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defaultThemeVersion="124226"/>
  <mc:AlternateContent xmlns:mc="http://schemas.openxmlformats.org/markup-compatibility/2006">
    <mc:Choice Requires="x15">
      <x15ac:absPath xmlns:x15ac="http://schemas.microsoft.com/office/spreadsheetml/2010/11/ac" url="C:\Users\pygonzalez\Desktop\18-10 HCDTEJEDOR\Ordenanzas\2021\Diciembre 2021\"/>
    </mc:Choice>
  </mc:AlternateContent>
  <xr:revisionPtr revIDLastSave="0" documentId="13_ncr:1_{CE1408D6-12E9-4E68-B900-3C3B211D59B7}" xr6:coauthVersionLast="47" xr6:coauthVersionMax="47" xr10:uidLastSave="{00000000-0000-0000-0000-000000000000}"/>
  <bookViews>
    <workbookView xWindow="-108" yWindow="-108" windowWidth="23256" windowHeight="12576" xr2:uid="{00000000-000D-0000-FFFF-FFFF00000000}"/>
  </bookViews>
  <sheets>
    <sheet name="Impositiva" sheetId="1" r:id="rId1"/>
  </sheets>
  <definedNames>
    <definedName name="OLE_LINK4" localSheetId="0">Impositiva!#REF!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19" i="1" l="1"/>
  <c r="H617" i="1"/>
  <c r="H611" i="1"/>
  <c r="H610" i="1"/>
  <c r="H607" i="1"/>
  <c r="H606" i="1"/>
  <c r="H605" i="1"/>
  <c r="H604" i="1"/>
  <c r="H603" i="1"/>
  <c r="H595" i="1"/>
  <c r="H593" i="1"/>
  <c r="H591" i="1"/>
  <c r="H561" i="1"/>
  <c r="G593" i="1"/>
  <c r="G592" i="1"/>
  <c r="G591" i="1"/>
  <c r="G590" i="1"/>
  <c r="G588" i="1"/>
  <c r="G583" i="1"/>
  <c r="G581" i="1"/>
  <c r="G561" i="1"/>
  <c r="H519" i="1"/>
  <c r="H515" i="1"/>
  <c r="H512" i="1"/>
  <c r="H511" i="1"/>
  <c r="H510" i="1"/>
  <c r="H509" i="1"/>
  <c r="H507" i="1"/>
  <c r="H506" i="1"/>
  <c r="H504" i="1"/>
  <c r="H494" i="1"/>
  <c r="H489" i="1"/>
  <c r="H487" i="1"/>
  <c r="H480" i="1"/>
  <c r="H990" i="1" l="1"/>
  <c r="H989" i="1"/>
  <c r="H988" i="1"/>
  <c r="H987" i="1"/>
  <c r="H986" i="1"/>
  <c r="H985" i="1"/>
  <c r="H983" i="1"/>
  <c r="H984" i="1" s="1"/>
  <c r="H982" i="1"/>
  <c r="H981" i="1"/>
  <c r="H980" i="1"/>
  <c r="H979" i="1"/>
  <c r="H978" i="1"/>
  <c r="H977" i="1"/>
  <c r="H976" i="1"/>
  <c r="H975" i="1"/>
  <c r="H974" i="1"/>
  <c r="H973" i="1"/>
  <c r="H972" i="1"/>
  <c r="H971" i="1"/>
  <c r="H967" i="1"/>
  <c r="H966" i="1"/>
  <c r="H965" i="1"/>
  <c r="H964" i="1"/>
  <c r="H963" i="1"/>
  <c r="H962" i="1"/>
  <c r="H958" i="1"/>
  <c r="H957" i="1"/>
  <c r="H956" i="1"/>
  <c r="H955" i="1"/>
  <c r="H954" i="1"/>
  <c r="H953" i="1"/>
  <c r="H952" i="1"/>
  <c r="H951" i="1"/>
  <c r="H950" i="1"/>
  <c r="H948" i="1"/>
  <c r="H946" i="1"/>
  <c r="H945" i="1"/>
  <c r="H940" i="1"/>
  <c r="H939" i="1"/>
  <c r="H938" i="1"/>
  <c r="H937" i="1"/>
  <c r="H935" i="1"/>
  <c r="H934" i="1"/>
  <c r="H933" i="1"/>
  <c r="H932" i="1"/>
  <c r="H929" i="1"/>
  <c r="H928" i="1"/>
  <c r="H927" i="1"/>
  <c r="H926" i="1"/>
  <c r="H925" i="1"/>
  <c r="H924" i="1"/>
  <c r="H923" i="1"/>
  <c r="H922" i="1"/>
  <c r="H919" i="1"/>
  <c r="H918" i="1"/>
  <c r="H915" i="1"/>
  <c r="H914" i="1"/>
  <c r="H912" i="1"/>
  <c r="H911" i="1"/>
  <c r="H910" i="1"/>
  <c r="H908" i="1"/>
  <c r="H907" i="1"/>
  <c r="H906" i="1"/>
  <c r="H905" i="1"/>
  <c r="H904" i="1"/>
  <c r="H903" i="1"/>
  <c r="H902" i="1"/>
  <c r="H901" i="1"/>
  <c r="H900" i="1"/>
  <c r="H898" i="1"/>
  <c r="H897" i="1"/>
  <c r="H896" i="1"/>
  <c r="H895" i="1"/>
  <c r="H893" i="1"/>
  <c r="H892" i="1"/>
  <c r="H891" i="1"/>
  <c r="H890" i="1"/>
  <c r="H889" i="1"/>
  <c r="H888" i="1"/>
  <c r="H887" i="1"/>
  <c r="H885" i="1"/>
  <c r="H884" i="1"/>
  <c r="H882" i="1"/>
  <c r="H881" i="1"/>
  <c r="H880" i="1"/>
  <c r="H878" i="1"/>
  <c r="H876" i="1"/>
  <c r="H864" i="1"/>
  <c r="H863" i="1"/>
  <c r="H862" i="1"/>
  <c r="H861" i="1"/>
  <c r="H860" i="1"/>
  <c r="H849" i="1"/>
  <c r="H848" i="1"/>
  <c r="H845" i="1"/>
  <c r="H841" i="1"/>
  <c r="H840" i="1"/>
  <c r="H837" i="1"/>
  <c r="H835" i="1"/>
  <c r="H834" i="1"/>
  <c r="H831" i="1"/>
  <c r="H828" i="1"/>
  <c r="H827" i="1"/>
  <c r="H826" i="1"/>
  <c r="H823" i="1"/>
  <c r="H822" i="1"/>
  <c r="H820" i="1"/>
  <c r="H819" i="1"/>
  <c r="H818" i="1"/>
  <c r="H817" i="1"/>
  <c r="H813" i="1"/>
  <c r="H812" i="1"/>
  <c r="H811" i="1"/>
  <c r="H808" i="1"/>
  <c r="H807" i="1"/>
  <c r="H806" i="1"/>
  <c r="H805" i="1"/>
  <c r="H804" i="1"/>
  <c r="H803" i="1"/>
  <c r="H802" i="1"/>
  <c r="H800" i="1"/>
  <c r="H799" i="1"/>
  <c r="H797" i="1"/>
  <c r="H796" i="1"/>
  <c r="H795" i="1"/>
  <c r="H794" i="1"/>
  <c r="H793" i="1"/>
  <c r="H792" i="1"/>
  <c r="H790" i="1"/>
  <c r="H789" i="1"/>
  <c r="H786" i="1"/>
  <c r="H785" i="1"/>
  <c r="H784" i="1"/>
  <c r="H782" i="1"/>
  <c r="H781" i="1"/>
  <c r="H775" i="1"/>
  <c r="H773" i="1"/>
  <c r="H772" i="1"/>
  <c r="H771" i="1"/>
  <c r="H770" i="1"/>
  <c r="H759" i="1"/>
  <c r="H758" i="1"/>
  <c r="H757" i="1"/>
  <c r="H735" i="1"/>
  <c r="H733" i="1"/>
  <c r="H731" i="1"/>
  <c r="H728" i="1"/>
  <c r="H727" i="1"/>
  <c r="H726" i="1"/>
  <c r="H725" i="1"/>
  <c r="H724" i="1"/>
  <c r="H721" i="1"/>
  <c r="H720" i="1"/>
  <c r="H719" i="1"/>
  <c r="H718" i="1"/>
  <c r="H717" i="1"/>
  <c r="H698" i="1"/>
  <c r="H697" i="1"/>
  <c r="H695" i="1"/>
  <c r="H694" i="1"/>
  <c r="H693" i="1"/>
  <c r="H692" i="1"/>
  <c r="H690" i="1"/>
  <c r="H689" i="1"/>
  <c r="H688" i="1"/>
  <c r="H686" i="1"/>
  <c r="H685" i="1"/>
  <c r="H680" i="1"/>
  <c r="H679" i="1"/>
  <c r="H678" i="1"/>
  <c r="H677" i="1"/>
  <c r="H676" i="1"/>
  <c r="H666" i="1"/>
  <c r="H665" i="1"/>
  <c r="H664" i="1"/>
  <c r="H663" i="1"/>
  <c r="H662" i="1"/>
  <c r="H661" i="1"/>
  <c r="H660" i="1"/>
  <c r="H659" i="1"/>
  <c r="H658" i="1"/>
  <c r="H657" i="1"/>
  <c r="H656" i="1"/>
  <c r="H655" i="1"/>
  <c r="H654" i="1"/>
  <c r="H653" i="1"/>
  <c r="H652" i="1"/>
  <c r="H651" i="1"/>
  <c r="H650" i="1"/>
  <c r="H649" i="1"/>
  <c r="H648" i="1"/>
  <c r="H460" i="1"/>
  <c r="H459" i="1"/>
  <c r="H458" i="1"/>
  <c r="H457" i="1"/>
  <c r="H455" i="1"/>
  <c r="H454" i="1"/>
  <c r="H453" i="1"/>
  <c r="H452" i="1"/>
  <c r="H451" i="1"/>
  <c r="H450" i="1"/>
  <c r="H434" i="1"/>
  <c r="H433" i="1"/>
  <c r="H432" i="1"/>
  <c r="H431" i="1"/>
  <c r="H430" i="1"/>
  <c r="H429" i="1"/>
  <c r="H428" i="1"/>
  <c r="H427" i="1"/>
  <c r="H425" i="1"/>
  <c r="H424" i="1"/>
  <c r="H423" i="1"/>
  <c r="H421" i="1"/>
  <c r="H420" i="1"/>
  <c r="H419" i="1"/>
  <c r="H418" i="1"/>
  <c r="H415" i="1"/>
  <c r="H414" i="1"/>
  <c r="H407" i="1"/>
  <c r="H406" i="1"/>
  <c r="H405" i="1"/>
  <c r="H404" i="1"/>
  <c r="H403" i="1"/>
  <c r="H402" i="1"/>
  <c r="H401" i="1"/>
  <c r="H400" i="1"/>
  <c r="H399" i="1"/>
  <c r="H397" i="1"/>
  <c r="H396" i="1"/>
  <c r="H395" i="1"/>
  <c r="H394" i="1"/>
  <c r="H392" i="1"/>
  <c r="H390" i="1"/>
  <c r="H389" i="1"/>
  <c r="H388" i="1"/>
  <c r="H381" i="1"/>
  <c r="H375" i="1"/>
  <c r="H374" i="1"/>
  <c r="H373" i="1"/>
  <c r="H371" i="1"/>
  <c r="H370" i="1"/>
  <c r="H369" i="1"/>
  <c r="H367" i="1"/>
  <c r="H366" i="1"/>
  <c r="H365" i="1"/>
  <c r="H364" i="1"/>
  <c r="H362" i="1"/>
  <c r="H361" i="1"/>
  <c r="H360" i="1"/>
  <c r="H359" i="1"/>
  <c r="H357" i="1"/>
  <c r="H356" i="1"/>
  <c r="H355" i="1"/>
  <c r="H354" i="1"/>
  <c r="H353" i="1"/>
  <c r="G375" i="1"/>
  <c r="G374" i="1"/>
  <c r="G373" i="1"/>
  <c r="G371" i="1"/>
  <c r="G370" i="1"/>
  <c r="G369" i="1"/>
  <c r="G367" i="1"/>
  <c r="G366" i="1"/>
  <c r="G365" i="1"/>
  <c r="G364" i="1"/>
  <c r="G362" i="1"/>
  <c r="G361" i="1"/>
  <c r="G360" i="1"/>
  <c r="G359" i="1"/>
  <c r="G357" i="1"/>
  <c r="G356" i="1"/>
  <c r="G355" i="1"/>
  <c r="G354" i="1"/>
  <c r="G353" i="1"/>
  <c r="H341" i="1"/>
  <c r="H340" i="1"/>
  <c r="H339" i="1"/>
  <c r="H338" i="1"/>
  <c r="H336" i="1"/>
  <c r="H335" i="1"/>
  <c r="H333" i="1"/>
  <c r="H332" i="1"/>
  <c r="H331" i="1"/>
  <c r="H330" i="1"/>
  <c r="H329" i="1"/>
  <c r="H327" i="1"/>
  <c r="H326" i="1"/>
  <c r="H325" i="1"/>
  <c r="H324" i="1"/>
  <c r="H322" i="1"/>
  <c r="H321" i="1"/>
  <c r="H320" i="1"/>
  <c r="H319" i="1"/>
  <c r="H318" i="1"/>
  <c r="H317" i="1"/>
  <c r="H316" i="1"/>
  <c r="H314" i="1"/>
  <c r="H311" i="1"/>
  <c r="H307" i="1"/>
  <c r="H306" i="1"/>
  <c r="H305" i="1"/>
  <c r="H304" i="1"/>
  <c r="H303" i="1"/>
  <c r="H301" i="1"/>
  <c r="H300" i="1"/>
  <c r="H299" i="1"/>
  <c r="H298" i="1"/>
  <c r="H297" i="1"/>
  <c r="H295" i="1"/>
  <c r="H294" i="1"/>
  <c r="H292" i="1"/>
  <c r="H291" i="1"/>
  <c r="H289" i="1"/>
  <c r="H288" i="1"/>
  <c r="H287" i="1"/>
  <c r="H286" i="1"/>
  <c r="H285" i="1"/>
  <c r="H284" i="1"/>
  <c r="H283" i="1"/>
  <c r="H282" i="1"/>
  <c r="H281" i="1"/>
  <c r="H280" i="1"/>
  <c r="H279" i="1"/>
  <c r="H278" i="1"/>
  <c r="H277" i="1"/>
  <c r="H276" i="1"/>
  <c r="H275" i="1"/>
  <c r="H274" i="1"/>
  <c r="H273" i="1"/>
  <c r="H272" i="1"/>
  <c r="H271" i="1"/>
  <c r="H270" i="1"/>
  <c r="H269" i="1"/>
  <c r="H268" i="1"/>
  <c r="H267" i="1"/>
  <c r="H266" i="1"/>
  <c r="H265" i="1"/>
  <c r="H242" i="1"/>
  <c r="H241" i="1"/>
  <c r="H238" i="1"/>
  <c r="H237" i="1"/>
  <c r="H236" i="1"/>
  <c r="H235" i="1"/>
  <c r="H233" i="1"/>
  <c r="H219" i="1"/>
  <c r="H218" i="1"/>
  <c r="H213" i="1"/>
  <c r="H210" i="1"/>
  <c r="H209" i="1"/>
  <c r="H201" i="1"/>
  <c r="H205" i="1"/>
  <c r="H207" i="1"/>
  <c r="H199" i="1"/>
  <c r="H183" i="1"/>
  <c r="H182" i="1"/>
  <c r="H184" i="1"/>
  <c r="H176" i="1"/>
  <c r="H175" i="1"/>
  <c r="H172" i="1"/>
  <c r="H169" i="1"/>
  <c r="H168" i="1"/>
  <c r="H165" i="1"/>
  <c r="H164" i="1"/>
  <c r="H161" i="1"/>
  <c r="H160" i="1"/>
  <c r="G176" i="1"/>
  <c r="G175" i="1"/>
  <c r="G172" i="1"/>
  <c r="G169" i="1"/>
  <c r="G168" i="1"/>
  <c r="G165" i="1"/>
  <c r="G164" i="1"/>
  <c r="G161" i="1"/>
  <c r="G160" i="1"/>
  <c r="F176" i="1"/>
  <c r="F175" i="1"/>
  <c r="F172" i="1"/>
  <c r="F169" i="1"/>
  <c r="F168" i="1"/>
  <c r="F165" i="1"/>
  <c r="F164" i="1"/>
  <c r="F161" i="1"/>
  <c r="F160" i="1"/>
  <c r="E176" i="1"/>
  <c r="E175" i="1"/>
  <c r="E172" i="1"/>
  <c r="E169" i="1"/>
  <c r="E168" i="1"/>
  <c r="E165" i="1"/>
  <c r="E164" i="1"/>
  <c r="E161" i="1"/>
  <c r="E160" i="1"/>
  <c r="H146" i="1"/>
  <c r="H145" i="1"/>
  <c r="H144" i="1"/>
  <c r="H139" i="1"/>
  <c r="H137" i="1"/>
  <c r="H138" i="1"/>
  <c r="H136" i="1"/>
  <c r="H135" i="1"/>
  <c r="H134" i="1"/>
  <c r="H133" i="1"/>
  <c r="H132" i="1"/>
  <c r="H131" i="1"/>
  <c r="H130" i="1"/>
  <c r="H129" i="1"/>
  <c r="H128" i="1"/>
  <c r="H125" i="1"/>
  <c r="H124" i="1"/>
  <c r="H123" i="1"/>
  <c r="H122" i="1"/>
  <c r="H121" i="1"/>
  <c r="H120" i="1"/>
  <c r="H119" i="1"/>
  <c r="H118" i="1"/>
  <c r="H117" i="1"/>
  <c r="H116" i="1"/>
  <c r="H105" i="1" l="1"/>
  <c r="H104" i="1"/>
  <c r="H103" i="1"/>
  <c r="H102" i="1"/>
  <c r="H101" i="1"/>
  <c r="H100" i="1"/>
  <c r="H99" i="1"/>
  <c r="H98" i="1"/>
  <c r="H97" i="1"/>
  <c r="H96" i="1"/>
  <c r="H95" i="1"/>
  <c r="H62" i="1"/>
  <c r="H61" i="1"/>
  <c r="H56" i="1"/>
  <c r="H55" i="1"/>
  <c r="G30" i="1"/>
  <c r="G28" i="1"/>
  <c r="G26" i="1"/>
  <c r="F30" i="1"/>
  <c r="F28" i="1"/>
  <c r="F26" i="1"/>
  <c r="G22" i="1"/>
  <c r="G20" i="1"/>
  <c r="G18" i="1"/>
  <c r="F20" i="1"/>
  <c r="F22" i="1"/>
  <c r="F18" i="1"/>
  <c r="H87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PC</author>
  </authors>
  <commentList>
    <comment ref="A94" authorId="0" shapeId="0" xr:uid="{00000000-0006-0000-0000-000001000000}">
      <text>
        <r>
          <rPr>
            <b/>
            <sz val="9"/>
            <color indexed="81"/>
            <rFont val="Tahoma"/>
            <family val="2"/>
          </rPr>
          <t>Admin:</t>
        </r>
        <r>
          <rPr>
            <sz val="9"/>
            <color indexed="81"/>
            <rFont val="Tahoma"/>
            <family val="2"/>
          </rPr>
          <t xml:space="preserve">
ver si esto no tiene q estar en la ordenanza fiscal</t>
        </r>
      </text>
    </comment>
    <comment ref="H139" authorId="1" shapeId="0" xr:uid="{00000000-0006-0000-0000-000002000000}">
      <text>
        <r>
          <rPr>
            <b/>
            <sz val="9"/>
            <color indexed="81"/>
            <rFont val="Tahoma"/>
            <family val="2"/>
          </rPr>
          <t>70% DE 856</t>
        </r>
      </text>
    </comment>
    <comment ref="H200" authorId="0" shapeId="0" xr:uid="{00000000-0006-0000-0000-000003000000}">
      <text>
        <r>
          <rPr>
            <b/>
            <sz val="9"/>
            <color indexed="81"/>
            <rFont val="Tahoma"/>
            <family val="2"/>
          </rPr>
          <t>Esteban iba a rescindir el contrato</t>
        </r>
      </text>
    </comment>
    <comment ref="A239" authorId="0" shapeId="0" xr:uid="{00000000-0006-0000-0000-000004000000}">
      <text>
        <r>
          <rPr>
            <b/>
            <sz val="9"/>
            <color indexed="81"/>
            <rFont val="Tahoma"/>
            <family val="2"/>
          </rPr>
          <t>Admin:</t>
        </r>
        <r>
          <rPr>
            <sz val="9"/>
            <color indexed="81"/>
            <rFont val="Tahoma"/>
            <family val="2"/>
          </rPr>
          <t xml:space="preserve">
AGREGADO…VER</t>
        </r>
      </text>
    </comment>
    <comment ref="H269" authorId="1" shapeId="0" xr:uid="{00000000-0006-0000-0000-000005000000}">
      <text>
        <r>
          <rPr>
            <sz val="9"/>
            <color indexed="81"/>
            <rFont val="Tahoma"/>
            <family val="2"/>
          </rPr>
          <t xml:space="preserve">Aumento analizado con el secretario de Obras Publicas
</t>
        </r>
      </text>
    </comment>
    <comment ref="H324" authorId="1" shapeId="0" xr:uid="{00000000-0006-0000-0000-000006000000}">
      <text>
        <r>
          <rPr>
            <b/>
            <sz val="9"/>
            <color indexed="81"/>
            <rFont val="Tahoma"/>
            <family val="2"/>
          </rPr>
          <t xml:space="preserve">Aumento analizado por el Secretario de Obras Publicas
</t>
        </r>
      </text>
    </comment>
    <comment ref="H325" authorId="1" shapeId="0" xr:uid="{00000000-0006-0000-0000-000007000000}">
      <text>
        <r>
          <rPr>
            <b/>
            <sz val="9"/>
            <color indexed="81"/>
            <rFont val="Tahoma"/>
            <family val="2"/>
          </rPr>
          <t xml:space="preserve">Aumento analizado por el Secretario de Obras Publicas
</t>
        </r>
      </text>
    </comment>
    <comment ref="H327" authorId="1" shapeId="0" xr:uid="{00000000-0006-0000-0000-000008000000}">
      <text>
        <r>
          <rPr>
            <sz val="9"/>
            <color indexed="81"/>
            <rFont val="Tahoma"/>
            <family val="2"/>
          </rPr>
          <t xml:space="preserve">Aumento directo-visto con Piñar
</t>
        </r>
      </text>
    </comment>
    <comment ref="H331" authorId="1" shapeId="0" xr:uid="{00000000-0006-0000-0000-000009000000}">
      <text>
        <r>
          <rPr>
            <sz val="9"/>
            <color indexed="81"/>
            <rFont val="Tahoma"/>
            <family val="2"/>
          </rPr>
          <t xml:space="preserve"> Aumento analizado con el Secretario de obras publicas
</t>
        </r>
      </text>
    </comment>
    <comment ref="H332" authorId="1" shapeId="0" xr:uid="{00000000-0006-0000-0000-00000A000000}">
      <text>
        <r>
          <rPr>
            <sz val="9"/>
            <color indexed="81"/>
            <rFont val="Tahoma"/>
            <family val="2"/>
          </rPr>
          <t xml:space="preserve"> Aumento analizado con el Secretario de obras publicas
</t>
        </r>
      </text>
    </comment>
    <comment ref="H341" authorId="1" shapeId="0" xr:uid="{00000000-0006-0000-0000-00000B000000}">
      <text>
        <r>
          <rPr>
            <sz val="9"/>
            <color indexed="81"/>
            <rFont val="Tahoma"/>
            <family val="2"/>
          </rPr>
          <t xml:space="preserve">Agregado con Of. De Catastro- Piñar
</t>
        </r>
      </text>
    </comment>
    <comment ref="A437" authorId="0" shapeId="0" xr:uid="{00000000-0006-0000-0000-00000C000000}">
      <text>
        <r>
          <rPr>
            <b/>
            <sz val="9"/>
            <color indexed="81"/>
            <rFont val="Tahoma"/>
            <family val="2"/>
          </rPr>
          <t>Admin:</t>
        </r>
        <r>
          <rPr>
            <sz val="9"/>
            <color indexed="81"/>
            <rFont val="Tahoma"/>
            <family val="2"/>
          </rPr>
          <t xml:space="preserve">
SE ELIMINA EL ART QUE ESTABLECIA LA COPARTICIPACION DEL 100% AL CONSEJO ESCOLAR….VER</t>
        </r>
      </text>
    </comment>
    <comment ref="A462" authorId="0" shapeId="0" xr:uid="{00000000-0006-0000-0000-00000D000000}">
      <text>
        <r>
          <rPr>
            <b/>
            <sz val="9"/>
            <color indexed="81"/>
            <rFont val="Tahoma"/>
            <family val="2"/>
          </rPr>
          <t>Admin:</t>
        </r>
        <r>
          <rPr>
            <sz val="9"/>
            <color indexed="81"/>
            <rFont val="Tahoma"/>
            <family val="2"/>
          </rPr>
          <t xml:space="preserve">
ver si corresponde</t>
        </r>
      </text>
    </comment>
    <comment ref="A490" authorId="1" shapeId="0" xr:uid="{00000000-0006-0000-0000-00000E000000}">
      <text>
        <r>
          <rPr>
            <b/>
            <sz val="9"/>
            <color indexed="81"/>
            <rFont val="Tahoma"/>
            <family val="2"/>
          </rPr>
          <t xml:space="preserve"> Se elimino inciso e)</t>
        </r>
      </text>
    </comment>
    <comment ref="H727" authorId="0" shapeId="0" xr:uid="{00000000-0006-0000-0000-00000F000000}">
      <text>
        <r>
          <rPr>
            <b/>
            <sz val="9"/>
            <color indexed="81"/>
            <rFont val="Tahoma"/>
            <family val="2"/>
          </rPr>
          <t>Admin:</t>
        </r>
        <r>
          <rPr>
            <sz val="9"/>
            <color indexed="81"/>
            <rFont val="Tahoma"/>
            <family val="2"/>
          </rPr>
          <t xml:space="preserve">
da mas q sumandas individualmente</t>
        </r>
      </text>
    </comment>
    <comment ref="A752" authorId="1" shapeId="0" xr:uid="{00000000-0006-0000-0000-000010000000}">
      <text>
        <r>
          <rPr>
            <sz val="9"/>
            <color indexed="81"/>
            <rFont val="Tahoma"/>
            <family val="2"/>
          </rPr>
          <t xml:space="preserve">
Elimine acarreo de tierra, visto con santiago
</t>
        </r>
      </text>
    </comment>
    <comment ref="A780" authorId="1" shapeId="0" xr:uid="{00000000-0006-0000-0000-000011000000}">
      <text>
        <r>
          <rPr>
            <sz val="9"/>
            <color indexed="81"/>
            <rFont val="Tahoma"/>
            <family val="2"/>
          </rPr>
          <t xml:space="preserve">agreado a partir de 2018
</t>
        </r>
      </text>
    </comment>
    <comment ref="A797" authorId="0" shapeId="0" xr:uid="{00000000-0006-0000-0000-000012000000}">
      <text>
        <r>
          <rPr>
            <b/>
            <sz val="9"/>
            <color indexed="81"/>
            <rFont val="Tahoma"/>
            <family val="2"/>
          </rPr>
          <t>Admin:</t>
        </r>
        <r>
          <rPr>
            <sz val="9"/>
            <color indexed="81"/>
            <rFont val="Tahoma"/>
            <family val="2"/>
          </rPr>
          <t xml:space="preserve">
VER ORDENANZA ESPECIFICA</t>
        </r>
      </text>
    </comment>
    <comment ref="A798" authorId="0" shapeId="0" xr:uid="{00000000-0006-0000-0000-000013000000}">
      <text>
        <r>
          <rPr>
            <b/>
            <sz val="9"/>
            <color indexed="81"/>
            <rFont val="Tahoma"/>
            <family val="2"/>
          </rPr>
          <t>Admin:</t>
        </r>
        <r>
          <rPr>
            <sz val="9"/>
            <color indexed="81"/>
            <rFont val="Tahoma"/>
            <family val="2"/>
          </rPr>
          <t xml:space="preserve">
NUEVOS</t>
        </r>
      </text>
    </comment>
    <comment ref="A806" authorId="1" shapeId="0" xr:uid="{00000000-0006-0000-0000-000014000000}">
      <text>
        <r>
          <rPr>
            <b/>
            <sz val="9"/>
            <color indexed="81"/>
            <rFont val="Tahoma"/>
            <family val="2"/>
          </rPr>
          <t xml:space="preserve">Ej circos
</t>
        </r>
        <r>
          <rPr>
            <sz val="9"/>
            <color indexed="81"/>
            <rFont val="Tahoma"/>
            <family val="2"/>
          </rPr>
          <t xml:space="preserve">
</t>
        </r>
      </text>
    </comment>
    <comment ref="F806" authorId="1" shapeId="0" xr:uid="{00000000-0006-0000-0000-000015000000}">
      <text>
        <r>
          <rPr>
            <sz val="9"/>
            <color indexed="81"/>
            <rFont val="Tahoma"/>
            <family val="2"/>
          </rPr>
          <t xml:space="preserve">Ej: Circos
</t>
        </r>
      </text>
    </comment>
    <comment ref="H817" authorId="1" shapeId="0" xr:uid="{00000000-0006-0000-0000-000016000000}">
      <text>
        <r>
          <rPr>
            <b/>
            <sz val="9"/>
            <color indexed="81"/>
            <rFont val="Tahoma"/>
            <family val="2"/>
          </rPr>
          <t>Aumento analizado con la Directora de Deportes</t>
        </r>
      </text>
    </comment>
    <comment ref="A835" authorId="0" shapeId="0" xr:uid="{00000000-0006-0000-0000-000017000000}">
      <text>
        <r>
          <rPr>
            <b/>
            <sz val="9"/>
            <color indexed="81"/>
            <rFont val="Tahoma"/>
            <family val="2"/>
          </rPr>
          <t>Admin:</t>
        </r>
        <r>
          <rPr>
            <sz val="9"/>
            <color indexed="81"/>
            <rFont val="Tahoma"/>
            <family val="2"/>
          </rPr>
          <t xml:space="preserve">
alamos y sauces</t>
        </r>
      </text>
    </comment>
    <comment ref="H848" authorId="1" shapeId="0" xr:uid="{00000000-0006-0000-0000-000018000000}">
      <text>
        <r>
          <rPr>
            <sz val="9"/>
            <color indexed="81"/>
            <rFont val="Tahoma"/>
            <family val="2"/>
          </rPr>
          <t xml:space="preserve">Capacitaciones-cursos realizados x el Director de Produccion
</t>
        </r>
      </text>
    </comment>
    <comment ref="A865" authorId="0" shapeId="0" xr:uid="{00000000-0006-0000-0000-000019000000}">
      <text>
        <r>
          <rPr>
            <b/>
            <sz val="9"/>
            <color indexed="81"/>
            <rFont val="Tahoma"/>
            <family val="2"/>
          </rPr>
          <t>Admin:</t>
        </r>
        <r>
          <rPr>
            <sz val="9"/>
            <color indexed="81"/>
            <rFont val="Tahoma"/>
            <family val="2"/>
          </rPr>
          <t xml:space="preserve">
modificados por la ordenanza de transito pesado</t>
        </r>
      </text>
    </comment>
    <comment ref="A866" authorId="0" shapeId="0" xr:uid="{00000000-0006-0000-0000-00001A000000}">
      <text>
        <r>
          <rPr>
            <b/>
            <sz val="9"/>
            <color indexed="81"/>
            <rFont val="Tahoma"/>
            <family val="2"/>
          </rPr>
          <t>Admin:</t>
        </r>
        <r>
          <rPr>
            <sz val="9"/>
            <color indexed="81"/>
            <rFont val="Tahoma"/>
            <family val="2"/>
          </rPr>
          <t xml:space="preserve">
del inciso 6 al 12 corresponden a la nueva ordenanza de transito pesado. Pedir nro</t>
        </r>
      </text>
    </comment>
  </commentList>
</comments>
</file>

<file path=xl/sharedStrings.xml><?xml version="1.0" encoding="utf-8"?>
<sst xmlns="http://schemas.openxmlformats.org/spreadsheetml/2006/main" count="959" uniqueCount="869">
  <si>
    <t>CARLOS TEJEDOR</t>
  </si>
  <si>
    <t>OTROS SERVICIOS</t>
  </si>
  <si>
    <t>ZONA A</t>
  </si>
  <si>
    <t>ZONA B</t>
  </si>
  <si>
    <t>ZONA C</t>
  </si>
  <si>
    <t>ZONA D</t>
  </si>
  <si>
    <t>ZONA E</t>
  </si>
  <si>
    <t>TRES ALGARROBOS</t>
  </si>
  <si>
    <t xml:space="preserve">      </t>
  </si>
  <si>
    <t>TIMOTE</t>
  </si>
  <si>
    <t xml:space="preserve">                             </t>
  </si>
  <si>
    <t xml:space="preserve">   a) En fábricas, hoteles, restaurantes, estaciones de servicios, comercios, mercados y supermercados</t>
  </si>
  <si>
    <t xml:space="preserve">   b) En casas de familias y terrenos baldíos</t>
  </si>
  <si>
    <t>Por contribuyente y por mes, según zona:</t>
  </si>
  <si>
    <t xml:space="preserve">a) Zona A </t>
  </si>
  <si>
    <t>b) Zona B</t>
  </si>
  <si>
    <t>Los contribuyentes que al vencimiento de la primera cuota realicen el pago anticipado anual serán beneficiados con un 5% de descuento adicional al del inciso D, en caso de corresponder.</t>
  </si>
  <si>
    <t>a) Por limpieza de resumideros, por unidad de acarreo o fracción, en planta urbana</t>
  </si>
  <si>
    <t>En caso de trasladarse a la Zona Rural, se  deberá agregar, además un litro de gas‑oil por cada kilómetro recorrido sumando ida y vuelta.‑</t>
  </si>
  <si>
    <t>Establécese  una  bonificación  del cincuenta  por ciento (50%) aplicable a jubilados y/o pensionados con un haber mínimo que revista el carácter de propietario de  vivienda única o alquiler de vivienda familiar permanente.-</t>
  </si>
  <si>
    <t>a) Por cada desinfección de locales donde se desarrollen actividades comerciales, industriales, hoteleras o asimilables, se cobrará por m2. o fracción de piso o entrepiso y por cada vez</t>
  </si>
  <si>
    <t>b) Por cada desinfección de automotores para el transporte público se cobrará por cada vez</t>
  </si>
  <si>
    <t>c) Por cada desinfección de coche fúnebre, o acompañamiento se cobrará por cada vez</t>
  </si>
  <si>
    <t>d) Por cada desinfección de casa de familia, por indicación médica o cuando el interesado los solicite, se cobrará por ambiente y por cada vez</t>
  </si>
  <si>
    <t>h) Por desinfección de locales y depósitos destinados al almacenaje de productos alimenticios, se cobrará por m2 y por cada vez</t>
  </si>
  <si>
    <t>i) Por limpieza de terrenos baldíos, hasta 300 m2</t>
  </si>
  <si>
    <t xml:space="preserve">    Cuando exceda de 300 m2., cada 50 m2. o fracción</t>
  </si>
  <si>
    <t>Fíjase como mínimo del presente título:</t>
  </si>
  <si>
    <t>b) Confiterías bailables, clubes nocturnos</t>
  </si>
  <si>
    <t>c) Industrias</t>
  </si>
  <si>
    <t>d) Bares y Confiterías</t>
  </si>
  <si>
    <t>e) Restaurant</t>
  </si>
  <si>
    <t>f) Minimercados</t>
  </si>
  <si>
    <t>g) Actividades mayoristas y supermercados</t>
  </si>
  <si>
    <t>h) Venta de automotores nuevos y usados y máquinas agrícolas</t>
  </si>
  <si>
    <t>i) Empresas financieras o instituciones que efectúan préstamos de dinero, asociaciones mutuales, aseguradoras de riesgo de trabajo</t>
  </si>
  <si>
    <t>j) Compañías, agencias o sucursales de seguros</t>
  </si>
  <si>
    <t>k) Rematadores o consignatarios de hacienda</t>
  </si>
  <si>
    <t>l) Sistemas de emergencias médicas, clínicas, centros médicos sin internación y medicina prepaga</t>
  </si>
  <si>
    <t>m) Agencias de prode, lotería y quiniela</t>
  </si>
  <si>
    <t>n) Transporte de pasajeros, transporte de carga, servicios de taxi, remis y flete</t>
  </si>
  <si>
    <t>o) Estaciones de servicio</t>
  </si>
  <si>
    <t>p) Sala velatoria y empresa fúnebre</t>
  </si>
  <si>
    <t>q) Centrales telefónicas y locutorios</t>
  </si>
  <si>
    <t>s) Empresa de servicios públicos</t>
  </si>
  <si>
    <t>t) Clínicas médicas con internación, hasta 15 habitaciones</t>
  </si>
  <si>
    <t>u) Clínicas médicas con internación, de más de 15 habitaciones</t>
  </si>
  <si>
    <t>v) Entidades bancarias</t>
  </si>
  <si>
    <t>w) Empresas de servicios varios, no encuadrados en ninguno de los incisos procedentes</t>
  </si>
  <si>
    <t xml:space="preserve">  </t>
  </si>
  <si>
    <t>A</t>
  </si>
  <si>
    <t>B</t>
  </si>
  <si>
    <t>C</t>
  </si>
  <si>
    <t>D</t>
  </si>
  <si>
    <t>INGRESOS BRUTOS ANUALES</t>
  </si>
  <si>
    <t>COMERCIO</t>
  </si>
  <si>
    <t xml:space="preserve">Minorista   </t>
  </si>
  <si>
    <t xml:space="preserve">Mayorista    </t>
  </si>
  <si>
    <t xml:space="preserve">SERVICIOS   </t>
  </si>
  <si>
    <t xml:space="preserve">Minorista  </t>
  </si>
  <si>
    <t xml:space="preserve">Mayorista  </t>
  </si>
  <si>
    <t>INDUSTRIA</t>
  </si>
  <si>
    <t>Minorista</t>
  </si>
  <si>
    <t xml:space="preserve">Mayorista </t>
  </si>
  <si>
    <t>FINANCIERA</t>
  </si>
  <si>
    <t>Bancos y Ent. Financieras</t>
  </si>
  <si>
    <t>AGROPECUARIA</t>
  </si>
  <si>
    <t xml:space="preserve">Acopiadores </t>
  </si>
  <si>
    <t xml:space="preserve">Feriantes  </t>
  </si>
  <si>
    <t>Avisos simples (carteles, toldos, paredes, heladeras, exhibidores, azoteas, marquesinas, kioscos, vidrieras, etc)</t>
  </si>
  <si>
    <t>Letreros salientes, por faz</t>
  </si>
  <si>
    <t>Avisos salientes, por faz</t>
  </si>
  <si>
    <t>Avisos en salas espectáculos</t>
  </si>
  <si>
    <t>Avisos sobre rutas, caminos, terminales de medios de transporte, baldío</t>
  </si>
  <si>
    <t>Avisos en columnas o módulos</t>
  </si>
  <si>
    <t>Aviso realizado en vehículos de reparto, carga o similares</t>
  </si>
  <si>
    <t>Avisos en sillas, mesas, sombrillas o parasoles, etc. Por metro cuadrado o fracción.</t>
  </si>
  <si>
    <t>Murales, por cada 10 unidades</t>
  </si>
  <si>
    <t>Avisos proyectados, por unidad</t>
  </si>
  <si>
    <t>Banderas, estandartes, gallardetes, etc, por metro cuadrado</t>
  </si>
  <si>
    <t>Avisos de remates u operaciones inmobiliarias, por cada 50 unidades</t>
  </si>
  <si>
    <t>Publicidad móvil, por mes o fracción</t>
  </si>
  <si>
    <t>Publicidad móvil, por año</t>
  </si>
  <si>
    <t>Avisos en folletos de cine, teatros, etc. Por cada 500 unidades</t>
  </si>
  <si>
    <t>Publicidad oral, por unidad y por día</t>
  </si>
  <si>
    <t>Campañas publicitarias, por día y stand de promoción</t>
  </si>
  <si>
    <t>Volantes, cada 500 o fracción</t>
  </si>
  <si>
    <t>Por cada publicidad o propaganda no contemplada en los incisos anteriores, por unidad o metro cuadrado o fracción</t>
  </si>
  <si>
    <t>Cabina telefónica por unidad y por año</t>
  </si>
  <si>
    <t>Cuando los anuncios o avisos enunciados en el artículo anterior fueren iluminados o luminosos, los derechos se incrementaran en un doscientos cincuenta por ciento (250%).</t>
  </si>
  <si>
    <t>En caso de ser animados o con efectos de animación se incrementarán en un ciento treinta por ciento (130%) más.</t>
  </si>
  <si>
    <t>Si la publicidad oral fuera realizada con aparatos de vuelo o similares se incrementara en un ciento por ciento (100%).</t>
  </si>
  <si>
    <t>En caso de publicidad que anuncie bebidas alcohólicas y/o tabacos, los derechos previstos tendrán un cargo de doscientos ochenta por ciento (280%).</t>
  </si>
  <si>
    <t>Para el cálculo del presente canon se considerara la sumatoria de ambas caras.</t>
  </si>
  <si>
    <t xml:space="preserve"> </t>
  </si>
  <si>
    <t>a) Por compra y/o venta de artículos usados, colchones, chatarra, muebles, por día y por localidad del distrito</t>
  </si>
  <si>
    <t>b) Por venta de comestibles en puestos ambulantes (pancheros) habilitados por la oficina de Bromatología</t>
  </si>
  <si>
    <t xml:space="preserve">    </t>
  </si>
  <si>
    <t xml:space="preserve"> por día y por localidad del distrito</t>
  </si>
  <si>
    <t xml:space="preserve">     </t>
  </si>
  <si>
    <t xml:space="preserve"> por mes y por localidad del distrito</t>
  </si>
  <si>
    <t xml:space="preserve">c) Por venta de rifas, bono contribución o similares autorizados por el municipio, solo en los casos de que la venta sea por parte de particulares o en forma tercerizada con particuales, empresas o instituciones que no sean del Distrito.  </t>
  </si>
  <si>
    <t>f) Actividades que se desarrollen en el ámbito de Ferias Artesanales por mes</t>
  </si>
  <si>
    <t>Derechos de Oficina</t>
  </si>
  <si>
    <t>ARTÍCULO 10º: De acuerdo a lo establecido en la Parte Especial, Título Noveno, de la Ordenanza Fiscal, fíjanse las siguientes tasas:</t>
  </si>
  <si>
    <t>2. Por tramitar expediente para obtener boleto de marca</t>
  </si>
  <si>
    <t>3. Por tramitar asuntos o trámites ante otras administraciones que se promuevan en función de intereses particulares, salvo los que tengan asignados tarifas especificas</t>
  </si>
  <si>
    <t>5. Por cada solicitud de servicios, transporte de tierra, ramas, materiales</t>
  </si>
  <si>
    <t>6. Por cada ejemplar impreso de esta ordenanza</t>
  </si>
  <si>
    <t>7. Por otorgamiento de licencia de conductor, nuevo o renovación por cinco (5) años</t>
  </si>
  <si>
    <t>8. Por otorgamiento de licencia de conductor, nuevo o renovación por dos (2) y tres (3) años</t>
  </si>
  <si>
    <t>9. Por otorgamiento de licencia de conductor, nuevo o renovación por un (1) año</t>
  </si>
  <si>
    <t>11. Por cada libreta sanitaria</t>
  </si>
  <si>
    <t>a) Para la adquisición de automotores, rodados, maquinarias viales, muebles y útiles y otros bienes no especificados</t>
  </si>
  <si>
    <t>b) Para contrataciones de servicios</t>
  </si>
  <si>
    <t>a) De la planta urbana de Carlos Tejedor, c/u</t>
  </si>
  <si>
    <t>b) De la zona rural, sección quintas, c/u</t>
  </si>
  <si>
    <t>c) De la zona rural, de todo el partido, c/u</t>
  </si>
  <si>
    <t>a) El que resulte de valorizar la construcción de acuerdo a los metros de superficie según destino y tipo de edificación, aplicando la siguiente escala:</t>
  </si>
  <si>
    <t>DESTINO</t>
  </si>
  <si>
    <t>TIPO</t>
  </si>
  <si>
    <t>VALOR SUP. SEMICUBIERTA POR M2</t>
  </si>
  <si>
    <t xml:space="preserve">Vivienda   </t>
  </si>
  <si>
    <t>C-Hasta 60 m.</t>
  </si>
  <si>
    <t xml:space="preserve">Comercio     </t>
  </si>
  <si>
    <t xml:space="preserve">Industria    </t>
  </si>
  <si>
    <t>Salas de Espectáculos</t>
  </si>
  <si>
    <t>A) Por cada surtidor de combustible, fijo, en Carlos Tejedor y Tres Algarrobos, por año</t>
  </si>
  <si>
    <t>En las demás localidades del partido</t>
  </si>
  <si>
    <t>B) Mesas con sillas y/o bancos colocadas al frente de negocios, cuando se autoricen, por metro lineal y por mes</t>
  </si>
  <si>
    <t>C) Por la ocupación y uso del espacio destinado a playa de estacionamiento cuando se autoricen, por metro lineal y por mes</t>
  </si>
  <si>
    <t>D) Por exhibición de automotores para su venta, cuando se autoricen, por metro lineal y por mes</t>
  </si>
  <si>
    <t>E) Por la ocupación de la vereda para la exposición de mercaderías y hasta un máximo de 4 (cuatro) m2. ,cuando se autoricen, por metro lineal y por mes</t>
  </si>
  <si>
    <t xml:space="preserve">F) Por ocupación de veredas para obras en construcción hasta 2,5 mts. desde línea municipal por metro lineal por mes </t>
  </si>
  <si>
    <t>G) Por cada deposito de combustible, en Carlos Tejedor y Tres Algarrobos, por año</t>
  </si>
  <si>
    <t>H) Por permiso para funcionamiento de kiosco o puesto ambulante en la vía publica por día</t>
  </si>
  <si>
    <t>I) Por cada toldo instalado al frente de los comercios, industrias o similares, por año:</t>
  </si>
  <si>
    <t>Menos de 10 m2</t>
  </si>
  <si>
    <t>Mas de 10 m2</t>
  </si>
  <si>
    <t>J) Por la ocupación del espacio aéreo con cables utilizados por empresas de telecomunicaciones o similares se abonará por cada conexión instalada y por mes</t>
  </si>
  <si>
    <t>K) Por la ocupación del espacio aéreo, subsuelo o superficie por empresas prestadoras de servicios de telefonía celular o similar, con instalación de cualquier clase con o sin antena, se abonará por cada instalación y por mes</t>
  </si>
  <si>
    <t>L) Por cada columna y/o soporte para el tendido de líneas aéreas, para comunicaciones, por año</t>
  </si>
  <si>
    <t>M) Por cada columna y/o soporte para el tendido de futuras líneas aéreas para comunicaciones</t>
  </si>
  <si>
    <t>N) Por tendido de red aérea, por cuadra y por año</t>
  </si>
  <si>
    <t>O) Por tendido de red subterránea, por cuadra y por año</t>
  </si>
  <si>
    <t>b) Fútbol:</t>
  </si>
  <si>
    <t>1. Partido de Liga u organizado por clubes locales por día</t>
  </si>
  <si>
    <t>Baby Fútbol y/o Papi Fútbol:</t>
  </si>
  <si>
    <t>En las demás localidades del Partido, por reunión</t>
  </si>
  <si>
    <t xml:space="preserve"> En las demás localidades del Partido</t>
  </si>
  <si>
    <t>j) Por cada mesa de billar, metegol, etc. por mes</t>
  </si>
  <si>
    <t>l) Por cada calesita, trencito o similar, por día</t>
  </si>
  <si>
    <t>m) Autitos a baterias, por cada uno, y por día</t>
  </si>
  <si>
    <t>n) Por carreras de obstáculos, por día</t>
  </si>
  <si>
    <t>ARTICULO 15º: Derogado</t>
  </si>
  <si>
    <t>TITULO DECIMO TERCERO</t>
  </si>
  <si>
    <t>1. Derogado.</t>
  </si>
  <si>
    <t>2. Otros vehículos (por año):</t>
  </si>
  <si>
    <t>a) Por cada coche fúnebre</t>
  </si>
  <si>
    <t>b) Por cada coche portacorona</t>
  </si>
  <si>
    <t>d) Por cada acopladito de reparto comercial, tracción a sangre o remolcado mecánicamente</t>
  </si>
  <si>
    <t>e) Por cada acoplado cerealero de hasta 3 TT de capacidad</t>
  </si>
  <si>
    <t>f) Por cada acoplado de más de 3 TT</t>
  </si>
  <si>
    <t>g) Por cada tractor:</t>
  </si>
  <si>
    <t>1) De hasta 90 HP</t>
  </si>
  <si>
    <t>2) De más de 90 HP</t>
  </si>
  <si>
    <t xml:space="preserve">        </t>
  </si>
  <si>
    <t>* Artículo incorporado por Ordenanza Nº 1803/03 con fecha 2 de julio del año 2003.-</t>
  </si>
  <si>
    <t>* Artículo incorporado por el Artículo 3° de la Ordenanza Nº 1803/03  con fecha 2 de julio del año 2003.-</t>
  </si>
  <si>
    <t>ARTÍCULO 17 b): La falta de pago total o parcial a su vencimiento de las cuotas corrientes del Impuesto, como así también de la deuda cedida por la Provincia hacen surgir sin necesidad de interpelación alguna la obligación de abonar el monto original más sus correspondientes intereses, cuya alícuota mensual establezca o haya establecido en su momento la Ordenanza Fiscal Municipal.-</t>
  </si>
  <si>
    <t>* Artículo incorporado por el Artículo 4° de la Ordenanza Nº 1803/03  con fecha 2 de julio del año 2003.-</t>
  </si>
  <si>
    <t>GANADO BOVINO Y EQUINO</t>
  </si>
  <si>
    <t>Documentos por transacciones o movimientos (por cabeza o cuero)</t>
  </si>
  <si>
    <t>a) Venta particular de productor a productor del mismo partido:</t>
  </si>
  <si>
    <t>b) Venta particular de productor a productor de  otro partido</t>
  </si>
  <si>
    <t>1. Certificado</t>
  </si>
  <si>
    <t>2. Guía</t>
  </si>
  <si>
    <t>1. A frigorífico o matadero del mismo Partido:</t>
  </si>
  <si>
    <t>Certificado</t>
  </si>
  <si>
    <t>2. A frigorífico o matadero de otras jurisdicciones:</t>
  </si>
  <si>
    <t>Guía</t>
  </si>
  <si>
    <t>d) Venta de productor en Liniers o remisión en consignación a frigoríficos o mataderos de otras jurisdicciones:</t>
  </si>
  <si>
    <t>1. A productor del mismo partido,</t>
  </si>
  <si>
    <t>2. A productor de otro partido,</t>
  </si>
  <si>
    <t>3. A frigorífico o matadero de otras  jurisdicciones o remisión a Liniers y otros mercados,</t>
  </si>
  <si>
    <t>Guía.</t>
  </si>
  <si>
    <t>4. A frigorífico a matadero local,</t>
  </si>
  <si>
    <t>1. A nombre del propio productor</t>
  </si>
  <si>
    <t>2. A nombre de otros</t>
  </si>
  <si>
    <t>1. Dentro del propio partido</t>
  </si>
  <si>
    <t>2. A otro partido</t>
  </si>
  <si>
    <t>j) Permiso de remisión a feria (en caso de que el animal provenga del mismo partido)</t>
  </si>
  <si>
    <t>l) Guía de faena (en caso de que el  animal  provenga del mismo partido)</t>
  </si>
  <si>
    <t>m) Guía de cuero</t>
  </si>
  <si>
    <t>GANADO OVINO</t>
  </si>
  <si>
    <t>b) Venta particular de productor a productor de  otro partido:</t>
  </si>
  <si>
    <t>c) Venta particular de productor a frigorífico o matadero</t>
  </si>
  <si>
    <t>1. A frigorifico o matadero del mismo Partido:</t>
  </si>
  <si>
    <t>f) Venta mediante remate feria local o en  establecimiento productor:</t>
  </si>
  <si>
    <t>g) Venta de productores en remates  ferias  de  otros partidos,</t>
  </si>
  <si>
    <t>h) Guías para traslado fuera de la Provincia:</t>
  </si>
  <si>
    <t>i) Guías a nombre del propio productor para  traslado a otro partido</t>
  </si>
  <si>
    <t>j) Permiso de remisión a feria (en caso de que el ani mal provenga del mismo partido)</t>
  </si>
  <si>
    <t>k) Permiso de señalada</t>
  </si>
  <si>
    <t>n) Certificado de cuero</t>
  </si>
  <si>
    <t>GANADO PORCINO</t>
  </si>
  <si>
    <t>Hasta 15 kgs.</t>
  </si>
  <si>
    <t>Más de 15 kgs.</t>
  </si>
  <si>
    <t>c) Venta particular de productor a frigorifico o matadero:</t>
  </si>
  <si>
    <t>1. Del mismo Partido:</t>
  </si>
  <si>
    <t>2. De otras jurisdicciones:</t>
  </si>
  <si>
    <t>e) Venta de productor a terceros  y  remisión a Liniers, matadero o frigoríficos  de otras jurisdicciones:</t>
  </si>
  <si>
    <t>3. A frigorífico o matadero de otras jurisdicciones o remisión a Liniers  y otros mercados,</t>
  </si>
  <si>
    <t>g) Venta de productores en remates  ferias de otros partidos,</t>
  </si>
  <si>
    <t>i) Guías a nombre del propio productor para traslado a otro partido</t>
  </si>
  <si>
    <t>l) Guía de faena (en caso de que el animal provenga del mismo partido)</t>
  </si>
  <si>
    <t>1. Correspondiente a ganado bovino y equino:</t>
  </si>
  <si>
    <t>A ‑ Inscripción de boleto de marca</t>
  </si>
  <si>
    <t>B ‑ Inscripción de transferencia de marca</t>
  </si>
  <si>
    <t>C ‑ Toma de razón de duplicados de marca</t>
  </si>
  <si>
    <t>D ‑ Toma de rectificaciones, cambios o  adiciones de marca</t>
  </si>
  <si>
    <t>E ‑ Inscripción de marcas, renovadas</t>
  </si>
  <si>
    <t>2. Correspondiente a ganado menor:</t>
  </si>
  <si>
    <t>A ‑ Inscripción de boleto de señal</t>
  </si>
  <si>
    <t>B ‑ Inscripción de transferencia de señal</t>
  </si>
  <si>
    <t>C ‑ Toma de razón de duplicados de señal</t>
  </si>
  <si>
    <t>E ‑ Inscripción de señales, renovadas</t>
  </si>
  <si>
    <t>3. Correspondientes a formularios o duplicados de certificados, guías o permisos y precintos:</t>
  </si>
  <si>
    <t>1. Formularios de certificados de guías o permisos</t>
  </si>
  <si>
    <t>2. Duplicados de certificados de guías</t>
  </si>
  <si>
    <t>3. Precintos para carga</t>
  </si>
  <si>
    <t>2) Por permiso para inhumar cadáveres en nichos de su propiedad</t>
  </si>
  <si>
    <t>3) Por permiso para inhumar cadáveres en  bóvedas  de su porpiedad</t>
  </si>
  <si>
    <t>4) Por permiso para inhumar cadáveres en bóvedas  que no sean de su propiedad</t>
  </si>
  <si>
    <t>5) Por permiso para inhumar cadáveres en  nichos  que no sean de su propiedad</t>
  </si>
  <si>
    <t>6) Por permiso para trasladar cadáveres de  nichos  a bóvedas</t>
  </si>
  <si>
    <t>7) Por permiso para trasladar cadáveres de bóvedas  o nichos a sepultura</t>
  </si>
  <si>
    <t>8) Por arriendo o renovación de terreno para sepultura, por cinco (5) años</t>
  </si>
  <si>
    <t>9) Por arriendo de terreno para  sepultura  por  diez (10) años</t>
  </si>
  <si>
    <t>10) Por arriendo de terreno para  bóveda,  por  veinte (20) años,y por m2</t>
  </si>
  <si>
    <t>11) Por arriendo de terreno  para  nicho,  por  veinte (20) años</t>
  </si>
  <si>
    <t>12) Por alquiler de nicho municipal, por cinco años</t>
  </si>
  <si>
    <t>13) Por alquiler de nicho municipal, por diez años</t>
  </si>
  <si>
    <t>14) Por cada transferencia de terreno para sepultura</t>
  </si>
  <si>
    <t>15) Por cada permiso para construir cuerpos  de  dos o más nichos</t>
  </si>
  <si>
    <t>16) Por cada permiso para construir bóveda o panteón</t>
  </si>
  <si>
    <t>17) Por cada transferencia y/o venta de bóvedas o panteón</t>
  </si>
  <si>
    <t>18) Por cada transferencia y/o venta de cuerpo de  uno o más nichos</t>
  </si>
  <si>
    <t>19) Por traslado de cadáveres</t>
  </si>
  <si>
    <t>Tasa por pauta publicitaria en medios municipales</t>
  </si>
  <si>
    <t>Los valores que siguen corresponden a textos o singles de hasta 20 palabras:</t>
  </si>
  <si>
    <t>MENCIONES DIARIAS</t>
  </si>
  <si>
    <t>MENCIONES MENSUALES</t>
  </si>
  <si>
    <t>IMPORTE</t>
  </si>
  <si>
    <t xml:space="preserve">   </t>
  </si>
  <si>
    <t xml:space="preserve">     TABLA  I</t>
  </si>
  <si>
    <t>20 Palabras    10 Segundos</t>
  </si>
  <si>
    <t>23 Palabras    12 Segundos</t>
  </si>
  <si>
    <t>26 Palabras    14 Segundos</t>
  </si>
  <si>
    <t>29 Palabras    16 Segundos</t>
  </si>
  <si>
    <t>32 Palabras    18 Segundos</t>
  </si>
  <si>
    <t>35 Palabras    20 Segundos</t>
  </si>
  <si>
    <t>38 Palabras    22 Segundos</t>
  </si>
  <si>
    <t>41 Palabras    24 Segundos</t>
  </si>
  <si>
    <t>44 Palabras    26 Segundos</t>
  </si>
  <si>
    <t>47 Palabras    28 Segundos</t>
  </si>
  <si>
    <t>50 Palabras    30 Segundos</t>
  </si>
  <si>
    <t>53 Palabras    32 Segundos</t>
  </si>
  <si>
    <t>56 Palabras    34 Segundos</t>
  </si>
  <si>
    <t>59 Palabras    36 Segundos</t>
  </si>
  <si>
    <t>62 Palabras    38 Segundos</t>
  </si>
  <si>
    <t>Categorías de Conexiones Agua Potable</t>
  </si>
  <si>
    <t>1)  Hasta 1 metro cúbico</t>
  </si>
  <si>
    <t>2)  Desde 1 metro cúbico hasta 2 metros cúbicos</t>
  </si>
  <si>
    <t>3)  Desde 2 metros cúbicos hasta 3 metros cúbicos</t>
  </si>
  <si>
    <t>4)  Desde 3 metros cúbicos hasta 5 metros cúbicos</t>
  </si>
  <si>
    <t>5)  Mas de 5 metros cúbicos</t>
  </si>
  <si>
    <t>Categorías de conexiones Agua Potable más Agua NO Potable</t>
  </si>
  <si>
    <t>6) Categoría 1) Agua potable mas Agua NO potable:</t>
  </si>
  <si>
    <t>7) Categoría 2) Agua potable mas Agua No potable</t>
  </si>
  <si>
    <t>8) Categoría 3) Agua potable mas Agua NO potable</t>
  </si>
  <si>
    <t>9) Categoría 4) Agua potable mas Agua NO potable</t>
  </si>
  <si>
    <t>10) Categoría 5) Agua potable más agua no potable</t>
  </si>
  <si>
    <t>Categorías de conexión de Agua No Potable</t>
  </si>
  <si>
    <t>11) Conexión Agua NO potable únicamente</t>
  </si>
  <si>
    <t>12) Por gastos de conexión a la red por única vez</t>
  </si>
  <si>
    <t>a) Maquinas motoniveladoras por hora de trabajo realizado</t>
  </si>
  <si>
    <t>b) Maquinas retroexcavadora por hora de trabajo realizado</t>
  </si>
  <si>
    <t>2)  Servicio de Ambulancia y Minibus:</t>
  </si>
  <si>
    <t>Servicio de Ambulancia:</t>
  </si>
  <si>
    <t>Con servicio de Médico</t>
  </si>
  <si>
    <t>Con servicio de enfermera y chofer</t>
  </si>
  <si>
    <t>A) Por vacunación de caninos, por cada animal, incluída la provisión de chapa patente, por año</t>
  </si>
  <si>
    <t>1) Hembra</t>
  </si>
  <si>
    <t>2) Macho</t>
  </si>
  <si>
    <t>E) Cuando la tramitación de la inscripción de producto requiera un servicio  especial  (traslado en condiciones óptimas de conservación y seguridad, por cuenta de la Municipalidad) se cobrará</t>
  </si>
  <si>
    <t>G) Por la inspección, realizada por la Municipalidad, a fin de constatar las lagunas permanentes se abonará, por hectárea del campo a inspeccionar</t>
  </si>
  <si>
    <t>H) Por la utilización de las instalaciones del Centro Polivalente con fines de lucro o por particulares:</t>
  </si>
  <si>
    <t>2) Jornada nocturna con iluminación por hora y fracción</t>
  </si>
  <si>
    <t>1) Jornada diurna sin iluminación por hora</t>
  </si>
  <si>
    <t>J) Alquiler de equipo de sonido por día</t>
  </si>
  <si>
    <t xml:space="preserve">K) Alquiler de cañon proyector por día </t>
  </si>
  <si>
    <t>a) Carlos Tejedor</t>
  </si>
  <si>
    <t>b) Tres Algarrobos</t>
  </si>
  <si>
    <t>c) Resto de las localidades</t>
  </si>
  <si>
    <t>ABONO INDIVIDUAL</t>
  </si>
  <si>
    <t>1) POR DIA</t>
  </si>
  <si>
    <t>2) POR SEMANA</t>
  </si>
  <si>
    <t>3) POR MES</t>
  </si>
  <si>
    <t>4) POR TEMPORADA</t>
  </si>
  <si>
    <t>ABONO GRUPO FAMILIAR</t>
  </si>
  <si>
    <t>5) POR MES</t>
  </si>
  <si>
    <t>6) POR TEMPORADA</t>
  </si>
  <si>
    <t>CAPITAL FEDERAL</t>
  </si>
  <si>
    <t>LA PLATA</t>
  </si>
  <si>
    <t>SANTA ROSA</t>
  </si>
  <si>
    <t>Plantines</t>
  </si>
  <si>
    <t>Plantas forestales</t>
  </si>
  <si>
    <t>Multas</t>
  </si>
  <si>
    <t xml:space="preserve">Tránsito: </t>
  </si>
  <si>
    <t>6) Al tránsito de vehículos pesados en las calles y/o áreas delimitadas en el art. 1 de la Ordenanza Nro. 2407/2016, entre 100 y 500 litros de gas oil.</t>
  </si>
  <si>
    <t>a) Cuando dicha circulación fuere en calles urbanas no pavimentadas: entre 100 y 500 litros de gas oil</t>
  </si>
  <si>
    <t>b) Cuando la circulación fuere en caminos rurales: entre 200 y 1000 litros de gas oil</t>
  </si>
  <si>
    <t>8) En caso de traslado de ganado mayor y/o menor, mediante arreo, por los caminos de tierra, inmediatamente que se produzcan precipitaciones pluviales y hasta las 48 Hs. posteriores al cese de la lluvia, entre 100 y 500 litros de gas oil.</t>
  </si>
  <si>
    <t>9) Los vehículos definidos como tránsito pesado, por exceder de la carga permitida, entre 500 y 5000 litros de gas oil</t>
  </si>
  <si>
    <t>10) A quienes estacionen los vehículos considerados de carga como cualquier otro implemento agrícola en zonas no permitidas, entre 100 y 500 litros de gas oil</t>
  </si>
  <si>
    <t>11) Por circular y/o estacionar camión jaula cargado de hacienda en el área delimitada en el art. 1 de la Ordenanza Nro. 2407/2016, entre 200 y 1000 litros de gas oil</t>
  </si>
  <si>
    <t>12) Por circular y/o estacionar camión jaula que carezca de perfecta higiene en el área delimitada en el art. 1 de la Ordenanza Nro. 2407/2016, entre 100 y 500 litros de gas oil</t>
  </si>
  <si>
    <t>En caso de reincidencia en los casos mencionados en los incisos 6 a 12 las sanciones establecidas en la presente podrán ser duplicadas.</t>
  </si>
  <si>
    <t xml:space="preserve">Infracciones a las disposiciones de Higiene y Seguridad: </t>
  </si>
  <si>
    <t>3) Por mantener desperdicios y malezas en predios cada vez que se compruebe la infracción</t>
  </si>
  <si>
    <t xml:space="preserve">5) Por comercializar productos sin contar con la pertinente visación y/o inspección municipal de sanidad, cuando corresponda y pago de los derechos establecidos, se aplica una multa de acuerdo a la importancia de la infracción desde </t>
  </si>
  <si>
    <t>a) 1º vez</t>
  </si>
  <si>
    <t>7) Para quienes vendan leche adulterada, frutas o verduras en malas condiciones, sin perjuicio del decomiso del artículo que se venda</t>
  </si>
  <si>
    <t xml:space="preserve">                        </t>
  </si>
  <si>
    <t>8) Por vender en los establecimientos donde se compruebe la existencia de roedores</t>
  </si>
  <si>
    <t>9) Por transportar pan, masas, facturas, carnes, leche u otros productos alimenticios en vehículos antihigiénicos</t>
  </si>
  <si>
    <t>10) Los que vendan carne de cualquier tipo y sus derivados en mal estado de conservación, además de decomiso, multa de</t>
  </si>
  <si>
    <t xml:space="preserve">11) Por fabricar embutidos, para la venta, sin la autorización, se procederá a la clausura temporaria del establecimiento y se cobrará multa de                    </t>
  </si>
  <si>
    <t>12) Por expender o exhibir embutidos sin etiquetas que identifiquen su naturaleza y procedencia</t>
  </si>
  <si>
    <t>13) Los comerciantes que no tengan locales en condiciones óptimas de higiene</t>
  </si>
  <si>
    <t xml:space="preserve">a)  1º vez </t>
  </si>
  <si>
    <t xml:space="preserve">14) Por tener plaguicidas (raticida, hormiguicida, veneno, insecticida) en el mismo local o sección y se tratara de supermercados que se hallen o expendan productos alimenticios, sin perjuicio de las medidas de seguridad                                         </t>
  </si>
  <si>
    <t>15) Por tener pozos sumideros colmados, atentando contra la seguridad y salubridad pública</t>
  </si>
  <si>
    <t>16) Para quienes arrojan a las calles o caminos o mantengan en las fincas privadas animales muertos o basura</t>
  </si>
  <si>
    <t xml:space="preserve">a) 1º vez                     </t>
  </si>
  <si>
    <t>17) Por el uso indebido de la vía pública (pastones de mezcla para construir, deposito de materiales y/o escombros o cualquier otro elemento que impida el normal tránsito peatonal)</t>
  </si>
  <si>
    <t xml:space="preserve">18) Falta de precios a la vista, en carnicerías, fruterías y comercios en general                               </t>
  </si>
  <si>
    <t>19) Por falta de libreta sanitaria o tenerla vencida de acuerdo a las disposiciones vigentes</t>
  </si>
  <si>
    <t xml:space="preserve">21) Por no cumplir con las normas vigentes en ordenanza para carnicerías                           </t>
  </si>
  <si>
    <t>22) Por falta de termógrafos en heladeras comerciales y transportes de sustancias alimenticias que requieren de cadena de frío</t>
  </si>
  <si>
    <t>23) Por vender chacinados o sus derivados sin el correspondiente análisis de triquinosis</t>
  </si>
  <si>
    <t>24) Por faltas a las disposiciones  de  la ordenanza Nro. 2350/2014 (fitosanitarios) de acuerdo a lo que establezca la Ley de Faltas Agrarias, y según el procedimiento establecido por la ordenanza.</t>
  </si>
  <si>
    <t>Espectáculos Públicos:</t>
  </si>
  <si>
    <t>1) Por daños o destrozos de plantas, bancos, luminarias, bustos, monumentos, placas, o cualquier objeto de calles, plazas, paseos públicos o de propiedad intelectual, en cada caso sin perjuicio de la responsabilidad criminal en que incurriera el autor</t>
  </si>
  <si>
    <t>2) Por transitar en bicicleta y/o moto por veredas, senderos y calles en contramano; por transitar en los canteros y/o veredas de las plazas en bicicleta y/o moto</t>
  </si>
  <si>
    <t>3) Por alambrar, cercar sin permiso caminos, predios, campos que sean de beneficio público</t>
  </si>
  <si>
    <t>4) Por estrechar y obstruir la vía pública sin autorización del Departamento Ejecutivo</t>
  </si>
  <si>
    <t>5) A quienes extraigan tierra, arena y/o piedra de calles, caminos o propiedades sin previa autorización:</t>
  </si>
  <si>
    <t>a) por primera vez</t>
  </si>
  <si>
    <t>b) en caso de reincidir, por cada vez</t>
  </si>
  <si>
    <t>6) Por obstruír desagûes pluviales de calles, caminos, o propiedades o desviar el curso de las aguas</t>
  </si>
  <si>
    <t>7) Para quienes obstruyan veredas con cajones, bultos, materiales, automotores y cualquier otro elemento u objeto, por cada infracción</t>
  </si>
  <si>
    <t>Construcciones:</t>
  </si>
  <si>
    <t>1) Por iniciar obras de construcción, ampliación o refacción de edificios sin el correspondiente permiso municipal:</t>
  </si>
  <si>
    <t>a) al propietario de la obra</t>
  </si>
  <si>
    <t>b) al constructor o responsable de la ejecución de obra</t>
  </si>
  <si>
    <t>2) Por transgredir las disposiciones reglamentarias de las construcciones, de acuerdo a la magnitud de la falta constatada, se aplicará una multa de hasta</t>
  </si>
  <si>
    <t>3) Cuando los trabajos de demolición se inicien sin el permiso correspondiente, se cobrará una multa al propietario de la siguiente forma:</t>
  </si>
  <si>
    <t>a) en zona pavimentada</t>
  </si>
  <si>
    <t>b) en zona no pavimentada</t>
  </si>
  <si>
    <t>c) Toda solicitud de demolición deberá ir acompañada de una copia de los planos de obra a demoler, caso contrario la multa a aplicar será de</t>
  </si>
  <si>
    <t>4) Por falta de cercos protectores de obra al constructor se le aplicará una multa de</t>
  </si>
  <si>
    <t>5) Serán pasible de multa los profesionales, directores de obra y/o constructores cuando estos introduzcan modificaciones en las obras en construcción y no las denuncien en la municipalidad</t>
  </si>
  <si>
    <t>6) Por no resguardar la caída de materiales a los patios o claraboyas de las casas vecinas o lindantes</t>
  </si>
  <si>
    <t>7) Al constructor y/o propietario que no retire andamios y pasarelas dentro de las 48 hs de paralizada y/o finalizada la obra</t>
  </si>
  <si>
    <t>8) Cuando se produzcan derrumbes totales o parciales por deficiencia de construcción o accidentes motivados por negligencia se penará al responsable de la obra con la multa aquí estipulada y/o la pena que le quepa</t>
  </si>
  <si>
    <t>9) Todo ocupante de edificio o propietario de cercos de terrenos que no cumplan con la obligación de reparar y pintar los frentes cuando la Municipalidad por razones de estética o higiene lo exigiera</t>
  </si>
  <si>
    <t>Propaganda:</t>
  </si>
  <si>
    <t>2) Por efectuar propaganda comercial con altavoces sin la correspondiente autorización del D.E.</t>
  </si>
  <si>
    <t xml:space="preserve">3) Por la colocación de elementos de propaganda no autorizada por la Municipalidad y falta de pago del derecho correspondiente </t>
  </si>
  <si>
    <t>4) Por el uso de muros de edificios públicos con fines publicitarios cuando fuere sin permiso de sus propietarios, además de limpieza y ordenamiento del muro afectado, la multa a aplicar será de</t>
  </si>
  <si>
    <t>5) Cuando la colocación de elementos de propaganda y/o publicidad obstruya directa o indirectamente el señalamiento oficial la multa a aplicar será de</t>
  </si>
  <si>
    <t>6) Por permitir los propietarios de locales con acceso al público la fijación de afiches, propagandas o avisos sin el sellado municipal correspondiente, serán responsables solidarios de abonar una multa de</t>
  </si>
  <si>
    <t>Varias:</t>
  </si>
  <si>
    <t>1) Por modificar, ampliar o transferir actividades comerciales o industriales sin la pertinente habilitación o autorización municipal</t>
  </si>
  <si>
    <t>2) Por realizar actividades comerciales en la vía pública sin la habilitación municipal y pago de los derechos establecidos, cada vez que se compruebe la infracción</t>
  </si>
  <si>
    <t xml:space="preserve">3) Todo comerciante o industrial que habilite su local y lo destine a otros fines que el declarado, además de la clausura y posterior obligación de habilitar nuevamente, pagará una multa de </t>
  </si>
  <si>
    <t>4) Los propietarios de hoteles y restaurantes que no ajusten su funcionamiento a las disposiciones vigentes incurrirán en una multa de</t>
  </si>
  <si>
    <t xml:space="preserve">5)Por alojar a menores de 18 años, en casas de hospedajes sin permiso de sus padres, instruyendo sumario judicial con intervención de Juez de Menores </t>
  </si>
  <si>
    <t>6) Los que repartan combustibles en vehículos no apropiados</t>
  </si>
  <si>
    <t>7)Por disparar bombas, cohetes o cualquier clase de anuncio, sin autorización</t>
  </si>
  <si>
    <t>8) Por portación de arma de fuego</t>
  </si>
  <si>
    <t>9) Por disparar armas de fuego</t>
  </si>
  <si>
    <t>10) Por adiestrar o domar animales en el pueblo</t>
  </si>
  <si>
    <t>11) Por tener animales sueltos dentro de la zona urbanizada. Por animal</t>
  </si>
  <si>
    <t>12) Por tenencia de colmenas o conejeras, dentro de la planta urbana del partido</t>
  </si>
  <si>
    <t>13)Los que expendan bebidas a personas ebrias, sin perjuicio de clausura hasta 30 días</t>
  </si>
  <si>
    <t>14) Por realizar en la vía pública actos reñidos con la moral</t>
  </si>
  <si>
    <t>$ 2.856.10</t>
  </si>
  <si>
    <t>15) Como accesoría de toda obra que se ejecute en los cementerios Municipales sin la correspondiente autorización municipal y pago de los derechos establecidos, se aplicará una multa de</t>
  </si>
  <si>
    <t>16) Los que vendan rifas de origen fuera del partido, sin haber satisfecho los derechos establecidos</t>
  </si>
  <si>
    <t>17) Por falta  de autorización provincial (REBA)  para comercializar bebidas alcohólicas o por vencimiento de la misma, multa según categoría desde</t>
  </si>
  <si>
    <t>18) Por no respetar los días (lunes a sábados) y horarios (de 06:00 a 09:00 Hs. y de 15:00 a 18:00 Hs.) de descarga de mercadería dentro del casco urbano</t>
  </si>
  <si>
    <t>19) Por obstaculizar el normal tránsito peatonal y/o vehicular para arreglos de automotores, motovehiculos o cualquier otro rodado</t>
  </si>
  <si>
    <t xml:space="preserve">         Cuotas                   </t>
  </si>
  <si>
    <t xml:space="preserve"> Fecha Vencimiento</t>
  </si>
  <si>
    <t xml:space="preserve">El Período Fiscal será el año calendario. </t>
  </si>
  <si>
    <t>Período</t>
  </si>
  <si>
    <t>Fecha de Vencimiento</t>
  </si>
  <si>
    <t>Contado</t>
  </si>
  <si>
    <t>1ra Cuota</t>
  </si>
  <si>
    <t>Ultimo día hábil del mes de abril</t>
  </si>
  <si>
    <t>2da Cuota</t>
  </si>
  <si>
    <t>Ultimo día hábil del mes de agosto</t>
  </si>
  <si>
    <t>3ra Cuota</t>
  </si>
  <si>
    <t>Ultimo día hábil del mes de noviembre</t>
  </si>
  <si>
    <t>Vencimiento</t>
  </si>
  <si>
    <t>El derecho debe ser pagado antes de otorgarse el permiso correspondiente.‑</t>
  </si>
  <si>
    <t>Los derechos anuales se abonarán de acuerdo al monto y mediante la presentación de una declaración jurada con tipo de ocupación, período y superficie ocupada y/o por otro medio que reglamentariamente se establezca:</t>
  </si>
  <si>
    <t>El pago se fijará en tres (3) cuotas, cuyos vencimientos operarán en las siguientes fechas:</t>
  </si>
  <si>
    <t>CUOTAS</t>
  </si>
  <si>
    <t>FECHAS DE VENCIMIENTO</t>
  </si>
  <si>
    <t>XVII. Tasa por pauta publicitaria en medios municipales</t>
  </si>
  <si>
    <t>Se abonarán antes o después de solicitada la publicidad.</t>
  </si>
  <si>
    <t xml:space="preserve">L) Por provisión de servicio temporal </t>
  </si>
  <si>
    <t>b) Por consulta de cada plano de mensura</t>
  </si>
  <si>
    <t>a) Por consulta y copia de cédula catastral o plancheta</t>
  </si>
  <si>
    <t>1) Por un año:</t>
  </si>
  <si>
    <t>*De más de 1 Ha a 10 Ha por parcela</t>
  </si>
  <si>
    <t>*De más 10 Ha a 20 Ha por parcela</t>
  </si>
  <si>
    <t>*De más de 50 Ha por parcela</t>
  </si>
  <si>
    <t>a) 1) Por visado de planos de subdvisiones urbanas por cada parcela</t>
  </si>
  <si>
    <t>a) 2)Por visado de plano de subsivisiones rurales, por parcela y según la siguiente escala;</t>
  </si>
  <si>
    <t>a) a Carlos tejedor:</t>
  </si>
  <si>
    <t>b) Resto de las localidades</t>
  </si>
  <si>
    <t>20)Por tener mascotas sueltas en la vía pública,que por ello sean alojadas en la guarderia, por día</t>
  </si>
  <si>
    <t xml:space="preserve">ARTÍCULO 31°: En caso de reincidencias se duplicará el monto de las multas. </t>
  </si>
  <si>
    <t>4) Al frentista que no mantenga su vereda en las condiciones de conservación, limpieza y desmalezamiento que exige el buen orden y la higiene</t>
  </si>
  <si>
    <t xml:space="preserve">25) Para los dueños de terrenos que no mantengan los mismos limpios </t>
  </si>
  <si>
    <t>Bonificación 10%</t>
  </si>
  <si>
    <t>b) 2º vez y subsiguientes</t>
  </si>
  <si>
    <t>b) 2° vez y subsiguientes</t>
  </si>
  <si>
    <t>3) Por venta de residuos compactados: de acuerdo al valor de mercado al momento de la venta.</t>
  </si>
  <si>
    <t>*De más de 20 Ha a 50 Ha por parcela</t>
  </si>
  <si>
    <t>b) De impacto ambiental</t>
  </si>
  <si>
    <t>5 de Agosto</t>
  </si>
  <si>
    <t>7 de Octubre</t>
  </si>
  <si>
    <t>j) Por limpieza de veredas por metro cuadrado</t>
  </si>
  <si>
    <t>1) Por arrojar basura, residuos , agua servida y/o vertido de efluente de origen industrial</t>
  </si>
  <si>
    <t>e) Camión volcador por hora de trabajo realizado</t>
  </si>
  <si>
    <t>e)Venta mediante remate feria local o  en establecimiento productor:</t>
  </si>
  <si>
    <t>g) Guías para traslado fuera de la Provincia (Incluye traslado a exposiciones rurales):</t>
  </si>
  <si>
    <t>h) Guías a nombre del propio productor para traslado:</t>
  </si>
  <si>
    <t>i) Permiso de remisión a feria (en caso de que el animal provenga del mismo partido)</t>
  </si>
  <si>
    <t>j) Permiso de marca</t>
  </si>
  <si>
    <t>k) Guía de faena (en caso de que el  animal  provenga del mismo partido)</t>
  </si>
  <si>
    <t>l) Guía de cuero</t>
  </si>
  <si>
    <t>d) Venta de productor en Mercado concentrador o remisión en consignación a frigoríficos o mataderos de otras  jurisdicciones:</t>
  </si>
  <si>
    <t>e) Venta de productor a terceros y remisión a Mercado concentrador, matadero o frigorifico de otra jurisdicción:</t>
  </si>
  <si>
    <t>3. A frigorífico o matadero de otras  jurisdicciones o remisión a Mercados concentradores y otros mercados,</t>
  </si>
  <si>
    <t>13. Por cada concesión de servicios públicos</t>
  </si>
  <si>
    <t>14. Por cada transferencia de servicios públicos</t>
  </si>
  <si>
    <t>15. Por cada oficio judicial</t>
  </si>
  <si>
    <t>16. Por cada solicitud, instalación de surtidores</t>
  </si>
  <si>
    <t>17. Por cada registro de firmas de matarifes, por única vez</t>
  </si>
  <si>
    <t>18. Por cada pedido de antecedentes de datos a recoger del archivo municipal, por cada asunto informado y por año</t>
  </si>
  <si>
    <t>23. Por certificados de deudas por gravámenes sobre comercios, industrias o actividades análogas</t>
  </si>
  <si>
    <t>24. Duplicados de los certificados anteriores</t>
  </si>
  <si>
    <t>25. Por cada duplicado de boleto de pago</t>
  </si>
  <si>
    <t>26. Por la venta de pliegos de bases y condiciones en licitaciones:</t>
  </si>
  <si>
    <t>28. Por cada certificado municipal de existencia de actividades comerciales, industriales o agricola‑ganadera y similares</t>
  </si>
  <si>
    <t>30. Por tramites ante el Juzgado de Faltas, en los cuales no se llega a una sanción pecuniaria</t>
  </si>
  <si>
    <t>32. Por cada análisis bacteriológico de agua</t>
  </si>
  <si>
    <t xml:space="preserve">34. Por cada análisis de triquinosis     </t>
  </si>
  <si>
    <t xml:space="preserve">36. Por uso de stand en ferias </t>
  </si>
  <si>
    <t xml:space="preserve">40. Por indicar numeración domiciliaria en cada abertura de paso </t>
  </si>
  <si>
    <t>41. Por venta de planos:</t>
  </si>
  <si>
    <t>42. Por cada certificación urbanistica/catastral</t>
  </si>
  <si>
    <t>43. Consultas:</t>
  </si>
  <si>
    <t>44. Por cada certificado final de obra</t>
  </si>
  <si>
    <t>46. Por estudio y clasificación de radicaciones</t>
  </si>
  <si>
    <t>3. Por cada tablilla para los vehículos de los puntos 3, 4, 5, 6 y 7</t>
  </si>
  <si>
    <t>4. Por cada tablilla para los vehículos del punto 2</t>
  </si>
  <si>
    <t xml:space="preserve">c) 3º vez </t>
  </si>
  <si>
    <t>f) Camión regador por hora de trabajo realizado</t>
  </si>
  <si>
    <t>a) De 60Cm de diametro</t>
  </si>
  <si>
    <t>b) De 80 Cm de diametro</t>
  </si>
  <si>
    <t>48. Por copias de plano por metro lineal impreso en papel obra:</t>
  </si>
  <si>
    <t>a) En blanco y negro</t>
  </si>
  <si>
    <t xml:space="preserve"> c) A partir de la segunda copia, por cada metro lineal </t>
  </si>
  <si>
    <t>k) Por retiro de podas domiciliarias, escombros, tierra, etc., a partir del segundo camión se cobrará de acuerdo a Articulo 28° Inciso e)</t>
  </si>
  <si>
    <t>17 de Junio</t>
  </si>
  <si>
    <t>4) Por venta de alcantarillas por unidad</t>
  </si>
  <si>
    <t>5) Por el estacionamiento de vehículos de tránsito pesado y maquinaria agrícola en los playones habilitados por el municipio para tal fin:</t>
  </si>
  <si>
    <t>6) Varios:</t>
  </si>
  <si>
    <t>7) Canon mensual mínimo para concesiones de instalaciones en las terminales de omnibus con fines comerciales:</t>
  </si>
  <si>
    <t>8) Por el acceso a las instalaciones del natatorio municipal:</t>
  </si>
  <si>
    <t>9) Por el viaje en ómnibus ida y vuelta desde los siguientes destinos a Carlos Tejedor por pasajero</t>
  </si>
  <si>
    <t>10) Por proyección de películas en cine-teatro Español, por persona</t>
  </si>
  <si>
    <t>11) Por venta de especies árboles del vivero municipal</t>
  </si>
  <si>
    <t>12) Por derecho de uso de las instalaciones de boxes en el area de las actividad ecuestres del parque municipal, por mes y por box</t>
  </si>
  <si>
    <t>14) Por alquiler del espacio para instalación antenas de telefonía se ingresará el monto establecido por las pártes en el contrato correspondiente.</t>
  </si>
  <si>
    <t>16) Por capacitaciones</t>
  </si>
  <si>
    <t>37. Por cada baja de automotores municipalizados</t>
  </si>
  <si>
    <t>d) Retropala por hora de trabajo realizado</t>
  </si>
  <si>
    <t>c) Pala cargadora por hora de trabajo realizado</t>
  </si>
  <si>
    <t>Al valor del inciso anterior se adicionará $ 90 por km de asfalto recorrido o $ 90 por km de tierra recorrido.</t>
  </si>
  <si>
    <t>i) Colocación caños de hormigón por unidad</t>
  </si>
  <si>
    <t>j) Colocación caños plásticos por cada metro</t>
  </si>
  <si>
    <t>k) Repaso superficie rodamiento por metro lineal</t>
  </si>
  <si>
    <t xml:space="preserve">m) Por alquiler de carro para retiro de escombros </t>
  </si>
  <si>
    <t>La presente zonificación podrá ser variada por el Departamento Ejecutivo, en caso de incorporación de obras y/o servicios que modifiquen la categoría asignada dentro de las pautas de zonificación establecidas precedentemente.</t>
  </si>
  <si>
    <t>El pago correspondiente a la nueva categoría regirá a partir del bimestre siguiente a la habilitación de las obras y servicios.</t>
  </si>
  <si>
    <t>E) Descuento por pago anticipado anual</t>
  </si>
  <si>
    <t>e) Por desinfección de vivienda habitable que permanezca desocupada se cobrará por ambiente y por cada vez</t>
  </si>
  <si>
    <t>f) Por desratización de casa no habitable y terrenos baldíos, se cobrará por cada vez</t>
  </si>
  <si>
    <t>g) Por desinfección de salas de espectáculos se cobrará por butaca</t>
  </si>
  <si>
    <t>r) Depósitos, acopiadores de frutos del país y cereales, insumos agropecuarios, barracas, fraccionadores de gas y semillerías</t>
  </si>
  <si>
    <t>A) Habilitación de antenas</t>
  </si>
  <si>
    <t>Fíjase para el pago de esta tasa los siguientes valores, conforme la actividad y naturaleza del servicio al que sirven las referidas antenas:</t>
  </si>
  <si>
    <t>c) Empresas de telefonía tradicional y/o celular</t>
  </si>
  <si>
    <t>a) Empresas privadas para uso propio</t>
  </si>
  <si>
    <t>TÍTULO PRIMERO</t>
  </si>
  <si>
    <t>D) Descuento por buen contribuyente</t>
  </si>
  <si>
    <t>TÍTULO SEGUNDO</t>
  </si>
  <si>
    <t>TÍTULO TERCERO</t>
  </si>
  <si>
    <t>TÍTULO CUARTO</t>
  </si>
  <si>
    <t>ARTÍCULO 5º: De acuerdo a lo establecido en la Parte Especial, TÍtulo Cuarto, de la Ordenanza Fiscal en el artículo 98 y siguientes, las actividades quedan sujetas a la siguiente escala, por año:</t>
  </si>
  <si>
    <t>CATEGORÍAS</t>
  </si>
  <si>
    <t>A) Inspección de antenas</t>
  </si>
  <si>
    <t>Fíjase para el pago de esta tasa los siguientes valores, conforme la actividad y naturaleza del servicio al que sirven las referidas antenas, por antena:</t>
  </si>
  <si>
    <t>e) Empresas privadas para uso propio</t>
  </si>
  <si>
    <t>g) Empresas de telefonía tradicional y/o celular</t>
  </si>
  <si>
    <t>f) Empresas de TV por cable y/o radios</t>
  </si>
  <si>
    <t>B) Descuento por pago anticipado anual</t>
  </si>
  <si>
    <t>TÍTULO QUINTO</t>
  </si>
  <si>
    <t>Letreros simples (carteles, toldos, paredes, heladeras, exhibidores, azoteas, marquesinas, kioscos, vidrieras, etc)</t>
  </si>
  <si>
    <t>TÍTULO SEXTO</t>
  </si>
  <si>
    <t>ARTÍCULO 7º: De acuerdo a lo establecido en la Parte Especial, Título Sexto, de la Ordenanza Fiscal, fíjanse las siguientes tasas:</t>
  </si>
  <si>
    <t>TÍTULO SÉPTIMO</t>
  </si>
  <si>
    <t xml:space="preserve">ARTÍCULO 8º: Derogado por Ordenanza Nº 2088/08 de fecha 23 de Septiembre de 2008. </t>
  </si>
  <si>
    <t xml:space="preserve"> TÍTULO OCTAVO</t>
  </si>
  <si>
    <t>ARTÍCULO 9º: Artículo derogado por Ordenanza Nº 2088/08 de fecha 23 de septiembre de 2008.</t>
  </si>
  <si>
    <t>TÍTULO NOVENO</t>
  </si>
  <si>
    <t>1. Por cada registro o actualización de firma, y por cada toma de razón de poderes u otros documentos</t>
  </si>
  <si>
    <t>4. Por cada toma de razón de contrato de prenda agraria</t>
  </si>
  <si>
    <t>10. Por cada solicitud para instalar calesitas, circos, parques de diversiones, realizar bailes y otros espectáculos públicos</t>
  </si>
  <si>
    <t>12. Por renovación de libreta sanitaria</t>
  </si>
  <si>
    <t>19. Por cada transferencia de convenio para kiosco instalado en la vía pública</t>
  </si>
  <si>
    <t>20. Por autorización para implantar servicios de coches de alquiler</t>
  </si>
  <si>
    <t>21. Por cada anotación de transferencia de títulos de terrenos para bóvedas, nichos o sepulturas</t>
  </si>
  <si>
    <t>22. Por cada certificado de deudas de tasas, servicios, constitución de derechos sobre inmuebles</t>
  </si>
  <si>
    <r>
      <t>c) Para obras públicas, sobre presupuesto oficial se abonará el</t>
    </r>
    <r>
      <rPr>
        <b/>
        <sz val="11"/>
        <rFont val="Calibri"/>
        <family val="2"/>
        <scheme val="minor"/>
      </rPr>
      <t xml:space="preserve"> 0,1 %.</t>
    </r>
    <r>
      <rPr>
        <sz val="11"/>
        <rFont val="Calibri"/>
        <family val="2"/>
        <scheme val="minor"/>
      </rPr>
      <t xml:space="preserve"> Como excepción el municipio no cobrará la tasa por venta de pliegos cuando, por la magnitud, caracteristícas y naturaleza de la obra y/o contratación, los mismos sean elaborados por otro/s organismo/s, en virtud de tratarse de una obra o contratación financiada con fondos provinciales, nacionales y/o de otras entidades, y sea condicion de los mimos que la venta  de los pliegos de bases y condiciones sea sin costo.</t>
    </r>
  </si>
  <si>
    <t>27. Por cada solicitud de inscripción de registro de firma, por única vez, de proveedores y contratistas</t>
  </si>
  <si>
    <t>29. Por habilitación de coches remis, por coche y por vez</t>
  </si>
  <si>
    <t>31. Por gastos administrativos en el Juzgado de Faltas, por diligenciamiento de las citaciones en las contravenciones de tránsito y/o faltas municipales</t>
  </si>
  <si>
    <t>33. Por habilitación de transporte de sustancias alimenticias por unidad y por año</t>
  </si>
  <si>
    <t>35. Por otorgamiento de licencia de conductor profesional tanto nueva como renovación:</t>
  </si>
  <si>
    <t>2) Por dos años:</t>
  </si>
  <si>
    <t>3) Por cada fotocopia:</t>
  </si>
  <si>
    <t>SECRETARÍA DE OBRAS Y SERVICIOS PÚBLICOS</t>
  </si>
  <si>
    <t>SECRETARÍA DE GOBIERNO Y HACIENDA</t>
  </si>
  <si>
    <t>38. Por intervención o visado de planos de loteos o proyectos de subdivisión/unificación de inmuebles</t>
  </si>
  <si>
    <t>Además se cobrará un adicional de conformidad con la siguiente escala:</t>
  </si>
  <si>
    <t xml:space="preserve">*Hasta 1 Ha por parcela </t>
  </si>
  <si>
    <t>39. Por registro de firmas de profesionales y auxiliares de ingeniería, constructores, pintores de obras, electricistas y otras actividades asimilables, por única vez</t>
  </si>
  <si>
    <t>45. Por cada permiso provisional de instalación eléctrica</t>
  </si>
  <si>
    <t xml:space="preserve">b) A color </t>
  </si>
  <si>
    <t xml:space="preserve">49. Por estudio y aprobación de apertura de calle urbana </t>
  </si>
  <si>
    <t>TÍTULO DÉCIMO</t>
  </si>
  <si>
    <t>b) El que resulte del contrato de construcción, cuando no se trate de construcciones que corresponda tributar sobre la valuación y por su índole especial no puedan ser valuados conforme a lo previsto precedentemente, el gravamen se determinará de acuerdo al valor estimado de las mismas.</t>
  </si>
  <si>
    <t>ARTÍCULO 11º BIS: Por demolición se abonará por m2</t>
  </si>
  <si>
    <t xml:space="preserve">TÍTULO DÉCIMO PRIMERO </t>
  </si>
  <si>
    <t>ARTÍCULO 12º: De acuerdo a lo establecido en la parte especial Título décimo primero de la Ordenanza Fiscal fíjase las siguientes tasas a los efectos del pago del presente título.</t>
  </si>
  <si>
    <t>P) Por ocupación del espacio público para uso comercial por mes</t>
  </si>
  <si>
    <t>TÍTULO DÉCIMO SEGUNDO</t>
  </si>
  <si>
    <t>a) Bailes generales en Carlos Tejedor y Tres Algarrobos</t>
  </si>
  <si>
    <t>En las demás localidades</t>
  </si>
  <si>
    <t>En Carlos tejedor y Tres Algarrobos, por reunión</t>
  </si>
  <si>
    <t>c) Automovilismo, motociclismo, karting, aviación, por reunión</t>
  </si>
  <si>
    <t>d) Espectáculos artísticos, sin baile, con actuación de aficionados, por vez</t>
  </si>
  <si>
    <t>e) Espectáculos artísticos, sin baile, con actuación de profesionales, por vez</t>
  </si>
  <si>
    <t>f) Campeonatos de trucos, chin‑chon, lotería y similares, por reunión</t>
  </si>
  <si>
    <t>g) Carreras cuadreras, doma, jineteada y similares, por reunión</t>
  </si>
  <si>
    <t>h) Por permiso para instalar parque de diversiones y/o circos por día</t>
  </si>
  <si>
    <t xml:space="preserve"> En Carlos Tejedor y Tres Algarrobos</t>
  </si>
  <si>
    <t>i) Por funcionamiento de juegos electrónicos, por cada aparato instalado, y por mes</t>
  </si>
  <si>
    <t>k) Por todo otro espectáculo no específicamente previsto en la enunciación precedente, será gravado con un importe fijo, mínimo de</t>
  </si>
  <si>
    <t>TÍTULO DÉCIMO TERCERO</t>
  </si>
  <si>
    <t>ARTÍCULO 16º: De acuerdo a lo establecido en la Parte Especial, Título Décimo Tercero de la Ordenanza Fiscal, las patentes de rodados se cobrarán de acuerdo a los siguientes apartados:</t>
  </si>
  <si>
    <t>c) Por cada vagón o acoplado particular, tracción a sangre</t>
  </si>
  <si>
    <t>Autorizase al Departamento Ejecutivo, en el caso de prórroga de la Ordenanza Impositiva, a adecuar en el apartado 1, la columna de Modelo Año, sustituyendo el año del primer renglón, por el año actual y así sucesivamente con los años anteriores.</t>
  </si>
  <si>
    <t>TÍTULO DÉCIMO CUARTO</t>
  </si>
  <si>
    <t>ARTICULO 18º: De acuerdo a lo establecido en la Parte Especial, Título Décimo Cuarto, de la Ordenanza Fiscal, la Tasa por Control de Marcas y Señales, se abonará de acuerdo al siguiente detalle e importe, los que serán percibidos al requerirse el servicio.</t>
  </si>
  <si>
    <t>ARTÍCULO 20º: Derogado por Ordenanza N° 1932/05</t>
  </si>
  <si>
    <t>ARTÍCULO 21º: Cuando los servicios establecidos en el presente título sean requeridos por propietarios de hacienda capitalizada en el Partido y no sean contribuyentes municipales serán de aplicación los valores establecidos en los artículos 17° y 18° de la presente ordenanza.</t>
  </si>
  <si>
    <t>TÍTULO DÉCIMO QUINTO</t>
  </si>
  <si>
    <t>TÍTULO DÉCIMO SEXTO</t>
  </si>
  <si>
    <t>TÍTULO DÉCIMO SÉPTIMO</t>
  </si>
  <si>
    <t>CURARÚ</t>
  </si>
  <si>
    <t>B) Recolección de residuos por contribuyente y por mes</t>
  </si>
  <si>
    <t>Estos montos se prorratearán en tantas cuotas como emisiones se efectúen de la tasa aludida.</t>
  </si>
  <si>
    <t>C) Fondo solidario para la obra pública</t>
  </si>
  <si>
    <t>ALUMBRADO PÚBLICO</t>
  </si>
  <si>
    <t xml:space="preserve">ARTÍCULO 26: Establécese el siguiente cuadro tarifario para publicidad emitida en horario rotativo, es decir dentro del horario de transmisión local y fuera de los programas que cuenten con publicidad propia. El horario de transmisión local será, en principio, de lunes a sábado de 08,00 a 12,00 hs. y de 16,00 a 20,30 hs. y se  modificará de acuerdo a los requerimientos publicitarios de la emisora y/o de adecuación a la época del año. </t>
  </si>
  <si>
    <t>Para textos o singles de mayor extensión se agregarán 2 segundos más por cada 3 palabras de acuerdo a la siguiente tabla:</t>
  </si>
  <si>
    <t>RELACIÓN    PALABRAS/SEGUNDOS</t>
  </si>
  <si>
    <t>§ Multiplicar el valor por la cantidad de menciones diarias y luego multiplicar el valor por la cantidad de días.</t>
  </si>
  <si>
    <t>§ En caso de ser menos de treinta (30) días, agregar el cincuenta por  ciento (50%) y otro cincuenta por ciento (50%) más en caso de elección de horario.</t>
  </si>
  <si>
    <t>§ La tarifa mínima para publicidad rotativa será de cinco (5) menciones diarias por cada producto promocionado.</t>
  </si>
  <si>
    <t>§ Cada mención cambia diariamente su horario de emisión, como así también su ubicación dentro de la tanda.</t>
  </si>
  <si>
    <t xml:space="preserve">§ Para todos los casos se establece el valor del segundo de publicidad en $ 0,17. Este valor se incrementará un cincuenta por ciento  (50%), en caso de elección de horario de emisión y otro cincuenta por ciento (50%) en los casos de publicidad contratada por un período menor de treinta (30) días por mes. </t>
  </si>
  <si>
    <t>TÍTULO DÉCIMO OCTAVO</t>
  </si>
  <si>
    <t>ARTÍCULO 27: Por la distribución de agua en las localidades de Curarú y Colonia Seré se abonará mensualmente de acuerdo a las siguientes categorías:</t>
  </si>
  <si>
    <t>TÍTULO DÉCIMO NOVENO</t>
  </si>
  <si>
    <t>El tiempo que sume el traslado desde el corralón municipal hasta el destino de trabajo será bonificado el 50% la hora del valor de la maquina que corresponda.</t>
  </si>
  <si>
    <t>Cuando por urgencia y a pedido de los propios interesados, o por razones de organización interna de las tareas municipales los trabajos se realicen fuera del horario normal o en días no laborables, los derechos sufrirán un recargo del veinte por ciento (20%).</t>
  </si>
  <si>
    <t>13) Canon mínimo por temporada para concesiones del buffet del natatorio municipal</t>
  </si>
  <si>
    <t>TÍTULO VIGÉSIMO</t>
  </si>
  <si>
    <t xml:space="preserve">1) Por efectuar propaganda comercial sin la correspondiente autorización municipal, pago de los derechos establecidos o en lugares no permitidos </t>
  </si>
  <si>
    <t>TÍTULO VIGÉSIMO PRIMERO</t>
  </si>
  <si>
    <t>ARTÍCULO 1º: De acuerdo a lo establecido en la Ordenanza Fiscal las tasas, derechos y demás tributos previstos en la Parte Especial de este texto, se deberán abonar conforme a las alícuotas los importes que se determinen en la siguiente ordenanza:</t>
  </si>
  <si>
    <t>Tasa por alumbrado, limpieza y conservación de la vía pública</t>
  </si>
  <si>
    <t>ARTÍCULO 2º: Fíjanse a los efectos de las disposiciones previstas en la Parte Especial, Título Primero, de la Ordenanza Fiscal los sigui|entes importes:</t>
  </si>
  <si>
    <t>A) Tasa por alumbrado público y otros servicios</t>
  </si>
  <si>
    <t xml:space="preserve"> Por metro lineal de frente y por mes, según localidades y zonas:</t>
  </si>
  <si>
    <t>COLONIA SERÉ</t>
  </si>
  <si>
    <t>Cuando el inmueble se encuentre afectado a actividad comercial o industrial, la tasa se aumentará en el veinte por ciento (20%).</t>
  </si>
  <si>
    <t>ZONA A: inmuebles urbanos edificados con frente a calles pavimentadas e iluminadas con dos o más lámparas a mercurio o sodio por cuadra (100 mts.), con servicio de barrido, recolección de basura y conservación de pavimento.</t>
  </si>
  <si>
    <t>ZONA B: terrenos baldíos con frente a calles pavimentadas e iluminadas con dos o mas lámparas a mercurio o sodio, con servicio de barrido, recolección de basura y conservación de pavimento.</t>
  </si>
  <si>
    <t>ZONA C: inmuebles urbanos edificados, con frente a calles de tierra/estabilizado e iluminadas con dos o mas lámparas de mercurio o sodio, con servicio de recolección de basura, servicio de riego, arreglo y conservación de calles de tierra.</t>
  </si>
  <si>
    <t>ZONA D: terrenos baldíos, con frente a calles de tierra/estabilizado, iluminadas con dos o mas lámparas a mercurio o sodio, con servicio recolección de basura, de riego, arreglo y conservación de calles de tierra.</t>
  </si>
  <si>
    <t>ZONA E: inmuebles edificados y terrenos baldíos con frente a calles de tierra/estabilizado comprendidos dentro de las zonas identificadas como AC, AC 1, DAI, RAU, FA, en todos los casos que las parcelas sean menores y/o iguales a 1 ha. y estén comprendidas entre el área considerada como urbana y el límite rural, según el Plan Urbano vigente.</t>
  </si>
  <si>
    <t>Tasa por servicios especiales de limpieza e higiene</t>
  </si>
  <si>
    <t>Pautas de zonificación</t>
  </si>
  <si>
    <t>ARTÍCULO 3º: Por los servicios especiales de limpieza e higiene a que se refiere la Parte Especial, Título Segundo, de la ordenanza fiscal y que se enumeran a continuación, se abonarán las siguientes tasas:</t>
  </si>
  <si>
    <t>Tasa por habilitación de comercio e industria</t>
  </si>
  <si>
    <t>ARTÍCULO 4º: De acuerdo a lo establecido en la Parte Especial, Título Tercero, de la Ordenanza Fiscal, fíjase en el cinco por mil (5º/000) la alícuota para el pago de los servicios de habilitación de locales, establecimientos u oficinas destinados a comercios, industrias y actividades asimilables a tales, aun cuando se trate de servicios públicos y/o ampliaciones.</t>
  </si>
  <si>
    <t>a) Comercios en general no incluidos en otros incisos</t>
  </si>
  <si>
    <t>d) Oficiales y radioaficionados</t>
  </si>
  <si>
    <t>b) Empresas de TV por cable y/o radios</t>
  </si>
  <si>
    <t>Tasa por inspección de seguridad, higiene y antenas</t>
  </si>
  <si>
    <t>h) Oficiales y radioaficionados</t>
  </si>
  <si>
    <t>Derechos por publicidad y propaganda</t>
  </si>
  <si>
    <t>ARTÍCULO 6º: Por los derechos de publicidad y propaganda establecidos en el Título Quinto, Parte Especial, de la Ordenanza Fiscal vigente, se abonarán, por año o fracción y por metro cuadrado o fracción, los importes que al efecto se establecen:</t>
  </si>
  <si>
    <t>Derechos por venta ambulante</t>
  </si>
  <si>
    <t>Permiso por uso y servicios en mataderos municipales</t>
  </si>
  <si>
    <t>Tasa por servicios de inspección veterinaria</t>
  </si>
  <si>
    <t>a) Subdivisiones urbanas:</t>
  </si>
  <si>
    <t>47. Por certificado para habilitación de feedlot (cría a corral)</t>
  </si>
  <si>
    <t>a) De radicación</t>
  </si>
  <si>
    <t>Derechos de construcción</t>
  </si>
  <si>
    <t>ARTÍCULO 11º: De acuerdo a lo establecido en la Parte Especial, Título Décimo, de la Ordenanza Fiscal, fíjase en el uno por ciento (1%) sobre el "valor de obra", la tasa correspondiente al presente Título.  Como "Valor de obra" para cualquier tipo de construcción, se tomará el importe que sea mayor entre:</t>
  </si>
  <si>
    <t>Depósitos, galpones y</t>
  </si>
  <si>
    <t>tinglados</t>
  </si>
  <si>
    <t>c) Para el caso de incorporación de cualquier tipo de construcción no declarada, el porcentaje a aplicar por metro cuadrado sobre el "valor de obra" será de a 1,50%</t>
  </si>
  <si>
    <t>Derechos de ocupación o uso de espacios públicos</t>
  </si>
  <si>
    <t>Derechos a los espectáculos públicos</t>
  </si>
  <si>
    <t>ARTÍCULO 13º: De acuerdo a lo establecido en la Parte Especial, Título Décimo Segundo, de la Ordenanza Fiscal, fíjase para la determinación del presente gravamen la alícuota del cinco por ciento (5 %) sobre el valor total de la entrada, cuando mediare pago de ella. En caso contrario, o cuando el valor de ella resulte poco significativo, o el organizador del espectáculo adopte otra modalidad de percepción para el financiamiento, se cobrarán los siguientes importes mínimos, fijos:</t>
  </si>
  <si>
    <t>Patentes de rodados</t>
  </si>
  <si>
    <t xml:space="preserve">Patentes de automotores </t>
  </si>
  <si>
    <t>Tasa por control de marcas y señales</t>
  </si>
  <si>
    <t>c) Venta particular de productor a frigorífico o matadero:</t>
  </si>
  <si>
    <t>f) Venta de productores en remates  ferias  de  otros partidos,</t>
  </si>
  <si>
    <t>En los casos de expedición de la guia del apartado, si una vez archivada la guía, los animales se remitieran a feria antes de los quince (15) días, por permiso de remisión a feria se abonará</t>
  </si>
  <si>
    <t>a) Venta de productor a productor del mismo partido:</t>
  </si>
  <si>
    <t>b) Venta particular de productor a produc tor de otro partido:</t>
  </si>
  <si>
    <t>d) Venta de productor en Liniers o remisión en consignación a  frigoríficos o mataderos de otras jurisdiciones:</t>
  </si>
  <si>
    <t>f) Venta mediante remate feria local o en establecimiento productor:</t>
  </si>
  <si>
    <t>ARTÍCULO 19º: Establézcanse las siguientes tasas fijas sin considerar el número de animales, por los servicios y control que se determinan en los apartados siguientes:</t>
  </si>
  <si>
    <t>D ‑ Toma de rectificaciones, cambios o adiciones de señal</t>
  </si>
  <si>
    <t>Tasa por conservación, reparación y mejorado de la red vial municipal</t>
  </si>
  <si>
    <t>Derechos de cementerio</t>
  </si>
  <si>
    <t>ARTÍCULO 25º: De acuerdo a lo  establecido  en la  Parte Especial, Artículo Décimo Sexto, de la Ordenanza Fiscal, los cerechos de cementerio, se abonarán de acuerdo a lo siguiente:</t>
  </si>
  <si>
    <t>1) Por permiso para inhumar y exhumar cadáveres bajo tierra</t>
  </si>
  <si>
    <t>§ En cuanto a los auspicios (Publicidad emitida en programas), las tarifas se fijarán de acuerdo al valor del segundo de publicidad anteriormente mencionado   ($ 0,17). Si este auspicio fuera exclusivo, la tarifa se obtendrá de multiplicar el precio del segundo de publicidad por la cantidad de segundos comerciables en cada hora o fracción.</t>
  </si>
  <si>
    <t>§ Para auspicios compartidos, el valor del segundo se incrementará un cincuenta por ciento (50%).</t>
  </si>
  <si>
    <t>§ Autorízase al Departamento Ejecutivo a establecer tarifas especiales cuando se desee promocionar determinados programas o las características de ellos así lo requieran.</t>
  </si>
  <si>
    <t>§ En caso de que la publicidad se venda a través de productores o agencias, el cuadro tarifario se bonificará con un veinte por ciento (20%). Esta modificación no significará ningún aumento a los importe que actualmente están pagando los contribuyentes</t>
  </si>
  <si>
    <t>Tasa por servicios sanitarios</t>
  </si>
  <si>
    <t>Tasa por servicios varios</t>
  </si>
  <si>
    <t>ARTÍCULO 28º: De acuerdo a lo establecido en la Parte Especial, Título  Décimo Séptimo, de la Ordenanza Fiscal, la tasa por servicios varios, se abonarán de acuerdo a lo siguiente:</t>
  </si>
  <si>
    <t>h) Cespedera con tractor, por hora de trabajo realizado</t>
  </si>
  <si>
    <t>2) Servicio de ambulancia y minibus:</t>
  </si>
  <si>
    <t>Servicio de ambulancia:</t>
  </si>
  <si>
    <t>n) Por día de uso, dentro del radio urbano</t>
  </si>
  <si>
    <t>q) Por alquiler de minibús de hasta 25 plazas 0,9 litros de gas oil por km recorrido más 60 litros de gas oil por chofer por día (a fin de cubrir los viáticos)</t>
  </si>
  <si>
    <t>o) Por kilómetro de recorrido, fuera del radio urbano (incluido viaje de ida y vuelta)</t>
  </si>
  <si>
    <t>Servicio de minibus:</t>
  </si>
  <si>
    <t>p) Por kilómetro de recorrido, fuera del radio urbano (incluido viaje de ida y vuelta)</t>
  </si>
  <si>
    <t>a) Estadia diaria</t>
  </si>
  <si>
    <t>b) Estadia semanal</t>
  </si>
  <si>
    <t>c) Estadia mensual</t>
  </si>
  <si>
    <t>B) Por servicio de guardería canina por día</t>
  </si>
  <si>
    <t>C) Por servicio de castración canina:</t>
  </si>
  <si>
    <t xml:space="preserve">D) Por cada diligenciamiento de trámite de inscripción de productos en el laboratorio central de salud pública, por cada producto    </t>
  </si>
  <si>
    <t>F) Por tomas de muestras en casos  especiales, de rutina y su envío a laboratorios, central o zonal de salud pública, por cada producto</t>
  </si>
  <si>
    <t>I) Por la utilización del predio del Prado Español de Tres Algarrobos con fines de lucro o por particulares:</t>
  </si>
  <si>
    <t>GENERAL PICO</t>
  </si>
  <si>
    <t xml:space="preserve">15) Por traslado de vehículos abandonados en la vía pública </t>
  </si>
  <si>
    <t>a) Por cada jornada de capacitación</t>
  </si>
  <si>
    <t>b) Por cada curso de capacitación</t>
  </si>
  <si>
    <t>ARTÍCULO 29º Facúltase al Departamento Ejecutivo a actualizar los aranceles del presente artículo, hasta un 10%, cuando los costos de los insumos y/o servicios presenten variaciones significativas y no reflejen los precios de mercado considerados al tiempo de la fijación de los mismos.</t>
  </si>
  <si>
    <t>ARTÍCULO 30º: De acuerdo a lo establecido en la Parte Especial, Título Décimo Octavo, de la Ordenanza Fiscal, las multas, se abonarán de acuerdo a lo siguiente:</t>
  </si>
  <si>
    <t>1) Por circular sin casco</t>
  </si>
  <si>
    <t>3) Por no poseer seguro</t>
  </si>
  <si>
    <t>2) Por no poseer carnet</t>
  </si>
  <si>
    <t>4) Por ocasionar ruidos molestos</t>
  </si>
  <si>
    <t>5) Por exceso de velocidad o realizar picadas</t>
  </si>
  <si>
    <t>7) Al tránsito de camiones, tractores y todo tipo de maquinarias, por transitar en caminos rurales y calles urbanas de tierra, inmediatamente que se produzcan precipitaciones pluviales y hasta las 48 Hs. posteriores al cese de la lluvia</t>
  </si>
  <si>
    <t xml:space="preserve">a) Por primera vez                            </t>
  </si>
  <si>
    <t>b) En caso de reincidencia</t>
  </si>
  <si>
    <t>6) Por mantener cerdos o estercoleros en la planta urbana o suburbana</t>
  </si>
  <si>
    <t xml:space="preserve">20) Por desarrollar cualquier actividad comercial sin la debida habilitación municipal       </t>
  </si>
  <si>
    <t xml:space="preserve">a) 1º vez </t>
  </si>
  <si>
    <t xml:space="preserve">b) 2º vez </t>
  </si>
  <si>
    <t>1) Las empresas o instituciones organizadoras de espectáculos públicos de cualquier tipo, que expendan entradas no visadas o selladas por la Municipalidad, sin perjuicios de los recargos y multas que correspondan por aplicación del Rubro “Infracciones a las obligaciones y deberes fiscales” se harán pasibles de una multa, por cada vez que se compruebe</t>
  </si>
  <si>
    <t>2) Cuando se compruebe manejo doloso con las entradas visadas por la Municipalidad, los responsables sufrirán una multa de</t>
  </si>
  <si>
    <t>3) Los que no soliciten el permiso correspondiente para efectuar espectáculos públicos, sin perjuicios de que el D.E pueda ordenar la suspensión del espectáculo y la devolución del importe de las entradas vendidas para dicho espectáculo</t>
  </si>
  <si>
    <t>4) Por no exhibir en las carteleras la determinación de la calificación de las películas, prohibidas para menores o inconvenientes, según correspondiera, por cada vez que se compruebe una falta</t>
  </si>
  <si>
    <t>5) Por pasar avances de películas calificadas prohibidas o inconvenientes para menores de 18 años, en funciones que se exhiban películas aptas para todo público, cada falta comprobada</t>
  </si>
  <si>
    <t>6) Por la permanencia en la sala de menores durante la exhibición de películas prohibidas para menores de 18 años, se penara al propietario de la sala con</t>
  </si>
  <si>
    <t>7) Por violación en cualquier forma y grado de las disposiciones que regulan el acceso y permanencia de menores en boliches, confiterias bailables o lugares similares, el propietario sufrirá la multa de</t>
  </si>
  <si>
    <t>8) Todo comerciante con despacho de bebidas a menores de 18 años, se harán pasibles de una multa de</t>
  </si>
  <si>
    <t>Daños a los bienes públicos o privados:</t>
  </si>
  <si>
    <t>I. Tasa por alumbrado, limpieza y conservación de la vía pública:</t>
  </si>
  <si>
    <t>II. Tasa por servicios especiales de limpieza e higiene:</t>
  </si>
  <si>
    <t>III. Tasa por habilitación de comercios e industrias:</t>
  </si>
  <si>
    <t>Servicios requeridos por los interesados o prestación prevista por reglamentaciones vigentes, se abonarán al solicitar el servicio.</t>
  </si>
  <si>
    <t>Servicios prestados por decisión municipal, se abonarán dentro de los quince (15) días a requerir el pago.</t>
  </si>
  <si>
    <t>1. A requerimiento del contribuyente se abonará al presentar la solicitud.</t>
  </si>
  <si>
    <t>2. Por intimación municipal dentro del plazo otorgado al efecto con las actualizaciones, multas e intereses a que hubiere lugar.</t>
  </si>
  <si>
    <t>IV. Tasa por inspección de seguridad e higiene:</t>
  </si>
  <si>
    <t>Cuando se trate de nuevas actividades, se abonará la tasa proporcional al periodo anual.</t>
  </si>
  <si>
    <t>Fíjase como fecha de vencimiento para el pago de la tasa de inspección de antenas el último día hábil del mes de abril.</t>
  </si>
  <si>
    <t>V. Derechos de publicidad y propaganda:</t>
  </si>
  <si>
    <t>El pago de los derechos de carácter anual, se liquidará por declaración jurada donde conste característica de la publicidad realizada y superficie y/o cantidad de carteles, deberá efectuarse en la Municipalidad o Delegación correspondiente e ingresarse en la siguiente fecha:</t>
  </si>
  <si>
    <t>Tasa anual</t>
  </si>
  <si>
    <t>VI. Derecho por venta ambulante:</t>
  </si>
  <si>
    <t>El pago de los derechos de carácter diario y demás, se liquidará mediante una declaración jurada, deberán efectuarse en la Municipalidad o Delegación correspondiente hasta el día hábil inmediato anterior al de la generación del hecho, objeto del presente derecho.</t>
  </si>
  <si>
    <t>Los derechos por venta ambulante de carácter anual, deberán abonarse en la Municipalidad o Delegación correspondiente, mediante declaración jurada, en el momento de adquirir el carácter de contribuyente del presente Titulo.</t>
  </si>
  <si>
    <t>Los de carácter diario, al otorgarse el permiso, antes de iniciarse las ventas.</t>
  </si>
  <si>
    <t>VII. *Permiso por uso y servicios en mataderos municipales: derogado por Ordenanza Nº 2088/08 de fecha 23 de septiembre de 2008.</t>
  </si>
  <si>
    <t>VIII. *Tasa por servicios de inspección veterinaria: derogado por Ordenanza Nº 2088/08 de fecha 23 de septiembre de 2008.</t>
  </si>
  <si>
    <t>IX. Derechos de oficina:</t>
  </si>
  <si>
    <t>Se abonarán al iniciar la actuación, al dar entrada a las solicitudes o gestiones análogas, según corresponda a los casos previstos en este Título.</t>
  </si>
  <si>
    <t>X. Derechos de construcción:</t>
  </si>
  <si>
    <t>XI. Derecho de ocupación o uso de espacios públicos:</t>
  </si>
  <si>
    <t>XII. Derechos a los espectáculos públicos:</t>
  </si>
  <si>
    <t>Los derechos que se determinen por día o por mes deberán ser satisfecho previamente a su realización, antes de la entrega del permiso respectivo o de su renovación, en su caso.</t>
  </si>
  <si>
    <t>Los empresarios u organizadores de espectáculos públicos están obligados a abonar sus derechos o en su carácter de agentes de percepción, dentro de los cinco (5) días hábiles posteriores a la realización de cada espectáculo. Su incumplimiento será motivo para negar la autorización de espectáculos que programe la empresa o institución.</t>
  </si>
  <si>
    <t>XIII. Patentes de rodados:</t>
  </si>
  <si>
    <t>Cuota 2° Vencimiento 15 de Julio.</t>
  </si>
  <si>
    <t>XIV. Tasa por control de marcas y señales:</t>
  </si>
  <si>
    <t>La tasa deberá ser satisfecha antes de expedirse los documentos.</t>
  </si>
  <si>
    <t>XV. Tasa por conservación, reparación y mejorado de la red vial municipal:</t>
  </si>
  <si>
    <t>XVI. Derechos de cementerio:</t>
  </si>
  <si>
    <t>Los derechos del presente Título deberán abonarse al solicitarse los servicios y/o vencimiento de las concesiones o arrendamientos.</t>
  </si>
  <si>
    <t>XVIII. Tasa por servicios sanitarios:</t>
  </si>
  <si>
    <t xml:space="preserve">Fíjase como fecha de vencimiento para el servicio de distribución de agua en la localidad de Curarú  y Colonia Sere el día 15 (Quince) de cada mes, o día subsiguiente hábil.   </t>
  </si>
  <si>
    <t>XIX. Tasa por servicios varios:</t>
  </si>
  <si>
    <t>Se abonarán en el momento de la prestación del servicio.</t>
  </si>
  <si>
    <t>Disposiciones varias</t>
  </si>
  <si>
    <t>TÍTULO VIGÉSIMO SEGUNDO</t>
  </si>
  <si>
    <t xml:space="preserve">B-Hasta 130 m.  </t>
  </si>
  <si>
    <t xml:space="preserve">A-Mayor 130 m. </t>
  </si>
  <si>
    <t>D-Hasta  40 m.</t>
  </si>
  <si>
    <t>E-Hasta  30 m.</t>
  </si>
  <si>
    <t>A-Mayor 130 m.</t>
  </si>
  <si>
    <t>B-Hasta 130 m.</t>
  </si>
  <si>
    <t>C-Hasta  60 m.</t>
  </si>
  <si>
    <t xml:space="preserve">D-Hasta  40 m. </t>
  </si>
  <si>
    <t>A-Mayor 180 m.</t>
  </si>
  <si>
    <t>B-Hasta 180 m.</t>
  </si>
  <si>
    <t>C-Hasta 100 m.</t>
  </si>
  <si>
    <t>Según la ordenanza 1900/05</t>
  </si>
  <si>
    <t xml:space="preserve">ARTÍCULO 15°: Del monto resultante se coparticipara a distintas entidades del distrito en un porcentaje igual del 50% </t>
  </si>
  <si>
    <t>ARTÍCULO 14º: Para el caso de espectáculos deportivos profesionales o amateurs, cinematográficos, teatrales o musicales, y todo otro tipo de espectáculos públicos, que incluyan números para el sorteo de premios en dinero o especies, rifas, bonos contribución o similares, se percibirá el equivalente al valor de 30 entradas,(la del mayor valor) debiendo abonarse al momento de sacar el permiso municipal. De lo contrario no se autoriza el evento</t>
  </si>
  <si>
    <t>ARTÍCULO 24 : Los contribuyentes que al vencimiento de la primera cuota realicen el pago anticipado anual serán beneficiados con un 15% de descuento adicional al del artículo 23, en caso de corresponder.</t>
  </si>
  <si>
    <t>2) Jornada nocturna con iluminación por hora</t>
  </si>
  <si>
    <t>17 de Febrero</t>
  </si>
  <si>
    <t>18 de Agosto</t>
  </si>
  <si>
    <t>Ultimo día hábil del mes de mayo</t>
  </si>
  <si>
    <t>Cuota 3° Vencimiento 16 de Noviembre.</t>
  </si>
  <si>
    <t>10 de Febrero</t>
  </si>
  <si>
    <t>6 de Abril</t>
  </si>
  <si>
    <t>ARTÍCULO 23º: Establézcase que los contribuyentes del presente artículos que no adeuden ninguna cuota anterior serán beneficiados con un descuento por buen contribuyente del 10%. Adicionando un 3% por pago con débito automático.</t>
  </si>
  <si>
    <t>Establécese, que los contribuyentes del presente Título, que no adeuden ninguna cuota anterior, serán beneficiados con un descuento POR BUEN CONTRIBUYENTE DEL VEINTE POR CIENTO (20%). Adicionando un 3% por pago con débito automático.</t>
  </si>
  <si>
    <t>Ultimo día hábil del mes de junio</t>
  </si>
  <si>
    <t>e) Derogado</t>
  </si>
  <si>
    <t>-</t>
  </si>
  <si>
    <t>d) Por la compraventa de ropa de vestir, calzado y accesorios usados realizados en “garaje” o tipo “feria americana” por día</t>
  </si>
  <si>
    <t>VALOR SUP. CUBIERTA  MT 2</t>
  </si>
  <si>
    <t>Fíjase como fecha de vencimiento para el pago de contado de la tasa de inspección de Seguridad e Higiene de Convenio Multilateral el último día hábil del mes de junio.</t>
  </si>
  <si>
    <t>x) Tasa por Autorizacion de "RE.CO.P.A.C." debera abonarse el 70% del Valor mencionado en la Tasa por Habilitacion, Categoria "Comercios en General No incluidos en otro incisos", perteneciente al inciso "a"</t>
  </si>
  <si>
    <t>C) Tasa por Inspeccion de Seguridad e Higiene "RE.CO.P.A.C."</t>
  </si>
  <si>
    <t>Debera abonarse el 70% del valor mencionado en la categoria "Comercio Minorista Clase A"</t>
  </si>
  <si>
    <t>l) Por camion trompo hormigonero por hora de trabajo realizado, sin materiales</t>
  </si>
  <si>
    <t>26) Multas diferenciadas por incumplimiento a la Ordenanza N° 2666/2020 de fecha 4 de Septiembre de 2020, discriminado de la siguiente manera</t>
  </si>
  <si>
    <t xml:space="preserve">a) 1° incumplimiento: llamado de atencion </t>
  </si>
  <si>
    <t xml:space="preserve">b) 2° incumplimiento: por reincidencia </t>
  </si>
  <si>
    <t>c) 3º incumplimiento: por nueva reincidencia</t>
  </si>
  <si>
    <t>A tal fin los contribuyentes o responsables deberán presentar la Constancia de AFIP  y Declaración Jurada Anual de Ingresos Brutos hasta el último día hábil del mes de abril. Las presentaciones realizadas con posterioridad no podran solicitar beneficios retroactivos a esa fecha. En la misma se consignarán el nombre del propietario o razón social, denominación comercial, actividad, domicilio, fecha de iniciación de actividades, y toda otra información que la Municipalidad estime conveniente.</t>
  </si>
  <si>
    <t>Fíjase como fecha de vencimiento para el pago de la tasa de ocupación o uso de espacios públicos para el inciso a) el último día hábil del mes de junio, agosto y noviembre. Para el caso del inciso b) el último día hábil del mes de agosto.</t>
  </si>
  <si>
    <t>M) Alquiler de Escenario por dia</t>
  </si>
  <si>
    <t>N) Por derecho de uso de instalaciones de Aeródromo Municipal anual</t>
  </si>
  <si>
    <t>6 de Diciembre</t>
  </si>
  <si>
    <t>7 de Junio</t>
  </si>
  <si>
    <t>Las fracciones  menores a cincuenta (50) hectáreas se abonarán en una sola cuota que vencerá el 7 de junio.</t>
  </si>
  <si>
    <t>g) Por venta de frutos de mar frescos por dia</t>
  </si>
  <si>
    <t>c)por mt2 excedido de lo permitido según Codigo de Planeamiento Urbano debera abonar lo equivalente al valor oficial de Mt2 construido según Colegio de Arquitecto de nuestra Region</t>
  </si>
  <si>
    <t>DERECHO DE PARTICIPACION MUNICIPAL EN LA VALORIZACION INMOBILIARIA</t>
  </si>
  <si>
    <t>ARTICULO 32°: Las alícuotas a aplicarán de acuerdo a los siguiente porcentajes:</t>
  </si>
  <si>
    <t>HECHO IMPONIBLE</t>
  </si>
  <si>
    <t>ALICUOTA</t>
  </si>
  <si>
    <t>Por la incorporación al Área Complementaria o al Área Urbana de inmuebles clasificados dentro del Área Rural</t>
  </si>
  <si>
    <t>Por la incorporación al Área Urbana de inmuebles clasificados dentro del Área Complementaria</t>
  </si>
  <si>
    <t>Por el establecimiento o la modificación del régimen de usos del suelo o la zonificación territorial</t>
  </si>
  <si>
    <t>Por la ejecución de obras públicas, cuando no se haya utilizado para su financiamiento el mecanismo de Contribución por Mejoras</t>
  </si>
  <si>
    <t>Por la construcción de equipamiento comunitario (salud, educación, deportes, seguridad, delegaciones municipales)</t>
  </si>
  <si>
    <t>Por las actuaciones administrativas que permitan o viabilicen grandes desarrollos inmobiliarios</t>
  </si>
  <si>
    <t>Por todo otro hecho, obra, acción o decisión administrativa que permitan, en conjunto o individualmente, el incremento del valor del inmueble por permitir un uso mas rentable o el incremento del aprovechamiento del mismo con un mayor volumen o área edificable</t>
  </si>
  <si>
    <t>Por la autorización de un mayor aprovechamiento de las parcelas, bien sea elevando el Factor de Ocupación del Suelo (FOS), el Factor de Ocupación Total (FOT) o la Densidad, en conjunto o individualmente</t>
  </si>
  <si>
    <t>a)      La incorporación al Área Complementaria o al Área Urbana de inmuebles clasificados dentro del espacio territorial del Área Rural.</t>
  </si>
  <si>
    <t>b)      La incorporación al Área Urbana de inmuebles clasificados dentro del espacio territorial del Área Complementaria;</t>
  </si>
  <si>
    <t>c)      El establecimiento o la modificación del régimen de usos del suelo o la zonificación territorial.</t>
  </si>
  <si>
    <t>d)     La autorización de un mayor aprovechamiento edificatorio de las parcelas, bien sea elevando el Factor de Ocupación del Suelo, el Factor de Ocupación Total y la Densidad en conjunto o individualmente.</t>
  </si>
  <si>
    <t>e)      La ejecución de obras públicas cuando no se haya utilizado para su financiación el mecanismo de contribución por mejoras.</t>
  </si>
  <si>
    <t>f)       Las autorizaciones administrativas que permitan o generen grandes desarrollos inmobiliarios.</t>
  </si>
  <si>
    <t>g)      Todo otro hecho, obra, acción o decisión administrativa que permita, en conjunto o individualmente, el incremento del valor del inmueble motivo de la misma, por posibilitar su uso más rentable o por el incremento del aprovechamiento de las parcelas con un mayor volumen o área edificable.</t>
  </si>
  <si>
    <t>d),e),f) y g) del articulo 46 de la Ley Provincial 14.449 Hechos generadores de la participación del municipio en las valorizaciones inmobiliarias. Constituyen hechos generadores de la participación del Municipio en las valorizaciones inmobiliarias en su ejido, los siguientes:</t>
  </si>
  <si>
    <t>ARTÍCULO 33º: Fíjanse las fechas en las cuales se deberán efectuar los pagos de los tributos establecidos en la presente ordenanza:</t>
  </si>
  <si>
    <t>TÍTULO VIGÉSIMO TERCERO</t>
  </si>
  <si>
    <t>ARTÍCULO 34º: Facúltase al Departamento Ejecutivo a anticipar parcial o diferir parcial o totalmente el pago de las obligaciones establecidas en la presente Ordenanza y a antidatar o prorrogar los plazos y términos fijados en el calendario fiscal.</t>
  </si>
  <si>
    <t>La tasa se reducirá en un veinticinco por ciento (25%) para los inmuebles con frente a dos calles y peatonal, en todas las zonas.</t>
  </si>
  <si>
    <t>Hasta $1.198.800</t>
  </si>
  <si>
    <t>Hasta $ 2.397.600</t>
  </si>
  <si>
    <t>Hasta $ 3.996.000</t>
  </si>
  <si>
    <t>Más de $ 3.996.000</t>
  </si>
  <si>
    <t>.</t>
  </si>
  <si>
    <t>18 de Abril</t>
  </si>
  <si>
    <t>17 de Octubre</t>
  </si>
  <si>
    <t>7 de Diciembre</t>
  </si>
  <si>
    <t xml:space="preserve">a) Si el monto anual a abonar supera los $4,000, puede optar por efectuar el pago en tres cuotas cuyos vencimientos se detallan en el último párrafo </t>
  </si>
  <si>
    <t>b) Si el monto anual a abonar no supera los $4,000, el pago se efectuará en una cuota cuyo vencimiento se establece en el párrafo siguiente.</t>
  </si>
  <si>
    <t>Cuota 1° Vencimiento 16 de  Mayo.</t>
  </si>
  <si>
    <t>ARTICULO 35º: Deroguese la Ordenanza 2694/2020 y aplíquese la presente a partir de su aprobación y posterior promulgación.</t>
  </si>
  <si>
    <t>g) Por metro cúbico de tierra/escombros</t>
  </si>
  <si>
    <t xml:space="preserve">2) Por arrojar agua de pileta excepto los días martes y viernes, en el Partido de Carlos Tejedor (18:00Hs)                                      </t>
  </si>
  <si>
    <t>ARTÍCULO 27 BIS: Por el derecho a conexión a la red cloacal se abonará por unica vez:(DEROGADO)</t>
  </si>
  <si>
    <t>Los contribuyentes que opten por realizar el pago anticipado anual serán beneficiados con un 10% de descuento. No se debe tener deuda de años anteriores para poder acceder a este descuento</t>
  </si>
  <si>
    <t>ARTÍCULO 17 b): la falta de pago total o parcial a su vencimiento de las cuotas corrientes del impuesto, como así también la de la deuda cedida por la provincia hacen surgir sin necesidad de interpelación alguna la obligación de abonar el monto original más sus correspondientes intereses, cuya alícuota mensual establezca o haya establecido en su momento la Ordenanza Fiscal Municipal.</t>
  </si>
  <si>
    <t>ARTÍCULO 17 a): De acuerdo a lo establecido en la Parte Especial, Título Decimo Tercero, de la Ordenanza Fiscal, las patentes de automotores se cobrarán de acuerdo a la valuacion fiscal del Registro Propiedad Automotor. Ante la ausencia de la valuacion del automotor por dar finalizada su vida util, se tomará como valuacion fiscal el primer monto figurado en la tabla provincial. Para el calculo de deuda se tomara la ultima modificacion de la valuacion fiscal. Para los autos que no exista el modelo ni el año en el mercado se tomara como base para el calculo el monto de $200.000</t>
  </si>
  <si>
    <t>ARTÍCULO 22º: Artículo 22°: De acuerdo a lo establecido en la Parte Especial, Título décimoquinto de la Ordenanza Fiscal, la tasa por conservación, reparación y mejorado de la red vial municipal, se fija por año y por hectárea conforme la siguiente tabla</t>
  </si>
  <si>
    <t>De 0 a 100 has:</t>
  </si>
  <si>
    <t>De 100,01 a 300 has:</t>
  </si>
  <si>
    <t>De 300,01 a 500 has:</t>
  </si>
  <si>
    <t>De 500,01 a 1000 has:</t>
  </si>
  <si>
    <t>Más de 1000 has:</t>
  </si>
  <si>
    <t>Cuando el inmueble se encuentre afectado a actividad comercial o industrial la tasa se incrementará en un 20%.-</t>
  </si>
  <si>
    <t>1) Uso de maquinarias y equipos viales y otros</t>
  </si>
  <si>
    <t>DADA EN LA SALA DEL HONORABLE CONCEJO DELIBERANTE DE CARLOS TEJEDOR A LOS VEINTINUEVE DIAS DEL MES DE DICIEMBRE</t>
  </si>
  <si>
    <t>EDUARDO MARIA FIGUEROA                                                                                                                JORGE GABRIEL ERRAMOUSPE</t>
  </si>
  <si>
    <t>SECRETARIO HCD</t>
  </si>
  <si>
    <t>PRESIDENTE HCD</t>
  </si>
  <si>
    <t xml:space="preserve">                          ESTEBAN MOLINA</t>
  </si>
  <si>
    <t xml:space="preserve">EN LA DECIMA PRIMERA SESION EXTRAORDINARIA DE CONCEJALES Y MAYORES CONTRIBUYENTES </t>
  </si>
  <si>
    <t xml:space="preserve"> ORDENANZA IMPOSITIVA  N° 2758/2022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</si>
</sst>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 #,##0;[Red]\-&quot;$&quot;\ #,##0"/>
    <numFmt numFmtId="164" formatCode="&quot;$&quot;\ #,##0;[Red]&quot;$&quot;\ \-#,##0"/>
    <numFmt numFmtId="165" formatCode="_ &quot;$&quot;\ * #,##0.00_ ;_ &quot;$&quot;\ * \-#,##0.00_ ;_ &quot;$&quot;\ * &quot;-&quot;??_ ;_ @_ "/>
    <numFmt numFmtId="166" formatCode="&quot;$&quot;#,##0_);[Red]\(&quot;$&quot;#,##0\)"/>
    <numFmt numFmtId="167" formatCode="&quot;$&quot;#,##0.00_);[Red]\(&quot;$&quot;#,##0.00\)"/>
    <numFmt numFmtId="168" formatCode="_(&quot;$&quot;* #,##0.00_);_(&quot;$&quot;* \(#,##0.00\);_(&quot;$&quot;* &quot;-&quot;??_);_(@_)"/>
    <numFmt numFmtId="169" formatCode="0.0"/>
    <numFmt numFmtId="170" formatCode="_(&quot;$&quot;* #,##0.0_);_(&quot;$&quot;* \(#,##0.0\);_(&quot;$&quot;* &quot;-&quot;??_);_(@_)"/>
    <numFmt numFmtId="171" formatCode="_(&quot;$&quot;* #,##0_);_(&quot;$&quot;* \(#,##0\);_(&quot;$&quot;* &quot;-&quot;??_);_(@_)"/>
    <numFmt numFmtId="172" formatCode="&quot;$&quot;\ #,##0.00"/>
    <numFmt numFmtId="173" formatCode="0.000"/>
  </numFmts>
  <fonts count="23" x14ac:knownFonts="1">
    <font>
      <sz val="11"/>
      <color theme="1"/>
      <name val="Calibri"/>
      <family val="2"/>
      <scheme val="minor"/>
    </font>
    <font>
      <sz val="9"/>
      <color indexed="81"/>
      <name val="Tahoma"/>
      <family val="2"/>
    </font>
    <font>
      <b/>
      <sz val="9"/>
      <color indexed="81"/>
      <name val="Tahoma"/>
      <family val="2"/>
    </font>
    <font>
      <sz val="16"/>
      <name val="Calibri"/>
      <family val="2"/>
      <scheme val="minor"/>
    </font>
    <font>
      <sz val="11"/>
      <name val="Calibri"/>
      <family val="2"/>
      <scheme val="minor"/>
    </font>
    <font>
      <sz val="11"/>
      <color theme="1"/>
      <name val="Calibri"/>
      <family val="2"/>
      <scheme val="minor"/>
    </font>
    <font>
      <sz val="20"/>
      <name val="Calibri"/>
      <family val="2"/>
      <scheme val="minor"/>
    </font>
    <font>
      <b/>
      <sz val="16"/>
      <name val="Calibri"/>
      <family val="2"/>
      <scheme val="minor"/>
    </font>
    <font>
      <i/>
      <sz val="11"/>
      <name val="Calibri"/>
      <family val="2"/>
      <scheme val="minor"/>
    </font>
    <font>
      <sz val="8"/>
      <name val="Calibri"/>
      <family val="2"/>
      <scheme val="minor"/>
    </font>
    <font>
      <b/>
      <i/>
      <u/>
      <sz val="11"/>
      <name val="Calibri"/>
      <family val="2"/>
      <scheme val="minor"/>
    </font>
    <font>
      <b/>
      <sz val="11"/>
      <name val="Calibri"/>
      <family val="2"/>
      <scheme val="minor"/>
    </font>
    <font>
      <b/>
      <i/>
      <sz val="11"/>
      <name val="Calibri"/>
      <family val="2"/>
      <scheme val="minor"/>
    </font>
    <font>
      <i/>
      <sz val="9"/>
      <name val="Calibri"/>
      <family val="2"/>
      <scheme val="minor"/>
    </font>
    <font>
      <u/>
      <sz val="10"/>
      <name val="Calibri"/>
      <family val="2"/>
      <scheme val="minor"/>
    </font>
    <font>
      <b/>
      <i/>
      <u/>
      <sz val="10"/>
      <name val="Calibri"/>
      <family val="2"/>
    </font>
    <font>
      <sz val="11"/>
      <color rgb="FFFF0000"/>
      <name val="Calibri"/>
      <family val="2"/>
      <scheme val="minor"/>
    </font>
    <font>
      <b/>
      <sz val="11"/>
      <color rgb="FFFF0000"/>
      <name val="Calibri"/>
      <family val="2"/>
      <scheme val="minor"/>
    </font>
    <font>
      <b/>
      <u/>
      <sz val="20"/>
      <name val="Calibri"/>
      <family val="2"/>
      <scheme val="minor"/>
    </font>
    <font>
      <b/>
      <sz val="10"/>
      <name val="Calibri"/>
      <family val="2"/>
    </font>
    <font>
      <b/>
      <i/>
      <sz val="9"/>
      <name val="Calibri"/>
      <family val="2"/>
      <scheme val="minor"/>
    </font>
    <font>
      <b/>
      <sz val="11"/>
      <color rgb="FF000000"/>
      <name val="Calibri"/>
      <family val="2"/>
      <scheme val="minor"/>
    </font>
    <font>
      <sz val="11"/>
      <color rgb="FF000000"/>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theme="6"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168" fontId="5" fillId="0" borderId="0" applyFont="0" applyFill="0" applyBorder="0" applyAlignment="0" applyProtection="0"/>
  </cellStyleXfs>
  <cellXfs count="103">
    <xf numFmtId="0" fontId="0" fillId="0" borderId="0" xfId="0"/>
    <xf numFmtId="0" fontId="4" fillId="0" borderId="0" xfId="0" applyFont="1"/>
    <xf numFmtId="171" fontId="4" fillId="0" borderId="0" xfId="1" applyNumberFormat="1" applyFont="1"/>
    <xf numFmtId="171" fontId="4" fillId="0" borderId="0" xfId="1" applyNumberFormat="1" applyFont="1" applyFill="1"/>
    <xf numFmtId="0" fontId="4" fillId="0" borderId="0" xfId="0" applyFont="1" applyAlignment="1">
      <alignment horizontal="left" wrapText="1"/>
    </xf>
    <xf numFmtId="0" fontId="6" fillId="0" borderId="0" xfId="0" applyFont="1" applyAlignment="1">
      <alignment horizontal="center"/>
    </xf>
    <xf numFmtId="0" fontId="4" fillId="2" borderId="0" xfId="0" applyFont="1" applyFill="1" applyAlignment="1">
      <alignment horizontal="center" wrapText="1"/>
    </xf>
    <xf numFmtId="171" fontId="4" fillId="0" borderId="0" xfId="0" applyNumberFormat="1" applyFont="1"/>
    <xf numFmtId="0" fontId="8" fillId="0" borderId="0" xfId="0" applyFont="1" applyAlignment="1">
      <alignment wrapText="1"/>
    </xf>
    <xf numFmtId="164" fontId="4" fillId="0" borderId="0" xfId="0" applyNumberFormat="1" applyFont="1"/>
    <xf numFmtId="169" fontId="4" fillId="0" borderId="0" xfId="0" applyNumberFormat="1" applyFont="1"/>
    <xf numFmtId="171" fontId="4" fillId="0" borderId="0" xfId="1" applyNumberFormat="1" applyFont="1" applyAlignment="1">
      <alignment horizontal="right"/>
    </xf>
    <xf numFmtId="0" fontId="4" fillId="8" borderId="1" xfId="0" applyFont="1" applyFill="1" applyBorder="1" applyAlignment="1">
      <alignment horizontal="center"/>
    </xf>
    <xf numFmtId="0" fontId="4" fillId="0" borderId="0" xfId="0" applyFont="1" applyAlignment="1">
      <alignment horizontal="center"/>
    </xf>
    <xf numFmtId="0" fontId="4" fillId="8" borderId="0" xfId="0" applyFont="1" applyFill="1"/>
    <xf numFmtId="167" fontId="4" fillId="0" borderId="0" xfId="0" applyNumberFormat="1" applyFont="1"/>
    <xf numFmtId="0" fontId="4" fillId="0" borderId="0" xfId="0" applyFont="1" applyAlignment="1">
      <alignment wrapText="1"/>
    </xf>
    <xf numFmtId="9" fontId="4" fillId="0" borderId="0" xfId="1" applyNumberFormat="1" applyFont="1"/>
    <xf numFmtId="0" fontId="12" fillId="7" borderId="0" xfId="0" applyFont="1" applyFill="1" applyAlignment="1">
      <alignment horizontal="center"/>
    </xf>
    <xf numFmtId="0" fontId="12" fillId="7" borderId="0" xfId="0" applyFont="1" applyFill="1"/>
    <xf numFmtId="170" fontId="4" fillId="0" borderId="0" xfId="1" applyNumberFormat="1" applyFont="1"/>
    <xf numFmtId="170" fontId="4" fillId="0" borderId="0" xfId="1" applyNumberFormat="1" applyFont="1" applyFill="1"/>
    <xf numFmtId="2" fontId="4" fillId="0" borderId="0" xfId="0" applyNumberFormat="1" applyFont="1"/>
    <xf numFmtId="168" fontId="4" fillId="0" borderId="0" xfId="0" applyNumberFormat="1" applyFont="1"/>
    <xf numFmtId="9" fontId="4" fillId="0" borderId="0" xfId="0" applyNumberFormat="1" applyFont="1"/>
    <xf numFmtId="0" fontId="4" fillId="8" borderId="1" xfId="0" applyFont="1" applyFill="1" applyBorder="1" applyAlignment="1">
      <alignment horizontal="center" wrapText="1"/>
    </xf>
    <xf numFmtId="0" fontId="4" fillId="8" borderId="1" xfId="0" applyFont="1" applyFill="1" applyBorder="1" applyAlignment="1">
      <alignment wrapText="1"/>
    </xf>
    <xf numFmtId="0" fontId="3" fillId="0" borderId="0" xfId="0" applyFont="1" applyAlignment="1">
      <alignment horizontal="center" wrapText="1"/>
    </xf>
    <xf numFmtId="0" fontId="4" fillId="0" borderId="0" xfId="0" applyFont="1" applyAlignment="1">
      <alignment horizontal="left"/>
    </xf>
    <xf numFmtId="0" fontId="12" fillId="0" borderId="0" xfId="0" applyFont="1"/>
    <xf numFmtId="166" fontId="4" fillId="0" borderId="0" xfId="0" applyNumberFormat="1" applyFont="1"/>
    <xf numFmtId="171" fontId="4" fillId="8" borderId="0" xfId="1" applyNumberFormat="1" applyFont="1" applyFill="1"/>
    <xf numFmtId="0" fontId="8" fillId="0" borderId="0" xfId="0" applyFont="1"/>
    <xf numFmtId="171" fontId="4" fillId="0" borderId="0" xfId="1" applyNumberFormat="1" applyFont="1" applyAlignment="1">
      <alignment wrapText="1"/>
    </xf>
    <xf numFmtId="0" fontId="8" fillId="3" borderId="0" xfId="0" applyFont="1" applyFill="1"/>
    <xf numFmtId="0" fontId="4" fillId="12" borderId="0" xfId="0" applyFont="1" applyFill="1" applyAlignment="1">
      <alignment horizontal="center"/>
    </xf>
    <xf numFmtId="0" fontId="11" fillId="0" borderId="0" xfId="0" applyFont="1"/>
    <xf numFmtId="0" fontId="11" fillId="0" borderId="0" xfId="0" applyFont="1" applyAlignment="1">
      <alignment horizontal="left" wrapText="1"/>
    </xf>
    <xf numFmtId="0" fontId="4" fillId="0" borderId="0" xfId="0" applyFont="1" applyAlignment="1">
      <alignment horizontal="center" wrapText="1"/>
    </xf>
    <xf numFmtId="0" fontId="14" fillId="0" borderId="0" xfId="0" applyFont="1"/>
    <xf numFmtId="0" fontId="15" fillId="0" borderId="0" xfId="0" applyFont="1"/>
    <xf numFmtId="0" fontId="6" fillId="0" borderId="0" xfId="0" applyFont="1" applyAlignment="1">
      <alignment horizontal="center" wrapText="1"/>
    </xf>
    <xf numFmtId="0" fontId="16" fillId="0" borderId="0" xfId="0" applyFont="1"/>
    <xf numFmtId="9" fontId="16" fillId="0" borderId="0" xfId="0" applyNumberFormat="1" applyFont="1"/>
    <xf numFmtId="0" fontId="17" fillId="0" borderId="0" xfId="0" applyFont="1"/>
    <xf numFmtId="2" fontId="16" fillId="0" borderId="0" xfId="0" applyNumberFormat="1" applyFont="1"/>
    <xf numFmtId="172" fontId="4" fillId="0" borderId="0" xfId="1" applyNumberFormat="1" applyFont="1"/>
    <xf numFmtId="172" fontId="4" fillId="0" borderId="0" xfId="0" applyNumberFormat="1" applyFont="1"/>
    <xf numFmtId="0" fontId="12" fillId="0" borderId="0" xfId="0" applyFont="1" applyAlignment="1">
      <alignment horizontal="left" wrapText="1"/>
    </xf>
    <xf numFmtId="0" fontId="4" fillId="13" borderId="0" xfId="0" applyFont="1" applyFill="1" applyAlignment="1">
      <alignment wrapText="1"/>
    </xf>
    <xf numFmtId="0" fontId="19" fillId="0" borderId="0" xfId="0" applyFont="1"/>
    <xf numFmtId="0" fontId="4" fillId="0" borderId="0" xfId="0" applyFont="1" applyAlignment="1">
      <alignment horizontal="right"/>
    </xf>
    <xf numFmtId="0" fontId="12" fillId="7" borderId="0" xfId="0" applyFont="1" applyFill="1" applyAlignment="1">
      <alignment horizontal="center" wrapText="1"/>
    </xf>
    <xf numFmtId="0" fontId="20" fillId="7" borderId="0" xfId="0" applyFont="1" applyFill="1" applyAlignment="1">
      <alignment horizontal="center" wrapText="1"/>
    </xf>
    <xf numFmtId="0" fontId="0" fillId="0" borderId="0" xfId="0" applyAlignment="1">
      <alignment vertical="center"/>
    </xf>
    <xf numFmtId="0" fontId="9" fillId="0" borderId="0" xfId="0" applyFont="1" applyAlignment="1">
      <alignment horizontal="center"/>
    </xf>
    <xf numFmtId="168" fontId="4" fillId="0" borderId="0" xfId="1" applyFont="1" applyFill="1"/>
    <xf numFmtId="173" fontId="4" fillId="0" borderId="0" xfId="0" applyNumberFormat="1" applyFont="1"/>
    <xf numFmtId="165" fontId="4" fillId="0" borderId="0" xfId="0" applyNumberFormat="1" applyFont="1"/>
    <xf numFmtId="6" fontId="0" fillId="0" borderId="0" xfId="0" applyNumberFormat="1" applyAlignment="1">
      <alignment vertical="center"/>
    </xf>
    <xf numFmtId="0" fontId="4" fillId="0" borderId="0" xfId="0" applyFont="1" applyAlignment="1">
      <alignment horizontal="left" wrapText="1"/>
    </xf>
    <xf numFmtId="0" fontId="8" fillId="0" borderId="0" xfId="0" applyFont="1" applyAlignment="1">
      <alignment horizontal="left" wrapText="1"/>
    </xf>
    <xf numFmtId="0" fontId="11" fillId="0" borderId="0" xfId="0" applyFont="1" applyAlignment="1">
      <alignment horizontal="left" wrapText="1"/>
    </xf>
    <xf numFmtId="0" fontId="3" fillId="2" borderId="0" xfId="0" applyFont="1" applyFill="1" applyAlignment="1">
      <alignment horizontal="center" wrapText="1"/>
    </xf>
    <xf numFmtId="0" fontId="3" fillId="10" borderId="0" xfId="0" applyFont="1" applyFill="1" applyAlignment="1">
      <alignment horizontal="center" wrapText="1"/>
    </xf>
    <xf numFmtId="0" fontId="4" fillId="8" borderId="0" xfId="0" applyFont="1" applyFill="1" applyAlignment="1">
      <alignment horizontal="left" wrapText="1"/>
    </xf>
    <xf numFmtId="0" fontId="8" fillId="3" borderId="0" xfId="0" applyFont="1" applyFill="1" applyAlignment="1">
      <alignment horizontal="center"/>
    </xf>
    <xf numFmtId="0" fontId="4" fillId="0" borderId="0" xfId="0" applyFont="1" applyAlignment="1">
      <alignment horizontal="center"/>
    </xf>
    <xf numFmtId="0" fontId="22" fillId="0" borderId="0" xfId="0" applyFont="1" applyAlignment="1">
      <alignment horizontal="left" vertical="center" wrapText="1"/>
    </xf>
    <xf numFmtId="0" fontId="3" fillId="11" borderId="0" xfId="0" applyFont="1" applyFill="1" applyAlignment="1">
      <alignment horizontal="center" wrapText="1"/>
    </xf>
    <xf numFmtId="0" fontId="0" fillId="0" borderId="1" xfId="0" applyBorder="1" applyAlignment="1">
      <alignment horizontal="center" vertical="center" wrapText="1"/>
    </xf>
    <xf numFmtId="9" fontId="0" fillId="0" borderId="1" xfId="0" applyNumberFormat="1" applyBorder="1" applyAlignment="1">
      <alignment horizontal="center" vertical="center" wrapText="1"/>
    </xf>
    <xf numFmtId="0" fontId="4" fillId="0" borderId="0" xfId="0" applyFont="1" applyAlignment="1">
      <alignment horizontal="left"/>
    </xf>
    <xf numFmtId="0" fontId="18" fillId="0" borderId="0" xfId="0" applyFont="1" applyAlignment="1">
      <alignment horizontal="center"/>
    </xf>
    <xf numFmtId="0" fontId="3" fillId="2" borderId="0" xfId="0" applyFont="1" applyFill="1" applyAlignment="1">
      <alignment horizontal="center"/>
    </xf>
    <xf numFmtId="0" fontId="4" fillId="0" borderId="0" xfId="0" applyFont="1" applyAlignment="1">
      <alignment horizontal="center" wrapText="1"/>
    </xf>
    <xf numFmtId="0" fontId="3" fillId="3" borderId="0" xfId="0" applyFont="1" applyFill="1" applyAlignment="1">
      <alignment horizontal="center"/>
    </xf>
    <xf numFmtId="0" fontId="12" fillId="7" borderId="0" xfId="0" applyFont="1" applyFill="1" applyAlignment="1">
      <alignment horizontal="center" wrapText="1"/>
    </xf>
    <xf numFmtId="0" fontId="12" fillId="0" borderId="0" xfId="0" applyFont="1" applyAlignment="1">
      <alignment horizontal="left" wrapText="1"/>
    </xf>
    <xf numFmtId="0" fontId="4" fillId="0" borderId="0" xfId="0" applyFont="1" applyAlignment="1">
      <alignment horizontal="left" vertical="top" wrapText="1"/>
    </xf>
    <xf numFmtId="0" fontId="4" fillId="0" borderId="0" xfId="0" applyFont="1" applyAlignment="1">
      <alignment horizontal="left" vertical="center" wrapText="1"/>
    </xf>
    <xf numFmtId="0" fontId="13" fillId="0" borderId="0" xfId="0" applyFont="1" applyAlignment="1">
      <alignment horizontal="left" wrapText="1"/>
    </xf>
    <xf numFmtId="0" fontId="3" fillId="10" borderId="0" xfId="0" applyFont="1" applyFill="1" applyAlignment="1">
      <alignment horizontal="center"/>
    </xf>
    <xf numFmtId="0" fontId="10" fillId="0" borderId="0" xfId="0" applyFont="1" applyAlignment="1">
      <alignment horizontal="center"/>
    </xf>
    <xf numFmtId="0" fontId="4" fillId="7" borderId="0" xfId="0" applyFont="1" applyFill="1" applyAlignment="1">
      <alignment horizontal="center"/>
    </xf>
    <xf numFmtId="0" fontId="4" fillId="0" borderId="0" xfId="0" applyFont="1" applyAlignment="1">
      <alignment wrapText="1"/>
    </xf>
    <xf numFmtId="0" fontId="4" fillId="5" borderId="2" xfId="0" applyFont="1" applyFill="1" applyBorder="1" applyAlignment="1">
      <alignment horizontal="center"/>
    </xf>
    <xf numFmtId="0" fontId="4" fillId="5" borderId="3" xfId="0" applyFont="1" applyFill="1" applyBorder="1" applyAlignment="1">
      <alignment horizontal="center"/>
    </xf>
    <xf numFmtId="0" fontId="4" fillId="5" borderId="4" xfId="0" applyFont="1" applyFill="1" applyBorder="1" applyAlignment="1">
      <alignment horizontal="center"/>
    </xf>
    <xf numFmtId="0" fontId="8" fillId="4" borderId="0" xfId="0" applyFont="1" applyFill="1" applyAlignment="1">
      <alignment horizontal="left" wrapText="1"/>
    </xf>
    <xf numFmtId="0" fontId="11" fillId="9" borderId="0" xfId="0" applyFont="1" applyFill="1" applyAlignment="1">
      <alignment horizontal="center" wrapText="1"/>
    </xf>
    <xf numFmtId="0" fontId="4" fillId="8" borderId="0" xfId="0" applyFont="1" applyFill="1" applyAlignment="1">
      <alignment horizontal="center"/>
    </xf>
    <xf numFmtId="0" fontId="4" fillId="6" borderId="0" xfId="0" applyFont="1" applyFill="1" applyAlignment="1">
      <alignment horizontal="center"/>
    </xf>
    <xf numFmtId="0" fontId="4" fillId="2" borderId="0" xfId="0" applyFont="1" applyFill="1" applyAlignment="1">
      <alignment horizontal="center" vertical="top"/>
    </xf>
    <xf numFmtId="0" fontId="4" fillId="2" borderId="0" xfId="0" applyFont="1" applyFill="1" applyAlignment="1">
      <alignment horizontal="center"/>
    </xf>
    <xf numFmtId="0" fontId="7" fillId="2" borderId="0" xfId="0" applyFont="1" applyFill="1" applyAlignment="1">
      <alignment horizontal="center"/>
    </xf>
    <xf numFmtId="0" fontId="3" fillId="12" borderId="0" xfId="0" applyFont="1" applyFill="1" applyAlignment="1">
      <alignment horizontal="center" wrapText="1"/>
    </xf>
    <xf numFmtId="0" fontId="12" fillId="13" borderId="0" xfId="0" applyFont="1" applyFill="1" applyAlignment="1">
      <alignment horizontal="left" wrapText="1"/>
    </xf>
    <xf numFmtId="0" fontId="12" fillId="0" borderId="0" xfId="0" applyFont="1" applyAlignment="1">
      <alignment horizontal="left"/>
    </xf>
    <xf numFmtId="0" fontId="3" fillId="3" borderId="0" xfId="0" applyFont="1" applyFill="1" applyAlignment="1">
      <alignment horizontal="center" wrapText="1"/>
    </xf>
    <xf numFmtId="0" fontId="4" fillId="12" borderId="0" xfId="0" applyFont="1" applyFill="1" applyAlignment="1">
      <alignment horizontal="center"/>
    </xf>
    <xf numFmtId="0" fontId="11" fillId="9" borderId="0" xfId="0" applyFont="1" applyFill="1" applyAlignment="1">
      <alignment horizontal="center"/>
    </xf>
    <xf numFmtId="0" fontId="21" fillId="0" borderId="0" xfId="0" applyFont="1" applyAlignment="1">
      <alignment horizontal="left" vertical="center"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141"/>
  <sheetViews>
    <sheetView tabSelected="1" topLeftCell="A1126" zoomScaleNormal="100" workbookViewId="0">
      <selection activeCell="A628" sqref="A628:H1142"/>
    </sheetView>
  </sheetViews>
  <sheetFormatPr baseColWidth="10" defaultColWidth="11.44140625" defaultRowHeight="14.4" x14ac:dyDescent="0.3"/>
  <cols>
    <col min="1" max="1" width="21.5546875" style="1" customWidth="1"/>
    <col min="2" max="2" width="11.33203125" style="1" customWidth="1"/>
    <col min="3" max="3" width="13" style="1" customWidth="1"/>
    <col min="4" max="4" width="11.44140625" style="1"/>
    <col min="5" max="5" width="11.44140625" style="1" customWidth="1"/>
    <col min="6" max="6" width="12.109375" style="1" customWidth="1"/>
    <col min="7" max="7" width="22.109375" style="1" customWidth="1"/>
    <col min="8" max="8" width="14.6640625" style="1" customWidth="1"/>
    <col min="9" max="9" width="11.44140625" style="1"/>
    <col min="10" max="10" width="15.109375" style="1" bestFit="1" customWidth="1"/>
    <col min="11" max="11" width="11.44140625" style="1"/>
    <col min="12" max="12" width="11.44140625" style="22"/>
    <col min="13" max="16384" width="11.44140625" style="1"/>
  </cols>
  <sheetData>
    <row r="1" spans="1:8" ht="25.8" x14ac:dyDescent="0.5">
      <c r="A1" s="73" t="s">
        <v>868</v>
      </c>
      <c r="B1" s="73"/>
      <c r="C1" s="73"/>
      <c r="D1" s="73"/>
      <c r="E1" s="73"/>
      <c r="F1" s="73"/>
      <c r="G1" s="73"/>
      <c r="H1" s="73"/>
    </row>
    <row r="2" spans="1:8" ht="15.75" customHeight="1" x14ac:dyDescent="0.5">
      <c r="A2" s="5"/>
      <c r="B2" s="5"/>
      <c r="C2" s="5"/>
      <c r="D2" s="5"/>
      <c r="E2" s="5"/>
      <c r="F2" s="5"/>
      <c r="G2" s="5"/>
      <c r="H2" s="41"/>
    </row>
    <row r="3" spans="1:8" ht="45" customHeight="1" x14ac:dyDescent="0.3">
      <c r="A3" s="60" t="s">
        <v>622</v>
      </c>
      <c r="B3" s="60"/>
      <c r="C3" s="60"/>
      <c r="D3" s="60"/>
      <c r="E3" s="60"/>
      <c r="F3" s="60"/>
      <c r="G3" s="60"/>
      <c r="H3" s="60"/>
    </row>
    <row r="6" spans="1:8" ht="21" x14ac:dyDescent="0.4">
      <c r="A6" s="74" t="s">
        <v>523</v>
      </c>
      <c r="B6" s="74"/>
      <c r="C6" s="74"/>
      <c r="D6" s="74"/>
      <c r="E6" s="74"/>
      <c r="F6" s="74"/>
      <c r="G6" s="74"/>
      <c r="H6" s="74"/>
    </row>
    <row r="7" spans="1:8" x14ac:dyDescent="0.3">
      <c r="E7" s="38"/>
    </row>
    <row r="8" spans="1:8" ht="21" x14ac:dyDescent="0.4">
      <c r="A8" s="76" t="s">
        <v>623</v>
      </c>
      <c r="B8" s="76"/>
      <c r="C8" s="76"/>
      <c r="D8" s="76"/>
      <c r="E8" s="76"/>
      <c r="F8" s="76"/>
      <c r="G8" s="76"/>
      <c r="H8" s="76"/>
    </row>
    <row r="10" spans="1:8" ht="35.25" customHeight="1" x14ac:dyDescent="0.3">
      <c r="A10" s="60" t="s">
        <v>624</v>
      </c>
      <c r="B10" s="60"/>
      <c r="C10" s="60"/>
      <c r="D10" s="60"/>
      <c r="E10" s="60"/>
      <c r="F10" s="60"/>
      <c r="G10" s="60"/>
      <c r="H10" s="60"/>
    </row>
    <row r="12" spans="1:8" x14ac:dyDescent="0.3">
      <c r="A12" s="84" t="s">
        <v>625</v>
      </c>
      <c r="B12" s="84"/>
      <c r="C12" s="84"/>
      <c r="D12" s="84"/>
      <c r="E12" s="84"/>
      <c r="F12" s="84"/>
      <c r="G12" s="84"/>
      <c r="H12" s="84"/>
    </row>
    <row r="13" spans="1:8" x14ac:dyDescent="0.3">
      <c r="A13" s="1" t="s">
        <v>626</v>
      </c>
    </row>
    <row r="16" spans="1:8" ht="28.8" x14ac:dyDescent="0.3">
      <c r="B16" s="93" t="s">
        <v>0</v>
      </c>
      <c r="C16" s="93"/>
      <c r="F16" s="6" t="s">
        <v>604</v>
      </c>
      <c r="G16" s="6" t="s">
        <v>1</v>
      </c>
    </row>
    <row r="18" spans="2:9" x14ac:dyDescent="0.3">
      <c r="B18" s="1" t="s">
        <v>2</v>
      </c>
      <c r="F18" s="46">
        <f>8.23*1.48</f>
        <v>12.180400000000001</v>
      </c>
      <c r="G18" s="46">
        <f>8.23*1.48</f>
        <v>12.180400000000001</v>
      </c>
      <c r="I18" s="42"/>
    </row>
    <row r="19" spans="2:9" x14ac:dyDescent="0.3">
      <c r="B19" s="1" t="s">
        <v>3</v>
      </c>
      <c r="F19" s="46">
        <v>12.18</v>
      </c>
      <c r="G19" s="46">
        <v>12.18</v>
      </c>
    </row>
    <row r="20" spans="2:9" x14ac:dyDescent="0.3">
      <c r="B20" s="1" t="s">
        <v>4</v>
      </c>
      <c r="F20" s="46">
        <f t="shared" ref="F20:G20" si="0">8.23*1.48</f>
        <v>12.180400000000001</v>
      </c>
      <c r="G20" s="46">
        <f t="shared" si="0"/>
        <v>12.180400000000001</v>
      </c>
    </row>
    <row r="21" spans="2:9" x14ac:dyDescent="0.3">
      <c r="B21" s="1" t="s">
        <v>5</v>
      </c>
      <c r="F21" s="46">
        <v>12.18</v>
      </c>
      <c r="G21" s="46">
        <v>12.18</v>
      </c>
    </row>
    <row r="22" spans="2:9" x14ac:dyDescent="0.3">
      <c r="B22" s="1" t="s">
        <v>6</v>
      </c>
      <c r="F22" s="46">
        <f t="shared" ref="F22:G22" si="1">8.23*1.48</f>
        <v>12.180400000000001</v>
      </c>
      <c r="G22" s="46">
        <f t="shared" si="1"/>
        <v>12.180400000000001</v>
      </c>
    </row>
    <row r="23" spans="2:9" x14ac:dyDescent="0.3">
      <c r="F23" s="46"/>
      <c r="G23" s="46"/>
    </row>
    <row r="24" spans="2:9" x14ac:dyDescent="0.3">
      <c r="B24" s="94" t="s">
        <v>7</v>
      </c>
      <c r="C24" s="94"/>
      <c r="F24" s="46"/>
      <c r="G24" s="46"/>
    </row>
    <row r="25" spans="2:9" x14ac:dyDescent="0.3">
      <c r="F25" s="46"/>
      <c r="G25" s="46"/>
    </row>
    <row r="26" spans="2:9" x14ac:dyDescent="0.3">
      <c r="B26" s="1" t="s">
        <v>2</v>
      </c>
      <c r="F26" s="46">
        <f>8.23*1.48</f>
        <v>12.180400000000001</v>
      </c>
      <c r="G26" s="46">
        <f>8.23*1.48</f>
        <v>12.180400000000001</v>
      </c>
    </row>
    <row r="27" spans="2:9" x14ac:dyDescent="0.3">
      <c r="B27" s="1" t="s">
        <v>3</v>
      </c>
      <c r="F27" s="46">
        <v>12.18</v>
      </c>
      <c r="G27" s="46">
        <v>12.18</v>
      </c>
    </row>
    <row r="28" spans="2:9" x14ac:dyDescent="0.3">
      <c r="B28" s="1" t="s">
        <v>4</v>
      </c>
      <c r="F28" s="46">
        <f t="shared" ref="F28:G28" si="2">8.23*1.48</f>
        <v>12.180400000000001</v>
      </c>
      <c r="G28" s="46">
        <f t="shared" si="2"/>
        <v>12.180400000000001</v>
      </c>
    </row>
    <row r="29" spans="2:9" x14ac:dyDescent="0.3">
      <c r="B29" s="1" t="s">
        <v>5</v>
      </c>
      <c r="F29" s="46">
        <v>12.18</v>
      </c>
      <c r="G29" s="46">
        <v>12.18</v>
      </c>
    </row>
    <row r="30" spans="2:9" x14ac:dyDescent="0.3">
      <c r="B30" s="1" t="s">
        <v>6</v>
      </c>
      <c r="F30" s="46">
        <f t="shared" ref="F30:G30" si="3">8.23*1.48</f>
        <v>12.180400000000001</v>
      </c>
      <c r="G30" s="46">
        <f t="shared" si="3"/>
        <v>12.180400000000001</v>
      </c>
    </row>
    <row r="31" spans="2:9" x14ac:dyDescent="0.3">
      <c r="F31" s="46"/>
      <c r="G31" s="46"/>
    </row>
    <row r="32" spans="2:9" x14ac:dyDescent="0.3">
      <c r="B32" s="94" t="s">
        <v>627</v>
      </c>
      <c r="C32" s="94"/>
      <c r="F32" s="46"/>
      <c r="G32" s="46"/>
    </row>
    <row r="33" spans="1:7" x14ac:dyDescent="0.3">
      <c r="F33" s="46"/>
      <c r="G33" s="46"/>
    </row>
    <row r="34" spans="1:7" x14ac:dyDescent="0.3">
      <c r="B34" s="1" t="s">
        <v>4</v>
      </c>
      <c r="F34" s="46">
        <v>12.18</v>
      </c>
      <c r="G34" s="46">
        <v>12.18</v>
      </c>
    </row>
    <row r="35" spans="1:7" x14ac:dyDescent="0.3">
      <c r="B35" s="1" t="s">
        <v>5</v>
      </c>
      <c r="F35" s="46">
        <v>12.18</v>
      </c>
      <c r="G35" s="46">
        <v>12.18</v>
      </c>
    </row>
    <row r="36" spans="1:7" x14ac:dyDescent="0.3">
      <c r="B36" s="1" t="s">
        <v>6</v>
      </c>
      <c r="F36" s="46">
        <v>12.18</v>
      </c>
      <c r="G36" s="46">
        <v>12.18</v>
      </c>
    </row>
    <row r="37" spans="1:7" x14ac:dyDescent="0.3">
      <c r="A37" s="1" t="s">
        <v>8</v>
      </c>
      <c r="F37" s="46"/>
      <c r="G37" s="46"/>
    </row>
    <row r="38" spans="1:7" x14ac:dyDescent="0.3">
      <c r="B38" s="94" t="s">
        <v>9</v>
      </c>
      <c r="C38" s="94"/>
      <c r="F38" s="46"/>
      <c r="G38" s="46"/>
    </row>
    <row r="39" spans="1:7" x14ac:dyDescent="0.3">
      <c r="F39" s="46"/>
      <c r="G39" s="46"/>
    </row>
    <row r="40" spans="1:7" x14ac:dyDescent="0.3">
      <c r="B40" s="1" t="s">
        <v>4</v>
      </c>
      <c r="F40" s="46">
        <v>12.18</v>
      </c>
      <c r="G40" s="46">
        <v>12.18</v>
      </c>
    </row>
    <row r="41" spans="1:7" x14ac:dyDescent="0.3">
      <c r="B41" s="1" t="s">
        <v>5</v>
      </c>
      <c r="F41" s="46">
        <v>12.18</v>
      </c>
      <c r="G41" s="46">
        <v>12.18</v>
      </c>
    </row>
    <row r="42" spans="1:7" x14ac:dyDescent="0.3">
      <c r="B42" s="1" t="s">
        <v>6</v>
      </c>
      <c r="F42" s="46">
        <v>12.18</v>
      </c>
      <c r="G42" s="46">
        <v>12.18</v>
      </c>
    </row>
    <row r="43" spans="1:7" x14ac:dyDescent="0.3">
      <c r="F43" s="46"/>
      <c r="G43" s="46"/>
    </row>
    <row r="44" spans="1:7" x14ac:dyDescent="0.3">
      <c r="B44" s="94" t="s">
        <v>600</v>
      </c>
      <c r="C44" s="94"/>
      <c r="F44" s="46"/>
      <c r="G44" s="46"/>
    </row>
    <row r="45" spans="1:7" x14ac:dyDescent="0.3">
      <c r="F45" s="46"/>
      <c r="G45" s="46"/>
    </row>
    <row r="46" spans="1:7" x14ac:dyDescent="0.3">
      <c r="B46" s="1" t="s">
        <v>4</v>
      </c>
      <c r="F46" s="46">
        <v>12.18</v>
      </c>
      <c r="G46" s="46">
        <v>12.18</v>
      </c>
    </row>
    <row r="47" spans="1:7" x14ac:dyDescent="0.3">
      <c r="B47" s="1" t="s">
        <v>5</v>
      </c>
      <c r="F47" s="46">
        <v>12.18</v>
      </c>
      <c r="G47" s="46">
        <v>12.18</v>
      </c>
    </row>
    <row r="48" spans="1:7" x14ac:dyDescent="0.3">
      <c r="B48" s="1" t="s">
        <v>6</v>
      </c>
      <c r="F48" s="46">
        <v>12.18</v>
      </c>
      <c r="G48" s="46">
        <v>12.18</v>
      </c>
    </row>
    <row r="49" spans="1:8" x14ac:dyDescent="0.3">
      <c r="A49" s="1" t="s">
        <v>10</v>
      </c>
      <c r="F49" s="7"/>
      <c r="G49" s="7"/>
    </row>
    <row r="50" spans="1:8" ht="30.75" customHeight="1" x14ac:dyDescent="0.3">
      <c r="A50" s="60" t="s">
        <v>628</v>
      </c>
      <c r="B50" s="60"/>
      <c r="C50" s="60"/>
      <c r="D50" s="60"/>
      <c r="E50" s="60"/>
      <c r="F50" s="60"/>
      <c r="G50" s="60"/>
      <c r="H50" s="60"/>
    </row>
    <row r="51" spans="1:8" ht="29.25" customHeight="1" x14ac:dyDescent="0.3">
      <c r="A51" s="60" t="s">
        <v>835</v>
      </c>
      <c r="B51" s="60"/>
      <c r="C51" s="60"/>
      <c r="D51" s="60"/>
      <c r="E51" s="60"/>
      <c r="F51" s="60"/>
      <c r="G51" s="60"/>
      <c r="H51" s="60"/>
    </row>
    <row r="53" spans="1:8" x14ac:dyDescent="0.3">
      <c r="A53" s="84" t="s">
        <v>601</v>
      </c>
      <c r="B53" s="84"/>
      <c r="C53" s="84"/>
      <c r="D53" s="84"/>
      <c r="E53" s="84"/>
      <c r="F53" s="84"/>
      <c r="G53" s="84"/>
      <c r="H53" s="84"/>
    </row>
    <row r="55" spans="1:8" x14ac:dyDescent="0.3">
      <c r="A55" s="60" t="s">
        <v>11</v>
      </c>
      <c r="B55" s="60"/>
      <c r="C55" s="60"/>
      <c r="D55" s="60"/>
      <c r="E55" s="60"/>
      <c r="F55" s="60"/>
      <c r="G55" s="60"/>
      <c r="H55" s="2">
        <f>47*1.48</f>
        <v>69.56</v>
      </c>
    </row>
    <row r="56" spans="1:8" ht="15" customHeight="1" x14ac:dyDescent="0.3">
      <c r="A56" s="60" t="s">
        <v>12</v>
      </c>
      <c r="B56" s="60"/>
      <c r="C56" s="60"/>
      <c r="D56" s="60"/>
      <c r="E56" s="60"/>
      <c r="F56" s="60"/>
      <c r="G56" s="60"/>
      <c r="H56" s="2">
        <f>39*1.48</f>
        <v>57.72</v>
      </c>
    </row>
    <row r="59" spans="1:8" x14ac:dyDescent="0.3">
      <c r="A59" s="84" t="s">
        <v>603</v>
      </c>
      <c r="B59" s="84"/>
      <c r="C59" s="84"/>
      <c r="D59" s="84"/>
      <c r="E59" s="84"/>
      <c r="F59" s="84"/>
      <c r="G59" s="84"/>
      <c r="H59" s="84"/>
    </row>
    <row r="60" spans="1:8" x14ac:dyDescent="0.3">
      <c r="A60" s="1" t="s">
        <v>13</v>
      </c>
    </row>
    <row r="61" spans="1:8" x14ac:dyDescent="0.3">
      <c r="A61" s="60" t="s">
        <v>14</v>
      </c>
      <c r="B61" s="60"/>
      <c r="C61" s="60"/>
      <c r="D61" s="60"/>
      <c r="E61" s="60"/>
      <c r="F61" s="60"/>
      <c r="G61" s="60"/>
      <c r="H61" s="2">
        <f>47*1.48</f>
        <v>69.56</v>
      </c>
    </row>
    <row r="62" spans="1:8" x14ac:dyDescent="0.3">
      <c r="A62" s="60" t="s">
        <v>15</v>
      </c>
      <c r="B62" s="60"/>
      <c r="C62" s="60"/>
      <c r="D62" s="60"/>
      <c r="E62" s="60"/>
      <c r="F62" s="60"/>
      <c r="G62" s="60"/>
      <c r="H62" s="2">
        <f>23*1.48</f>
        <v>34.04</v>
      </c>
    </row>
    <row r="63" spans="1:8" x14ac:dyDescent="0.3">
      <c r="A63" s="4"/>
      <c r="B63" s="4"/>
      <c r="C63" s="4"/>
      <c r="D63" s="4"/>
      <c r="E63" s="4"/>
      <c r="F63" s="4"/>
      <c r="G63" s="4"/>
      <c r="H63" s="2"/>
    </row>
    <row r="64" spans="1:8" x14ac:dyDescent="0.3">
      <c r="A64" s="1" t="s">
        <v>776</v>
      </c>
    </row>
    <row r="65" spans="1:10" x14ac:dyDescent="0.3">
      <c r="A65" s="60" t="s">
        <v>602</v>
      </c>
      <c r="B65" s="60"/>
      <c r="C65" s="60"/>
      <c r="D65" s="60"/>
      <c r="E65" s="60"/>
      <c r="F65" s="60"/>
      <c r="G65" s="60"/>
      <c r="H65" s="60"/>
    </row>
    <row r="67" spans="1:10" ht="21" x14ac:dyDescent="0.4">
      <c r="A67" s="95" t="s">
        <v>635</v>
      </c>
      <c r="B67" s="95"/>
      <c r="C67" s="95"/>
      <c r="D67" s="95"/>
      <c r="E67" s="95"/>
      <c r="F67" s="95"/>
      <c r="G67" s="95"/>
      <c r="H67" s="95"/>
    </row>
    <row r="69" spans="1:10" ht="34.5" customHeight="1" x14ac:dyDescent="0.3">
      <c r="A69" s="60" t="s">
        <v>629</v>
      </c>
      <c r="B69" s="60"/>
      <c r="C69" s="60"/>
      <c r="D69" s="60"/>
      <c r="E69" s="60"/>
      <c r="F69" s="60"/>
      <c r="G69" s="60"/>
      <c r="H69" s="60"/>
    </row>
    <row r="70" spans="1:10" ht="35.25" customHeight="1" x14ac:dyDescent="0.3">
      <c r="A70" s="60" t="s">
        <v>630</v>
      </c>
      <c r="B70" s="60"/>
      <c r="C70" s="60"/>
      <c r="D70" s="60"/>
      <c r="E70" s="60"/>
      <c r="F70" s="60"/>
      <c r="G70" s="60"/>
      <c r="H70" s="60"/>
    </row>
    <row r="71" spans="1:10" ht="33" customHeight="1" x14ac:dyDescent="0.3">
      <c r="A71" s="60" t="s">
        <v>631</v>
      </c>
      <c r="B71" s="60"/>
      <c r="C71" s="60"/>
      <c r="D71" s="60"/>
      <c r="E71" s="60"/>
      <c r="F71" s="60"/>
      <c r="G71" s="60"/>
      <c r="H71" s="60"/>
    </row>
    <row r="72" spans="1:10" ht="34.5" customHeight="1" x14ac:dyDescent="0.3">
      <c r="A72" s="60" t="s">
        <v>632</v>
      </c>
      <c r="B72" s="60"/>
      <c r="C72" s="60"/>
      <c r="D72" s="60"/>
      <c r="E72" s="60"/>
      <c r="F72" s="60"/>
      <c r="G72" s="60"/>
      <c r="H72" s="60"/>
    </row>
    <row r="73" spans="1:10" ht="49.5" customHeight="1" x14ac:dyDescent="0.3">
      <c r="A73" s="60" t="s">
        <v>633</v>
      </c>
      <c r="B73" s="60"/>
      <c r="C73" s="60"/>
      <c r="D73" s="60"/>
      <c r="E73" s="60"/>
      <c r="F73" s="60"/>
      <c r="G73" s="60"/>
      <c r="H73" s="60"/>
      <c r="J73" s="42"/>
    </row>
    <row r="75" spans="1:10" ht="35.25" customHeight="1" x14ac:dyDescent="0.3">
      <c r="A75" s="80" t="s">
        <v>512</v>
      </c>
      <c r="B75" s="80"/>
      <c r="C75" s="80"/>
      <c r="D75" s="80"/>
      <c r="E75" s="80"/>
      <c r="F75" s="80"/>
      <c r="G75" s="80"/>
      <c r="H75" s="80"/>
    </row>
    <row r="76" spans="1:10" ht="18" customHeight="1" x14ac:dyDescent="0.3">
      <c r="A76" s="60" t="s">
        <v>513</v>
      </c>
      <c r="B76" s="60"/>
      <c r="C76" s="60"/>
      <c r="D76" s="60"/>
      <c r="E76" s="60"/>
      <c r="F76" s="60"/>
      <c r="G76" s="60"/>
      <c r="H76" s="60"/>
    </row>
    <row r="78" spans="1:10" x14ac:dyDescent="0.3">
      <c r="A78" s="84" t="s">
        <v>524</v>
      </c>
      <c r="B78" s="84"/>
      <c r="C78" s="84"/>
      <c r="D78" s="84"/>
      <c r="E78" s="84"/>
      <c r="F78" s="84"/>
      <c r="G78" s="84"/>
      <c r="H78" s="84"/>
    </row>
    <row r="80" spans="1:10" ht="32.25" customHeight="1" x14ac:dyDescent="0.3">
      <c r="A80" s="60" t="s">
        <v>788</v>
      </c>
      <c r="B80" s="60"/>
      <c r="C80" s="60"/>
      <c r="D80" s="60"/>
      <c r="E80" s="60"/>
      <c r="F80" s="60"/>
      <c r="G80" s="60"/>
      <c r="H80" s="60"/>
    </row>
    <row r="82" spans="1:8" x14ac:dyDescent="0.3">
      <c r="A82" s="84" t="s">
        <v>514</v>
      </c>
      <c r="B82" s="84"/>
      <c r="C82" s="84"/>
      <c r="D82" s="84"/>
      <c r="E82" s="84"/>
      <c r="F82" s="84"/>
      <c r="G82" s="84"/>
      <c r="H82" s="84"/>
    </row>
    <row r="84" spans="1:8" ht="30.75" customHeight="1" x14ac:dyDescent="0.3">
      <c r="A84" s="60" t="s">
        <v>16</v>
      </c>
      <c r="B84" s="60"/>
      <c r="C84" s="60"/>
      <c r="D84" s="60"/>
      <c r="E84" s="60"/>
      <c r="F84" s="60"/>
      <c r="G84" s="60"/>
      <c r="H84" s="60"/>
    </row>
    <row r="86" spans="1:8" ht="21" x14ac:dyDescent="0.4">
      <c r="A86" s="74" t="s">
        <v>525</v>
      </c>
      <c r="B86" s="74"/>
      <c r="C86" s="74"/>
      <c r="D86" s="74"/>
      <c r="E86" s="74"/>
      <c r="F86" s="74"/>
      <c r="G86" s="74"/>
      <c r="H86" s="74"/>
    </row>
    <row r="88" spans="1:8" ht="21" x14ac:dyDescent="0.4">
      <c r="A88" s="76" t="s">
        <v>634</v>
      </c>
      <c r="B88" s="76"/>
      <c r="C88" s="76"/>
      <c r="D88" s="76"/>
      <c r="E88" s="76"/>
      <c r="F88" s="76"/>
      <c r="G88" s="76"/>
      <c r="H88" s="76"/>
    </row>
    <row r="90" spans="1:8" ht="30" customHeight="1" x14ac:dyDescent="0.3">
      <c r="A90" s="60" t="s">
        <v>636</v>
      </c>
      <c r="B90" s="60"/>
      <c r="C90" s="60"/>
      <c r="D90" s="60"/>
      <c r="E90" s="60"/>
      <c r="F90" s="60"/>
      <c r="G90" s="60"/>
      <c r="H90" s="60"/>
    </row>
    <row r="92" spans="1:8" hidden="1" x14ac:dyDescent="0.3">
      <c r="A92" s="60" t="s">
        <v>17</v>
      </c>
      <c r="B92" s="60"/>
      <c r="C92" s="60"/>
      <c r="D92" s="60"/>
      <c r="E92" s="60"/>
      <c r="F92" s="60"/>
      <c r="G92" s="60"/>
      <c r="H92" s="1">
        <v>238.73</v>
      </c>
    </row>
    <row r="93" spans="1:8" ht="24.75" hidden="1" customHeight="1" x14ac:dyDescent="0.3">
      <c r="A93" s="61" t="s">
        <v>18</v>
      </c>
      <c r="B93" s="61"/>
      <c r="C93" s="61"/>
      <c r="D93" s="61"/>
      <c r="E93" s="61"/>
      <c r="F93" s="61"/>
      <c r="G93" s="61"/>
      <c r="H93" s="8"/>
    </row>
    <row r="94" spans="1:8" ht="27" hidden="1" customHeight="1" x14ac:dyDescent="0.3">
      <c r="A94" s="89" t="s">
        <v>19</v>
      </c>
      <c r="B94" s="89"/>
      <c r="C94" s="89"/>
      <c r="D94" s="89"/>
      <c r="E94" s="89"/>
      <c r="F94" s="89"/>
      <c r="G94" s="89"/>
      <c r="H94" s="8"/>
    </row>
    <row r="95" spans="1:8" ht="29.25" customHeight="1" x14ac:dyDescent="0.3">
      <c r="A95" s="60" t="s">
        <v>20</v>
      </c>
      <c r="B95" s="60"/>
      <c r="C95" s="60"/>
      <c r="D95" s="60"/>
      <c r="E95" s="60"/>
      <c r="F95" s="60"/>
      <c r="G95" s="60"/>
      <c r="H95" s="2">
        <f>30*1.48</f>
        <v>44.4</v>
      </c>
    </row>
    <row r="96" spans="1:8" x14ac:dyDescent="0.3">
      <c r="A96" s="60" t="s">
        <v>21</v>
      </c>
      <c r="B96" s="60"/>
      <c r="C96" s="60"/>
      <c r="D96" s="60"/>
      <c r="E96" s="60"/>
      <c r="F96" s="60"/>
      <c r="G96" s="60"/>
      <c r="H96" s="2">
        <f>556*1.48</f>
        <v>822.88</v>
      </c>
    </row>
    <row r="97" spans="1:9" x14ac:dyDescent="0.3">
      <c r="A97" s="60" t="s">
        <v>22</v>
      </c>
      <c r="B97" s="60"/>
      <c r="C97" s="60"/>
      <c r="D97" s="60"/>
      <c r="E97" s="60"/>
      <c r="F97" s="60"/>
      <c r="G97" s="60"/>
      <c r="H97" s="2">
        <f>556*1.48</f>
        <v>822.88</v>
      </c>
    </row>
    <row r="98" spans="1:9" ht="31.5" customHeight="1" x14ac:dyDescent="0.3">
      <c r="A98" s="60" t="s">
        <v>23</v>
      </c>
      <c r="B98" s="60"/>
      <c r="C98" s="60"/>
      <c r="D98" s="60"/>
      <c r="E98" s="60"/>
      <c r="F98" s="60"/>
      <c r="G98" s="60"/>
      <c r="H98" s="2">
        <f>278*1.48</f>
        <v>411.44</v>
      </c>
    </row>
    <row r="99" spans="1:9" ht="21" customHeight="1" x14ac:dyDescent="0.3">
      <c r="A99" s="60" t="s">
        <v>515</v>
      </c>
      <c r="B99" s="60"/>
      <c r="C99" s="60"/>
      <c r="D99" s="60"/>
      <c r="E99" s="60"/>
      <c r="F99" s="60"/>
      <c r="G99" s="60"/>
      <c r="H99" s="2">
        <f>405*1.48</f>
        <v>599.4</v>
      </c>
    </row>
    <row r="100" spans="1:9" x14ac:dyDescent="0.3">
      <c r="A100" s="60" t="s">
        <v>516</v>
      </c>
      <c r="B100" s="60"/>
      <c r="C100" s="60"/>
      <c r="D100" s="60"/>
      <c r="E100" s="60"/>
      <c r="F100" s="60"/>
      <c r="G100" s="60"/>
      <c r="H100" s="2">
        <f>1380*1.48</f>
        <v>2042.3999999999999</v>
      </c>
    </row>
    <row r="101" spans="1:9" x14ac:dyDescent="0.3">
      <c r="A101" s="60" t="s">
        <v>517</v>
      </c>
      <c r="B101" s="60"/>
      <c r="C101" s="60"/>
      <c r="D101" s="60"/>
      <c r="E101" s="60"/>
      <c r="F101" s="60"/>
      <c r="G101" s="60"/>
      <c r="H101" s="2">
        <f>5*1.48</f>
        <v>7.4</v>
      </c>
    </row>
    <row r="102" spans="1:9" ht="30.75" customHeight="1" x14ac:dyDescent="0.3">
      <c r="A102" s="60" t="s">
        <v>24</v>
      </c>
      <c r="B102" s="60"/>
      <c r="C102" s="60"/>
      <c r="D102" s="60"/>
      <c r="E102" s="60"/>
      <c r="F102" s="60"/>
      <c r="G102" s="60"/>
      <c r="H102" s="2">
        <f>78*1.48</f>
        <v>115.44</v>
      </c>
      <c r="I102" s="9"/>
    </row>
    <row r="103" spans="1:9" x14ac:dyDescent="0.3">
      <c r="A103" s="60" t="s">
        <v>25</v>
      </c>
      <c r="B103" s="60"/>
      <c r="C103" s="60"/>
      <c r="D103" s="60"/>
      <c r="E103" s="60"/>
      <c r="F103" s="60"/>
      <c r="G103" s="60"/>
      <c r="H103" s="2">
        <f>4111*1.48</f>
        <v>6084.28</v>
      </c>
      <c r="I103" s="9"/>
    </row>
    <row r="104" spans="1:9" x14ac:dyDescent="0.3">
      <c r="A104" s="60" t="s">
        <v>26</v>
      </c>
      <c r="B104" s="60"/>
      <c r="C104" s="60"/>
      <c r="D104" s="60"/>
      <c r="E104" s="60"/>
      <c r="F104" s="60"/>
      <c r="G104" s="60"/>
      <c r="H104" s="2">
        <f>548*1.48</f>
        <v>811.04</v>
      </c>
      <c r="I104" s="9"/>
    </row>
    <row r="105" spans="1:9" x14ac:dyDescent="0.3">
      <c r="A105" s="60" t="s">
        <v>448</v>
      </c>
      <c r="B105" s="60"/>
      <c r="C105" s="60"/>
      <c r="D105" s="60"/>
      <c r="E105" s="60"/>
      <c r="F105" s="60"/>
      <c r="G105" s="60"/>
      <c r="H105" s="2">
        <f>109*1.48</f>
        <v>161.32</v>
      </c>
      <c r="I105" s="9"/>
    </row>
    <row r="106" spans="1:9" ht="31.5" customHeight="1" x14ac:dyDescent="0.3">
      <c r="A106" s="60" t="s">
        <v>491</v>
      </c>
      <c r="B106" s="60"/>
      <c r="C106" s="60"/>
      <c r="D106" s="60"/>
      <c r="E106" s="60"/>
      <c r="F106" s="60"/>
      <c r="G106" s="60"/>
      <c r="H106" s="2"/>
      <c r="I106" s="9"/>
    </row>
    <row r="108" spans="1:9" ht="24" customHeight="1" x14ac:dyDescent="0.4">
      <c r="A108" s="74" t="s">
        <v>526</v>
      </c>
      <c r="B108" s="74"/>
      <c r="C108" s="74"/>
      <c r="D108" s="74"/>
      <c r="E108" s="74"/>
      <c r="F108" s="74"/>
      <c r="G108" s="74"/>
      <c r="H108" s="74"/>
    </row>
    <row r="110" spans="1:9" ht="21" x14ac:dyDescent="0.4">
      <c r="A110" s="76" t="s">
        <v>637</v>
      </c>
      <c r="B110" s="76"/>
      <c r="C110" s="76"/>
      <c r="D110" s="76"/>
      <c r="E110" s="76"/>
      <c r="F110" s="76"/>
      <c r="G110" s="76"/>
      <c r="H110" s="76"/>
    </row>
    <row r="112" spans="1:9" ht="49.5" customHeight="1" x14ac:dyDescent="0.3">
      <c r="A112" s="60" t="s">
        <v>638</v>
      </c>
      <c r="B112" s="60"/>
      <c r="C112" s="60"/>
      <c r="D112" s="60"/>
      <c r="E112" s="60"/>
      <c r="F112" s="60"/>
      <c r="G112" s="60"/>
      <c r="H112" s="60"/>
    </row>
    <row r="114" spans="1:9" x14ac:dyDescent="0.3">
      <c r="A114" s="92" t="s">
        <v>27</v>
      </c>
      <c r="B114" s="92"/>
      <c r="C114" s="92"/>
      <c r="D114" s="92"/>
      <c r="E114" s="92"/>
      <c r="F114" s="92"/>
      <c r="G114" s="92"/>
      <c r="H114" s="92"/>
    </row>
    <row r="115" spans="1:9" x14ac:dyDescent="0.3">
      <c r="H115" s="10"/>
    </row>
    <row r="116" spans="1:9" x14ac:dyDescent="0.3">
      <c r="A116" s="60" t="s">
        <v>639</v>
      </c>
      <c r="B116" s="60"/>
      <c r="C116" s="60"/>
      <c r="D116" s="60"/>
      <c r="E116" s="60"/>
      <c r="F116" s="60"/>
      <c r="G116" s="60"/>
      <c r="H116" s="2">
        <f>856*1.48</f>
        <v>1266.8799999999999</v>
      </c>
    </row>
    <row r="117" spans="1:9" ht="15" customHeight="1" x14ac:dyDescent="0.3">
      <c r="A117" s="60" t="s">
        <v>28</v>
      </c>
      <c r="B117" s="60"/>
      <c r="C117" s="60"/>
      <c r="D117" s="60"/>
      <c r="E117" s="60"/>
      <c r="F117" s="60"/>
      <c r="G117" s="60"/>
      <c r="H117" s="11">
        <f>4273*1.48</f>
        <v>6324.04</v>
      </c>
    </row>
    <row r="118" spans="1:9" x14ac:dyDescent="0.3">
      <c r="A118" s="60" t="s">
        <v>29</v>
      </c>
      <c r="B118" s="60"/>
      <c r="C118" s="60"/>
      <c r="D118" s="60"/>
      <c r="E118" s="60"/>
      <c r="F118" s="60"/>
      <c r="G118" s="60"/>
      <c r="H118" s="11">
        <f>2137*1.48</f>
        <v>3162.7599999999998</v>
      </c>
    </row>
    <row r="119" spans="1:9" x14ac:dyDescent="0.3">
      <c r="A119" s="60" t="s">
        <v>30</v>
      </c>
      <c r="B119" s="60"/>
      <c r="C119" s="60"/>
      <c r="D119" s="60"/>
      <c r="E119" s="60"/>
      <c r="F119" s="60"/>
      <c r="G119" s="60"/>
      <c r="H119" s="11">
        <f>3663*1.48</f>
        <v>5421.24</v>
      </c>
    </row>
    <row r="120" spans="1:9" x14ac:dyDescent="0.3">
      <c r="A120" s="60" t="s">
        <v>31</v>
      </c>
      <c r="B120" s="60"/>
      <c r="C120" s="60"/>
      <c r="D120" s="60"/>
      <c r="E120" s="60"/>
      <c r="F120" s="60"/>
      <c r="G120" s="60"/>
      <c r="H120" s="11">
        <f>3663*1.48</f>
        <v>5421.24</v>
      </c>
    </row>
    <row r="121" spans="1:9" x14ac:dyDescent="0.3">
      <c r="A121" s="60" t="s">
        <v>32</v>
      </c>
      <c r="B121" s="60"/>
      <c r="C121" s="60"/>
      <c r="D121" s="60"/>
      <c r="E121" s="60"/>
      <c r="F121" s="60"/>
      <c r="G121" s="60"/>
      <c r="H121" s="11">
        <f>1466*1.48</f>
        <v>2169.6799999999998</v>
      </c>
    </row>
    <row r="122" spans="1:9" x14ac:dyDescent="0.3">
      <c r="A122" s="60" t="s">
        <v>33</v>
      </c>
      <c r="B122" s="60"/>
      <c r="C122" s="60"/>
      <c r="D122" s="60"/>
      <c r="E122" s="60"/>
      <c r="F122" s="60"/>
      <c r="G122" s="60"/>
      <c r="H122" s="11">
        <f>3663*1.48</f>
        <v>5421.24</v>
      </c>
    </row>
    <row r="123" spans="1:9" x14ac:dyDescent="0.3">
      <c r="A123" s="60" t="s">
        <v>34</v>
      </c>
      <c r="B123" s="60"/>
      <c r="C123" s="60"/>
      <c r="D123" s="60"/>
      <c r="E123" s="60"/>
      <c r="F123" s="60"/>
      <c r="G123" s="60"/>
      <c r="H123" s="11">
        <f>3848*1.48</f>
        <v>5695.04</v>
      </c>
    </row>
    <row r="124" spans="1:9" ht="29.25" customHeight="1" x14ac:dyDescent="0.3">
      <c r="A124" s="60" t="s">
        <v>35</v>
      </c>
      <c r="B124" s="60"/>
      <c r="C124" s="60"/>
      <c r="D124" s="60"/>
      <c r="E124" s="60"/>
      <c r="F124" s="60"/>
      <c r="G124" s="60"/>
      <c r="H124" s="11">
        <f>7382*1.48</f>
        <v>10925.36</v>
      </c>
    </row>
    <row r="125" spans="1:9" x14ac:dyDescent="0.3">
      <c r="A125" s="60" t="s">
        <v>36</v>
      </c>
      <c r="B125" s="60"/>
      <c r="C125" s="60"/>
      <c r="D125" s="60"/>
      <c r="E125" s="60"/>
      <c r="F125" s="60"/>
      <c r="G125" s="60"/>
      <c r="H125" s="11">
        <f>4028*1.48</f>
        <v>5961.44</v>
      </c>
    </row>
    <row r="126" spans="1:9" x14ac:dyDescent="0.3">
      <c r="A126" s="60" t="s">
        <v>37</v>
      </c>
      <c r="B126" s="60"/>
      <c r="C126" s="60"/>
      <c r="D126" s="60"/>
      <c r="E126" s="60"/>
      <c r="F126" s="60"/>
      <c r="G126" s="60"/>
      <c r="H126" s="11">
        <v>5961</v>
      </c>
    </row>
    <row r="127" spans="1:9" x14ac:dyDescent="0.3">
      <c r="A127" s="60" t="s">
        <v>38</v>
      </c>
      <c r="B127" s="60"/>
      <c r="C127" s="60"/>
      <c r="D127" s="60"/>
      <c r="E127" s="60"/>
      <c r="F127" s="60"/>
      <c r="G127" s="60"/>
      <c r="H127" s="11">
        <v>5961</v>
      </c>
      <c r="I127" s="24"/>
    </row>
    <row r="128" spans="1:9" x14ac:dyDescent="0.3">
      <c r="A128" s="60" t="s">
        <v>39</v>
      </c>
      <c r="B128" s="60"/>
      <c r="C128" s="60"/>
      <c r="D128" s="60"/>
      <c r="E128" s="60"/>
      <c r="F128" s="60"/>
      <c r="G128" s="60"/>
      <c r="H128" s="11">
        <f>2809*1.48</f>
        <v>4157.32</v>
      </c>
    </row>
    <row r="129" spans="1:8" x14ac:dyDescent="0.3">
      <c r="A129" s="60" t="s">
        <v>40</v>
      </c>
      <c r="B129" s="60"/>
      <c r="C129" s="60"/>
      <c r="D129" s="60"/>
      <c r="E129" s="60"/>
      <c r="F129" s="60"/>
      <c r="G129" s="60"/>
      <c r="H129" s="11">
        <f>1832*1.48</f>
        <v>2711.36</v>
      </c>
    </row>
    <row r="130" spans="1:8" x14ac:dyDescent="0.3">
      <c r="A130" s="60" t="s">
        <v>41</v>
      </c>
      <c r="B130" s="60"/>
      <c r="C130" s="60"/>
      <c r="D130" s="60"/>
      <c r="E130" s="60"/>
      <c r="F130" s="60"/>
      <c r="G130" s="60"/>
      <c r="H130" s="11">
        <f>3663*1.48</f>
        <v>5421.24</v>
      </c>
    </row>
    <row r="131" spans="1:8" x14ac:dyDescent="0.3">
      <c r="A131" s="60" t="s">
        <v>42</v>
      </c>
      <c r="B131" s="60"/>
      <c r="C131" s="60"/>
      <c r="D131" s="60"/>
      <c r="E131" s="60"/>
      <c r="F131" s="60"/>
      <c r="G131" s="60"/>
      <c r="H131" s="11">
        <f>4945*1.48</f>
        <v>7318.6</v>
      </c>
    </row>
    <row r="132" spans="1:8" x14ac:dyDescent="0.3">
      <c r="A132" s="60" t="s">
        <v>43</v>
      </c>
      <c r="B132" s="60"/>
      <c r="C132" s="60"/>
      <c r="D132" s="60"/>
      <c r="E132" s="60"/>
      <c r="F132" s="60"/>
      <c r="G132" s="60"/>
      <c r="H132" s="11">
        <f>1466*1.48</f>
        <v>2169.6799999999998</v>
      </c>
    </row>
    <row r="133" spans="1:8" ht="30" customHeight="1" x14ac:dyDescent="0.3">
      <c r="A133" s="60" t="s">
        <v>518</v>
      </c>
      <c r="B133" s="60"/>
      <c r="C133" s="60"/>
      <c r="D133" s="60"/>
      <c r="E133" s="60"/>
      <c r="F133" s="60"/>
      <c r="G133" s="60"/>
      <c r="H133" s="11">
        <f>2746*1.48</f>
        <v>4064.08</v>
      </c>
    </row>
    <row r="134" spans="1:8" x14ac:dyDescent="0.3">
      <c r="A134" s="60" t="s">
        <v>44</v>
      </c>
      <c r="B134" s="60"/>
      <c r="C134" s="60"/>
      <c r="D134" s="60"/>
      <c r="E134" s="60"/>
      <c r="F134" s="60"/>
      <c r="G134" s="60"/>
      <c r="H134" s="11">
        <f>7326*1.48</f>
        <v>10842.48</v>
      </c>
    </row>
    <row r="135" spans="1:8" x14ac:dyDescent="0.3">
      <c r="A135" s="60" t="s">
        <v>45</v>
      </c>
      <c r="B135" s="60"/>
      <c r="C135" s="60"/>
      <c r="D135" s="60"/>
      <c r="E135" s="60"/>
      <c r="F135" s="60"/>
      <c r="G135" s="60"/>
      <c r="H135" s="11">
        <f>5495*1.48</f>
        <v>8132.5999999999995</v>
      </c>
    </row>
    <row r="136" spans="1:8" x14ac:dyDescent="0.3">
      <c r="A136" s="60" t="s">
        <v>46</v>
      </c>
      <c r="B136" s="60"/>
      <c r="C136" s="60"/>
      <c r="D136" s="60"/>
      <c r="E136" s="60"/>
      <c r="F136" s="60"/>
      <c r="G136" s="60"/>
      <c r="H136" s="11">
        <f>7326*1.48</f>
        <v>10842.48</v>
      </c>
    </row>
    <row r="137" spans="1:8" x14ac:dyDescent="0.3">
      <c r="A137" s="60" t="s">
        <v>47</v>
      </c>
      <c r="B137" s="60"/>
      <c r="C137" s="60"/>
      <c r="D137" s="60"/>
      <c r="E137" s="60"/>
      <c r="F137" s="60"/>
      <c r="G137" s="60"/>
      <c r="H137" s="11">
        <f>36631*1.48</f>
        <v>54213.88</v>
      </c>
    </row>
    <row r="138" spans="1:8" x14ac:dyDescent="0.3">
      <c r="A138" s="60" t="s">
        <v>48</v>
      </c>
      <c r="B138" s="60"/>
      <c r="C138" s="60"/>
      <c r="D138" s="60"/>
      <c r="E138" s="60"/>
      <c r="F138" s="60"/>
      <c r="G138" s="60"/>
      <c r="H138" s="11">
        <f>1832*1.48</f>
        <v>2711.36</v>
      </c>
    </row>
    <row r="139" spans="1:8" ht="33" customHeight="1" x14ac:dyDescent="0.3">
      <c r="A139" s="60" t="s">
        <v>795</v>
      </c>
      <c r="B139" s="60"/>
      <c r="C139" s="60"/>
      <c r="D139" s="60"/>
      <c r="E139" s="60"/>
      <c r="F139" s="60"/>
      <c r="G139" s="60"/>
      <c r="H139" s="11">
        <f>600*1.48</f>
        <v>888</v>
      </c>
    </row>
    <row r="141" spans="1:8" x14ac:dyDescent="0.3">
      <c r="A141" s="84" t="s">
        <v>519</v>
      </c>
      <c r="B141" s="84"/>
      <c r="C141" s="84"/>
      <c r="D141" s="84"/>
      <c r="E141" s="84"/>
      <c r="F141" s="84"/>
      <c r="G141" s="84"/>
      <c r="H141" s="84"/>
    </row>
    <row r="142" spans="1:8" ht="30" customHeight="1" x14ac:dyDescent="0.3">
      <c r="A142" s="60" t="s">
        <v>520</v>
      </c>
      <c r="B142" s="60"/>
      <c r="C142" s="60"/>
      <c r="D142" s="60"/>
      <c r="E142" s="60"/>
      <c r="F142" s="60"/>
      <c r="G142" s="60"/>
      <c r="H142" s="60"/>
    </row>
    <row r="144" spans="1:8" x14ac:dyDescent="0.3">
      <c r="A144" s="60" t="s">
        <v>522</v>
      </c>
      <c r="B144" s="60"/>
      <c r="C144" s="60"/>
      <c r="D144" s="60"/>
      <c r="E144" s="60"/>
      <c r="F144" s="60"/>
      <c r="G144" s="60"/>
      <c r="H144" s="2">
        <f>1527*1.48</f>
        <v>2259.96</v>
      </c>
    </row>
    <row r="145" spans="1:10" x14ac:dyDescent="0.3">
      <c r="A145" s="60" t="s">
        <v>641</v>
      </c>
      <c r="B145" s="60"/>
      <c r="C145" s="60"/>
      <c r="D145" s="60"/>
      <c r="E145" s="60"/>
      <c r="F145" s="60"/>
      <c r="G145" s="60"/>
      <c r="H145" s="2">
        <f>7633*1.48</f>
        <v>11296.84</v>
      </c>
      <c r="J145" s="42"/>
    </row>
    <row r="146" spans="1:10" x14ac:dyDescent="0.3">
      <c r="A146" s="60" t="s">
        <v>521</v>
      </c>
      <c r="B146" s="60"/>
      <c r="C146" s="60"/>
      <c r="D146" s="60"/>
      <c r="E146" s="60"/>
      <c r="F146" s="60"/>
      <c r="G146" s="60"/>
      <c r="H146" s="2">
        <f>76315*1.48</f>
        <v>112946.2</v>
      </c>
    </row>
    <row r="147" spans="1:10" x14ac:dyDescent="0.3">
      <c r="A147" s="60" t="s">
        <v>640</v>
      </c>
      <c r="B147" s="60"/>
      <c r="C147" s="60"/>
      <c r="D147" s="60"/>
      <c r="E147" s="60"/>
      <c r="F147" s="60"/>
      <c r="G147" s="60"/>
      <c r="H147" s="2">
        <v>0</v>
      </c>
    </row>
    <row r="149" spans="1:10" ht="21" x14ac:dyDescent="0.4">
      <c r="A149" s="74" t="s">
        <v>527</v>
      </c>
      <c r="B149" s="74"/>
      <c r="C149" s="74"/>
      <c r="D149" s="74"/>
      <c r="E149" s="74"/>
      <c r="F149" s="74"/>
      <c r="G149" s="74"/>
      <c r="H149" s="74"/>
    </row>
    <row r="151" spans="1:10" ht="21" x14ac:dyDescent="0.4">
      <c r="A151" s="76" t="s">
        <v>642</v>
      </c>
      <c r="B151" s="76"/>
      <c r="C151" s="76"/>
      <c r="D151" s="76"/>
      <c r="E151" s="76"/>
      <c r="F151" s="76"/>
      <c r="G151" s="76"/>
      <c r="H151" s="76"/>
    </row>
    <row r="153" spans="1:10" ht="39" customHeight="1" x14ac:dyDescent="0.3">
      <c r="A153" s="60" t="s">
        <v>528</v>
      </c>
      <c r="B153" s="60"/>
      <c r="C153" s="60"/>
      <c r="D153" s="60"/>
      <c r="E153" s="60"/>
      <c r="F153" s="60"/>
      <c r="G153" s="60"/>
      <c r="H153" s="60"/>
    </row>
    <row r="155" spans="1:10" x14ac:dyDescent="0.3">
      <c r="A155" s="1" t="s">
        <v>49</v>
      </c>
    </row>
    <row r="156" spans="1:10" x14ac:dyDescent="0.3">
      <c r="A156" s="91" t="s">
        <v>529</v>
      </c>
      <c r="B156" s="91"/>
      <c r="E156" s="12" t="s">
        <v>50</v>
      </c>
      <c r="F156" s="12" t="s">
        <v>51</v>
      </c>
      <c r="G156" s="12" t="s">
        <v>52</v>
      </c>
      <c r="H156" s="12" t="s">
        <v>53</v>
      </c>
    </row>
    <row r="157" spans="1:10" x14ac:dyDescent="0.3">
      <c r="A157" s="13"/>
      <c r="B157" s="13"/>
      <c r="E157" s="86" t="s">
        <v>54</v>
      </c>
      <c r="F157" s="87"/>
      <c r="G157" s="87"/>
      <c r="H157" s="88"/>
    </row>
    <row r="158" spans="1:10" x14ac:dyDescent="0.3">
      <c r="E158" s="55" t="s">
        <v>836</v>
      </c>
      <c r="F158" s="55" t="s">
        <v>837</v>
      </c>
      <c r="G158" s="55" t="s">
        <v>838</v>
      </c>
      <c r="H158" s="55" t="s">
        <v>839</v>
      </c>
    </row>
    <row r="159" spans="1:10" x14ac:dyDescent="0.3">
      <c r="A159" s="14" t="s">
        <v>55</v>
      </c>
    </row>
    <row r="160" spans="1:10" x14ac:dyDescent="0.3">
      <c r="A160" s="1" t="s">
        <v>56</v>
      </c>
      <c r="E160" s="2">
        <f>1234*1.48</f>
        <v>1826.32</v>
      </c>
      <c r="F160" s="2">
        <f>3297*1.48</f>
        <v>4879.5599999999995</v>
      </c>
      <c r="G160" s="2">
        <f>4397*1.48</f>
        <v>6507.5599999999995</v>
      </c>
      <c r="H160" s="2">
        <f>7326*1.48</f>
        <v>10842.48</v>
      </c>
    </row>
    <row r="161" spans="1:8" x14ac:dyDescent="0.3">
      <c r="A161" s="1" t="s">
        <v>57</v>
      </c>
      <c r="E161" s="2">
        <f>2192*1.48</f>
        <v>3244.16</v>
      </c>
      <c r="F161" s="2">
        <f>4397*1.48</f>
        <v>6507.5599999999995</v>
      </c>
      <c r="G161" s="2">
        <f>6593*1.48</f>
        <v>9757.64</v>
      </c>
      <c r="H161" s="2">
        <f>14652*1.48</f>
        <v>21684.959999999999</v>
      </c>
    </row>
    <row r="162" spans="1:8" x14ac:dyDescent="0.3">
      <c r="E162" s="2"/>
      <c r="F162" s="2"/>
      <c r="G162" s="2"/>
      <c r="H162" s="2"/>
    </row>
    <row r="163" spans="1:8" x14ac:dyDescent="0.3">
      <c r="A163" s="14" t="s">
        <v>58</v>
      </c>
      <c r="E163" s="2"/>
      <c r="F163" s="2"/>
      <c r="G163" s="2"/>
      <c r="H163" s="2"/>
    </row>
    <row r="164" spans="1:8" x14ac:dyDescent="0.3">
      <c r="A164" s="1" t="s">
        <v>59</v>
      </c>
      <c r="E164" s="2">
        <f>1234*1.48</f>
        <v>1826.32</v>
      </c>
      <c r="F164" s="2">
        <f>5276*1.48</f>
        <v>7808.48</v>
      </c>
      <c r="G164" s="2">
        <f>7938*1.48</f>
        <v>11748.24</v>
      </c>
      <c r="H164" s="2">
        <f>18316*1.48</f>
        <v>27107.68</v>
      </c>
    </row>
    <row r="165" spans="1:8" x14ac:dyDescent="0.3">
      <c r="A165" s="1" t="s">
        <v>60</v>
      </c>
      <c r="E165" s="2">
        <f>2192*1.48</f>
        <v>3244.16</v>
      </c>
      <c r="F165" s="2">
        <f>7938*1.48</f>
        <v>11748.24</v>
      </c>
      <c r="G165" s="2">
        <f>11906*1.48</f>
        <v>17620.88</v>
      </c>
      <c r="H165" s="2">
        <f>32968*1.48</f>
        <v>48792.639999999999</v>
      </c>
    </row>
    <row r="166" spans="1:8" x14ac:dyDescent="0.3">
      <c r="E166" s="2"/>
      <c r="F166" s="2"/>
      <c r="G166" s="2"/>
      <c r="H166" s="2"/>
    </row>
    <row r="167" spans="1:8" x14ac:dyDescent="0.3">
      <c r="A167" s="14" t="s">
        <v>61</v>
      </c>
      <c r="E167" s="2"/>
      <c r="F167" s="2"/>
      <c r="G167" s="2"/>
      <c r="H167" s="2"/>
    </row>
    <row r="168" spans="1:8" x14ac:dyDescent="0.3">
      <c r="A168" s="1" t="s">
        <v>62</v>
      </c>
      <c r="E168" s="2">
        <f>1234*1.48</f>
        <v>1826.32</v>
      </c>
      <c r="F168" s="2">
        <f>3541*1.48</f>
        <v>5240.68</v>
      </c>
      <c r="G168" s="2">
        <f>6167*1.48</f>
        <v>9127.16</v>
      </c>
      <c r="H168" s="2">
        <f>14652*1.48</f>
        <v>21684.959999999999</v>
      </c>
    </row>
    <row r="169" spans="1:8" x14ac:dyDescent="0.3">
      <c r="A169" s="1" t="s">
        <v>63</v>
      </c>
      <c r="E169" s="2">
        <f>1832*1.48</f>
        <v>2711.36</v>
      </c>
      <c r="F169" s="2">
        <f>4397*1.48</f>
        <v>6507.5599999999995</v>
      </c>
      <c r="G169" s="2">
        <f>8304*1.48</f>
        <v>12289.92</v>
      </c>
      <c r="H169" s="2">
        <f>22895*1.48</f>
        <v>33884.6</v>
      </c>
    </row>
    <row r="170" spans="1:8" x14ac:dyDescent="0.3">
      <c r="E170" s="2"/>
      <c r="F170" s="2"/>
      <c r="G170" s="2"/>
      <c r="H170" s="2"/>
    </row>
    <row r="171" spans="1:8" x14ac:dyDescent="0.3">
      <c r="A171" s="14" t="s">
        <v>64</v>
      </c>
      <c r="E171" s="2"/>
      <c r="F171" s="2"/>
      <c r="G171" s="2"/>
      <c r="H171" s="2"/>
    </row>
    <row r="172" spans="1:8" x14ac:dyDescent="0.3">
      <c r="A172" s="1" t="s">
        <v>65</v>
      </c>
      <c r="E172" s="2">
        <f>43958*1.48</f>
        <v>65057.84</v>
      </c>
      <c r="F172" s="2">
        <f>109894*1.48</f>
        <v>162643.12</v>
      </c>
      <c r="G172" s="2">
        <f>164839*1.48</f>
        <v>243961.72</v>
      </c>
      <c r="H172" s="2">
        <f>274733*1.48</f>
        <v>406604.83999999997</v>
      </c>
    </row>
    <row r="173" spans="1:8" x14ac:dyDescent="0.3">
      <c r="B173" s="15"/>
      <c r="E173" s="2"/>
      <c r="F173" s="2"/>
      <c r="G173" s="2"/>
      <c r="H173" s="2"/>
    </row>
    <row r="174" spans="1:8" x14ac:dyDescent="0.3">
      <c r="A174" s="14" t="s">
        <v>66</v>
      </c>
      <c r="E174" s="2"/>
      <c r="F174" s="2"/>
      <c r="G174" s="2"/>
      <c r="H174" s="2"/>
    </row>
    <row r="175" spans="1:8" x14ac:dyDescent="0.3">
      <c r="A175" s="1" t="s">
        <v>67</v>
      </c>
      <c r="E175" s="2">
        <f>8791*1.48</f>
        <v>13010.68</v>
      </c>
      <c r="F175" s="2">
        <f>16484*1.48</f>
        <v>24396.32</v>
      </c>
      <c r="G175" s="2">
        <f>32968*1.48</f>
        <v>48792.639999999999</v>
      </c>
      <c r="H175" s="2">
        <f>54947*1.48</f>
        <v>81321.56</v>
      </c>
    </row>
    <row r="176" spans="1:8" x14ac:dyDescent="0.3">
      <c r="A176" s="1" t="s">
        <v>68</v>
      </c>
      <c r="E176" s="2">
        <f>8791*1.48</f>
        <v>13010.68</v>
      </c>
      <c r="F176" s="2">
        <f>16484*1.48</f>
        <v>24396.32</v>
      </c>
      <c r="G176" s="2">
        <f>32968*1.48</f>
        <v>48792.639999999999</v>
      </c>
      <c r="H176" s="2">
        <f>54947*1.48</f>
        <v>81321.56</v>
      </c>
    </row>
    <row r="177" spans="1:14" x14ac:dyDescent="0.3">
      <c r="E177" s="2"/>
      <c r="F177" s="2"/>
      <c r="G177" s="2"/>
      <c r="H177" s="2"/>
    </row>
    <row r="178" spans="1:14" x14ac:dyDescent="0.3">
      <c r="A178" s="84" t="s">
        <v>530</v>
      </c>
      <c r="B178" s="84"/>
      <c r="C178" s="84"/>
      <c r="D178" s="84"/>
      <c r="E178" s="84"/>
      <c r="F178" s="84"/>
      <c r="G178" s="84"/>
      <c r="H178" s="84"/>
    </row>
    <row r="180" spans="1:14" ht="32.25" customHeight="1" x14ac:dyDescent="0.3">
      <c r="A180" s="60" t="s">
        <v>531</v>
      </c>
      <c r="B180" s="60"/>
      <c r="C180" s="60"/>
      <c r="D180" s="60"/>
      <c r="E180" s="60"/>
      <c r="F180" s="60"/>
      <c r="G180" s="60"/>
      <c r="H180" s="60"/>
      <c r="K180" s="44"/>
    </row>
    <row r="181" spans="1:14" x14ac:dyDescent="0.3">
      <c r="J181" s="42"/>
      <c r="K181" s="42"/>
      <c r="L181" s="45"/>
      <c r="M181" s="42"/>
      <c r="N181" s="42"/>
    </row>
    <row r="182" spans="1:14" x14ac:dyDescent="0.3">
      <c r="A182" s="60" t="s">
        <v>532</v>
      </c>
      <c r="B182" s="60"/>
      <c r="C182" s="60"/>
      <c r="D182" s="60"/>
      <c r="E182" s="60"/>
      <c r="F182" s="60"/>
      <c r="G182" s="60"/>
      <c r="H182" s="2">
        <f>153*1.48</f>
        <v>226.44</v>
      </c>
      <c r="J182" s="42"/>
      <c r="K182" s="42"/>
      <c r="L182" s="45"/>
      <c r="M182" s="42"/>
      <c r="N182" s="42"/>
    </row>
    <row r="183" spans="1:14" x14ac:dyDescent="0.3">
      <c r="A183" s="60" t="s">
        <v>534</v>
      </c>
      <c r="B183" s="60"/>
      <c r="C183" s="60"/>
      <c r="D183" s="60"/>
      <c r="E183" s="60"/>
      <c r="F183" s="60"/>
      <c r="G183" s="60"/>
      <c r="H183" s="2">
        <f>1527*1.48</f>
        <v>2259.96</v>
      </c>
      <c r="J183" s="42"/>
      <c r="K183" s="42"/>
      <c r="L183" s="45"/>
      <c r="M183" s="44"/>
      <c r="N183" s="42"/>
    </row>
    <row r="184" spans="1:14" x14ac:dyDescent="0.3">
      <c r="A184" s="60" t="s">
        <v>533</v>
      </c>
      <c r="B184" s="60"/>
      <c r="C184" s="60"/>
      <c r="D184" s="60"/>
      <c r="E184" s="60"/>
      <c r="F184" s="60"/>
      <c r="G184" s="60"/>
      <c r="H184" s="2">
        <f>15263*1.48</f>
        <v>22589.239999999998</v>
      </c>
    </row>
    <row r="185" spans="1:14" x14ac:dyDescent="0.3">
      <c r="A185" s="60" t="s">
        <v>643</v>
      </c>
      <c r="B185" s="60"/>
      <c r="C185" s="60"/>
      <c r="D185" s="60"/>
      <c r="E185" s="60"/>
      <c r="F185" s="60"/>
      <c r="G185" s="60"/>
      <c r="H185" s="2">
        <v>0</v>
      </c>
    </row>
    <row r="186" spans="1:14" x14ac:dyDescent="0.3">
      <c r="A186" s="4"/>
      <c r="B186" s="4"/>
      <c r="C186" s="4"/>
      <c r="D186" s="4"/>
      <c r="E186" s="4"/>
      <c r="F186" s="4"/>
      <c r="G186" s="4"/>
    </row>
    <row r="187" spans="1:14" x14ac:dyDescent="0.3">
      <c r="A187" s="84" t="s">
        <v>535</v>
      </c>
      <c r="B187" s="84"/>
      <c r="C187" s="84"/>
      <c r="D187" s="84"/>
      <c r="E187" s="84"/>
      <c r="F187" s="84"/>
      <c r="G187" s="84"/>
      <c r="H187" s="84"/>
    </row>
    <row r="188" spans="1:14" ht="30.75" customHeight="1" x14ac:dyDescent="0.3">
      <c r="A188" s="75" t="s">
        <v>851</v>
      </c>
      <c r="B188" s="75"/>
      <c r="C188" s="75"/>
      <c r="D188" s="75"/>
      <c r="E188" s="75"/>
      <c r="F188" s="75"/>
      <c r="G188" s="75"/>
      <c r="H188" s="75"/>
    </row>
    <row r="189" spans="1:14" ht="19.5" customHeight="1" x14ac:dyDescent="0.3">
      <c r="A189" s="4"/>
      <c r="B189" s="4"/>
      <c r="C189" s="4"/>
      <c r="D189" s="4"/>
      <c r="E189" s="4"/>
      <c r="F189" s="4"/>
      <c r="G189" s="4"/>
      <c r="H189" s="4"/>
    </row>
    <row r="190" spans="1:14" ht="19.5" customHeight="1" x14ac:dyDescent="0.3">
      <c r="A190" s="84" t="s">
        <v>796</v>
      </c>
      <c r="B190" s="84"/>
      <c r="C190" s="84"/>
      <c r="D190" s="84"/>
      <c r="E190" s="84"/>
      <c r="F190" s="84"/>
      <c r="G190" s="84"/>
      <c r="H190" s="84"/>
    </row>
    <row r="191" spans="1:14" ht="27" customHeight="1" x14ac:dyDescent="0.3">
      <c r="A191" s="1" t="s">
        <v>797</v>
      </c>
    </row>
    <row r="193" spans="1:10" ht="21" x14ac:dyDescent="0.4">
      <c r="A193" s="74" t="s">
        <v>536</v>
      </c>
      <c r="B193" s="74"/>
      <c r="C193" s="74"/>
      <c r="D193" s="74"/>
      <c r="E193" s="74"/>
      <c r="F193" s="74"/>
      <c r="G193" s="74"/>
      <c r="H193" s="74"/>
    </row>
    <row r="195" spans="1:10" ht="21" x14ac:dyDescent="0.4">
      <c r="A195" s="76" t="s">
        <v>644</v>
      </c>
      <c r="B195" s="76"/>
      <c r="C195" s="76"/>
      <c r="D195" s="76"/>
      <c r="E195" s="76"/>
      <c r="F195" s="76"/>
      <c r="G195" s="76"/>
      <c r="H195" s="76"/>
    </row>
    <row r="197" spans="1:10" ht="40.5" customHeight="1" x14ac:dyDescent="0.3">
      <c r="A197" s="60" t="s">
        <v>645</v>
      </c>
      <c r="B197" s="60"/>
      <c r="C197" s="60"/>
      <c r="D197" s="60"/>
      <c r="E197" s="60"/>
      <c r="F197" s="60"/>
      <c r="G197" s="60"/>
      <c r="H197" s="60"/>
    </row>
    <row r="198" spans="1:10" ht="18.75" customHeight="1" x14ac:dyDescent="0.3"/>
    <row r="199" spans="1:10" ht="17.25" customHeight="1" x14ac:dyDescent="0.3">
      <c r="A199" s="60" t="s">
        <v>537</v>
      </c>
      <c r="B199" s="60"/>
      <c r="C199" s="60"/>
      <c r="D199" s="60"/>
      <c r="E199" s="60"/>
      <c r="F199" s="60"/>
      <c r="G199" s="60"/>
      <c r="H199" s="3">
        <f>2977*1.48</f>
        <v>4405.96</v>
      </c>
      <c r="J199" s="42"/>
    </row>
    <row r="200" spans="1:10" ht="18" customHeight="1" x14ac:dyDescent="0.3">
      <c r="A200" s="60" t="s">
        <v>69</v>
      </c>
      <c r="B200" s="60"/>
      <c r="C200" s="60"/>
      <c r="D200" s="60"/>
      <c r="E200" s="60"/>
      <c r="F200" s="60"/>
      <c r="G200" s="60"/>
      <c r="H200" s="3">
        <v>4406</v>
      </c>
    </row>
    <row r="201" spans="1:10" x14ac:dyDescent="0.3">
      <c r="A201" s="60" t="s">
        <v>70</v>
      </c>
      <c r="B201" s="60"/>
      <c r="C201" s="60"/>
      <c r="D201" s="60"/>
      <c r="E201" s="60"/>
      <c r="F201" s="60"/>
      <c r="G201" s="60"/>
      <c r="H201" s="3">
        <f t="shared" ref="H201" si="4">2977*1.48</f>
        <v>4405.96</v>
      </c>
    </row>
    <row r="202" spans="1:10" x14ac:dyDescent="0.3">
      <c r="A202" s="60" t="s">
        <v>71</v>
      </c>
      <c r="B202" s="60"/>
      <c r="C202" s="60"/>
      <c r="D202" s="60"/>
      <c r="E202" s="60"/>
      <c r="F202" s="60"/>
      <c r="G202" s="60"/>
      <c r="H202" s="3">
        <v>4406</v>
      </c>
    </row>
    <row r="203" spans="1:10" ht="16.5" customHeight="1" x14ac:dyDescent="0.3">
      <c r="A203" s="60" t="s">
        <v>72</v>
      </c>
      <c r="B203" s="60"/>
      <c r="C203" s="60"/>
      <c r="D203" s="60"/>
      <c r="E203" s="60"/>
      <c r="F203" s="60"/>
      <c r="G203" s="60"/>
      <c r="H203" s="3">
        <v>4406</v>
      </c>
    </row>
    <row r="204" spans="1:10" ht="15" customHeight="1" x14ac:dyDescent="0.3">
      <c r="A204" s="60" t="s">
        <v>73</v>
      </c>
      <c r="B204" s="60"/>
      <c r="C204" s="60"/>
      <c r="D204" s="60"/>
      <c r="E204" s="60"/>
      <c r="F204" s="60"/>
      <c r="G204" s="60"/>
      <c r="H204" s="3">
        <v>4406</v>
      </c>
    </row>
    <row r="205" spans="1:10" x14ac:dyDescent="0.3">
      <c r="A205" s="60" t="s">
        <v>74</v>
      </c>
      <c r="B205" s="60"/>
      <c r="C205" s="60"/>
      <c r="D205" s="60"/>
      <c r="E205" s="60"/>
      <c r="F205" s="60"/>
      <c r="G205" s="60"/>
      <c r="H205" s="3">
        <f t="shared" ref="H205" si="5">2977*1.48</f>
        <v>4405.96</v>
      </c>
    </row>
    <row r="206" spans="1:10" x14ac:dyDescent="0.3">
      <c r="A206" s="60" t="s">
        <v>75</v>
      </c>
      <c r="B206" s="60"/>
      <c r="C206" s="60"/>
      <c r="D206" s="60"/>
      <c r="E206" s="60"/>
      <c r="F206" s="60"/>
      <c r="G206" s="60"/>
      <c r="H206" s="3">
        <v>4406</v>
      </c>
    </row>
    <row r="207" spans="1:10" x14ac:dyDescent="0.3">
      <c r="A207" s="60" t="s">
        <v>76</v>
      </c>
      <c r="B207" s="60"/>
      <c r="C207" s="60"/>
      <c r="D207" s="60"/>
      <c r="E207" s="60"/>
      <c r="F207" s="60"/>
      <c r="G207" s="60"/>
      <c r="H207" s="3">
        <f t="shared" ref="H207" si="6">2977*1.48</f>
        <v>4405.96</v>
      </c>
    </row>
    <row r="208" spans="1:10" x14ac:dyDescent="0.3">
      <c r="A208" s="60" t="s">
        <v>77</v>
      </c>
      <c r="B208" s="60"/>
      <c r="C208" s="60"/>
      <c r="D208" s="60"/>
      <c r="E208" s="60"/>
      <c r="F208" s="60"/>
      <c r="G208" s="60"/>
      <c r="H208" s="3">
        <v>4406</v>
      </c>
    </row>
    <row r="209" spans="1:8" x14ac:dyDescent="0.3">
      <c r="A209" s="60" t="s">
        <v>78</v>
      </c>
      <c r="B209" s="60"/>
      <c r="C209" s="60"/>
      <c r="D209" s="60"/>
      <c r="E209" s="60"/>
      <c r="F209" s="60"/>
      <c r="G209" s="60"/>
      <c r="H209" s="3">
        <f>4379*1.48</f>
        <v>6480.92</v>
      </c>
    </row>
    <row r="210" spans="1:8" x14ac:dyDescent="0.3">
      <c r="A210" s="60" t="s">
        <v>79</v>
      </c>
      <c r="B210" s="60"/>
      <c r="C210" s="60"/>
      <c r="D210" s="60"/>
      <c r="E210" s="60"/>
      <c r="F210" s="60"/>
      <c r="G210" s="60"/>
      <c r="H210" s="3">
        <f>2977*1.48</f>
        <v>4405.96</v>
      </c>
    </row>
    <row r="211" spans="1:8" x14ac:dyDescent="0.3">
      <c r="A211" s="60" t="s">
        <v>80</v>
      </c>
      <c r="B211" s="60"/>
      <c r="C211" s="60"/>
      <c r="D211" s="60"/>
      <c r="E211" s="60"/>
      <c r="F211" s="60"/>
      <c r="G211" s="60"/>
      <c r="H211" s="3">
        <v>4406</v>
      </c>
    </row>
    <row r="212" spans="1:8" x14ac:dyDescent="0.3">
      <c r="A212" s="60" t="s">
        <v>81</v>
      </c>
      <c r="B212" s="60"/>
      <c r="C212" s="60"/>
      <c r="D212" s="60"/>
      <c r="E212" s="60"/>
      <c r="F212" s="60"/>
      <c r="G212" s="60"/>
      <c r="H212" s="3">
        <v>4406</v>
      </c>
    </row>
    <row r="213" spans="1:8" x14ac:dyDescent="0.3">
      <c r="A213" s="60" t="s">
        <v>82</v>
      </c>
      <c r="B213" s="60"/>
      <c r="C213" s="60"/>
      <c r="D213" s="60"/>
      <c r="E213" s="60"/>
      <c r="F213" s="60"/>
      <c r="G213" s="60"/>
      <c r="H213" s="3">
        <f>7305*1.48</f>
        <v>10811.4</v>
      </c>
    </row>
    <row r="214" spans="1:8" x14ac:dyDescent="0.3">
      <c r="A214" s="60" t="s">
        <v>83</v>
      </c>
      <c r="B214" s="60"/>
      <c r="C214" s="60"/>
      <c r="D214" s="60"/>
      <c r="E214" s="60"/>
      <c r="F214" s="60"/>
      <c r="G214" s="60"/>
      <c r="H214" s="3">
        <v>4406</v>
      </c>
    </row>
    <row r="215" spans="1:8" x14ac:dyDescent="0.3">
      <c r="A215" s="60" t="s">
        <v>84</v>
      </c>
      <c r="B215" s="60"/>
      <c r="C215" s="60"/>
      <c r="D215" s="60"/>
      <c r="E215" s="60"/>
      <c r="F215" s="60"/>
      <c r="G215" s="60"/>
      <c r="H215" s="3">
        <v>4406</v>
      </c>
    </row>
    <row r="216" spans="1:8" x14ac:dyDescent="0.3">
      <c r="A216" s="60" t="s">
        <v>85</v>
      </c>
      <c r="B216" s="60"/>
      <c r="C216" s="60"/>
      <c r="D216" s="60"/>
      <c r="E216" s="60"/>
      <c r="F216" s="60"/>
      <c r="G216" s="60"/>
      <c r="H216" s="3">
        <v>4406</v>
      </c>
    </row>
    <row r="217" spans="1:8" x14ac:dyDescent="0.3">
      <c r="A217" s="60" t="s">
        <v>86</v>
      </c>
      <c r="B217" s="60"/>
      <c r="C217" s="60"/>
      <c r="D217" s="60"/>
      <c r="E217" s="60"/>
      <c r="F217" s="60"/>
      <c r="G217" s="60"/>
      <c r="H217" s="3">
        <v>4406</v>
      </c>
    </row>
    <row r="218" spans="1:8" ht="19.5" customHeight="1" x14ac:dyDescent="0.3">
      <c r="A218" s="60" t="s">
        <v>87</v>
      </c>
      <c r="B218" s="60"/>
      <c r="C218" s="60"/>
      <c r="D218" s="60"/>
      <c r="E218" s="60"/>
      <c r="F218" s="60"/>
      <c r="G218" s="60"/>
      <c r="H218" s="3">
        <f>8067*1.48</f>
        <v>11939.16</v>
      </c>
    </row>
    <row r="219" spans="1:8" x14ac:dyDescent="0.3">
      <c r="A219" s="60" t="s">
        <v>88</v>
      </c>
      <c r="B219" s="60"/>
      <c r="C219" s="60"/>
      <c r="D219" s="60"/>
      <c r="E219" s="60"/>
      <c r="F219" s="60"/>
      <c r="G219" s="60"/>
      <c r="H219" s="3">
        <f>17813*1.48</f>
        <v>26363.239999999998</v>
      </c>
    </row>
    <row r="221" spans="1:8" ht="33" customHeight="1" x14ac:dyDescent="0.3">
      <c r="A221" s="61" t="s">
        <v>89</v>
      </c>
      <c r="B221" s="61"/>
      <c r="C221" s="61"/>
      <c r="D221" s="61"/>
      <c r="E221" s="61"/>
      <c r="F221" s="61"/>
      <c r="G221" s="61"/>
      <c r="H221" s="61"/>
    </row>
    <row r="222" spans="1:8" ht="25.5" customHeight="1" x14ac:dyDescent="0.3">
      <c r="A222" s="61" t="s">
        <v>90</v>
      </c>
      <c r="B222" s="61"/>
      <c r="C222" s="61"/>
      <c r="D222" s="61"/>
      <c r="E222" s="61"/>
      <c r="F222" s="61"/>
      <c r="G222" s="61"/>
      <c r="H222" s="61"/>
    </row>
    <row r="223" spans="1:8" ht="22.5" customHeight="1" x14ac:dyDescent="0.3">
      <c r="A223" s="61" t="s">
        <v>91</v>
      </c>
      <c r="B223" s="61"/>
      <c r="C223" s="61"/>
      <c r="D223" s="61"/>
      <c r="E223" s="61"/>
      <c r="F223" s="61"/>
      <c r="G223" s="61"/>
      <c r="H223" s="61"/>
    </row>
    <row r="224" spans="1:8" ht="34.5" customHeight="1" x14ac:dyDescent="0.3">
      <c r="A224" s="61" t="s">
        <v>92</v>
      </c>
      <c r="B224" s="61"/>
      <c r="C224" s="61"/>
      <c r="D224" s="61"/>
      <c r="E224" s="61"/>
      <c r="F224" s="61"/>
      <c r="G224" s="61"/>
      <c r="H224" s="61"/>
    </row>
    <row r="225" spans="1:8" ht="18.75" customHeight="1" x14ac:dyDescent="0.3">
      <c r="A225" s="61" t="s">
        <v>93</v>
      </c>
      <c r="B225" s="61"/>
      <c r="C225" s="61"/>
      <c r="D225" s="61"/>
      <c r="E225" s="61"/>
      <c r="F225" s="61"/>
      <c r="G225" s="61"/>
      <c r="H225" s="61"/>
    </row>
    <row r="226" spans="1:8" x14ac:dyDescent="0.3">
      <c r="A226" s="1" t="s">
        <v>94</v>
      </c>
    </row>
    <row r="227" spans="1:8" ht="21" x14ac:dyDescent="0.4">
      <c r="A227" s="74" t="s">
        <v>538</v>
      </c>
      <c r="B227" s="74"/>
      <c r="C227" s="74"/>
      <c r="D227" s="74"/>
      <c r="E227" s="74"/>
      <c r="F227" s="74"/>
      <c r="G227" s="74"/>
      <c r="H227" s="74"/>
    </row>
    <row r="229" spans="1:8" ht="21" x14ac:dyDescent="0.4">
      <c r="A229" s="76" t="s">
        <v>646</v>
      </c>
      <c r="B229" s="76"/>
      <c r="C229" s="76"/>
      <c r="D229" s="76"/>
      <c r="E229" s="76"/>
      <c r="F229" s="76"/>
      <c r="G229" s="76"/>
      <c r="H229" s="76"/>
    </row>
    <row r="231" spans="1:8" x14ac:dyDescent="0.3">
      <c r="A231" s="60" t="s">
        <v>539</v>
      </c>
      <c r="B231" s="60"/>
      <c r="C231" s="60"/>
      <c r="D231" s="60"/>
      <c r="E231" s="60"/>
      <c r="F231" s="60"/>
      <c r="G231" s="60"/>
      <c r="H231" s="60"/>
    </row>
    <row r="233" spans="1:8" x14ac:dyDescent="0.3">
      <c r="A233" s="60" t="s">
        <v>95</v>
      </c>
      <c r="B233" s="60"/>
      <c r="C233" s="60"/>
      <c r="D233" s="60"/>
      <c r="E233" s="60"/>
      <c r="F233" s="60"/>
      <c r="G233" s="60"/>
      <c r="H233" s="2">
        <f>1283*1.48</f>
        <v>1898.84</v>
      </c>
    </row>
    <row r="234" spans="1:8" x14ac:dyDescent="0.3">
      <c r="A234" s="60" t="s">
        <v>96</v>
      </c>
      <c r="B234" s="60"/>
      <c r="C234" s="60"/>
      <c r="D234" s="60"/>
      <c r="E234" s="60"/>
      <c r="F234" s="60"/>
      <c r="G234" s="60"/>
      <c r="H234" s="2"/>
    </row>
    <row r="235" spans="1:8" x14ac:dyDescent="0.3">
      <c r="A235" s="1" t="s">
        <v>97</v>
      </c>
      <c r="B235" s="60" t="s">
        <v>98</v>
      </c>
      <c r="C235" s="60"/>
      <c r="D235" s="60"/>
      <c r="E235" s="60"/>
      <c r="F235" s="60"/>
      <c r="G235" s="60"/>
      <c r="H235" s="2">
        <f>356*1.48</f>
        <v>526.88</v>
      </c>
    </row>
    <row r="236" spans="1:8" x14ac:dyDescent="0.3">
      <c r="A236" s="1" t="s">
        <v>99</v>
      </c>
      <c r="B236" s="60" t="s">
        <v>100</v>
      </c>
      <c r="C236" s="60"/>
      <c r="D236" s="60"/>
      <c r="E236" s="60"/>
      <c r="F236" s="60"/>
      <c r="G236" s="60"/>
      <c r="H236" s="2">
        <f>1426*1.48</f>
        <v>2110.48</v>
      </c>
    </row>
    <row r="237" spans="1:8" ht="43.5" customHeight="1" x14ac:dyDescent="0.3">
      <c r="A237" s="60" t="s">
        <v>101</v>
      </c>
      <c r="B237" s="60"/>
      <c r="C237" s="60"/>
      <c r="D237" s="60"/>
      <c r="E237" s="60"/>
      <c r="F237" s="60"/>
      <c r="G237" s="60"/>
      <c r="H237" s="3">
        <f>13500*1.48</f>
        <v>19980</v>
      </c>
    </row>
    <row r="238" spans="1:8" ht="28.5" customHeight="1" x14ac:dyDescent="0.3">
      <c r="A238" s="60" t="s">
        <v>792</v>
      </c>
      <c r="B238" s="60"/>
      <c r="C238" s="60"/>
      <c r="D238" s="60"/>
      <c r="E238" s="60"/>
      <c r="F238" s="60"/>
      <c r="G238" s="60"/>
      <c r="H238" s="2">
        <f>1782*1.48</f>
        <v>2637.36</v>
      </c>
    </row>
    <row r="239" spans="1:8" ht="15.75" hidden="1" customHeight="1" x14ac:dyDescent="0.3">
      <c r="A239" s="60" t="s">
        <v>102</v>
      </c>
      <c r="B239" s="60"/>
      <c r="C239" s="60"/>
      <c r="D239" s="60"/>
      <c r="E239" s="60"/>
      <c r="F239" s="60"/>
      <c r="G239" s="60"/>
      <c r="H239" s="1">
        <v>500</v>
      </c>
    </row>
    <row r="240" spans="1:8" ht="15.75" customHeight="1" x14ac:dyDescent="0.3">
      <c r="A240" s="4" t="s">
        <v>790</v>
      </c>
      <c r="B240" s="4"/>
      <c r="C240" s="4"/>
      <c r="D240" s="4"/>
      <c r="E240" s="4"/>
      <c r="F240" s="4"/>
      <c r="G240" s="4"/>
      <c r="H240" s="51" t="s">
        <v>791</v>
      </c>
    </row>
    <row r="241" spans="1:8" ht="15.75" customHeight="1" x14ac:dyDescent="0.3">
      <c r="A241" s="60" t="s">
        <v>102</v>
      </c>
      <c r="B241" s="60"/>
      <c r="C241" s="60"/>
      <c r="D241" s="60"/>
      <c r="E241" s="60"/>
      <c r="F241" s="60"/>
      <c r="G241" s="60"/>
      <c r="H241" s="2">
        <f>675*1.48</f>
        <v>999</v>
      </c>
    </row>
    <row r="242" spans="1:8" ht="15.75" customHeight="1" x14ac:dyDescent="0.3">
      <c r="A242" s="72" t="s">
        <v>810</v>
      </c>
      <c r="B242" s="72"/>
      <c r="C242" s="72"/>
      <c r="D242" s="72"/>
      <c r="E242" s="72"/>
      <c r="F242" s="72"/>
      <c r="G242" s="72"/>
      <c r="H242" s="3">
        <f>1283*1.48</f>
        <v>1898.84</v>
      </c>
    </row>
    <row r="243" spans="1:8" ht="20.25" customHeight="1" x14ac:dyDescent="0.3">
      <c r="A243" s="4"/>
      <c r="B243" s="4"/>
      <c r="C243" s="4"/>
      <c r="D243" s="4"/>
      <c r="E243" s="4"/>
      <c r="F243" s="4"/>
      <c r="G243" s="4"/>
      <c r="H243" s="2"/>
    </row>
    <row r="244" spans="1:8" ht="21" x14ac:dyDescent="0.4">
      <c r="A244" s="74" t="s">
        <v>540</v>
      </c>
      <c r="B244" s="74"/>
      <c r="C244" s="74"/>
      <c r="D244" s="74"/>
      <c r="E244" s="74"/>
      <c r="F244" s="74"/>
      <c r="G244" s="74"/>
      <c r="H244" s="74"/>
    </row>
    <row r="247" spans="1:8" ht="21" x14ac:dyDescent="0.4">
      <c r="A247" s="76" t="s">
        <v>647</v>
      </c>
      <c r="B247" s="76"/>
      <c r="C247" s="76"/>
      <c r="D247" s="76"/>
      <c r="E247" s="76"/>
      <c r="F247" s="76"/>
      <c r="G247" s="76"/>
      <c r="H247" s="76"/>
    </row>
    <row r="249" spans="1:8" x14ac:dyDescent="0.3">
      <c r="A249" s="85" t="s">
        <v>541</v>
      </c>
      <c r="B249" s="85"/>
      <c r="C249" s="85"/>
      <c r="D249" s="85"/>
      <c r="E249" s="85"/>
      <c r="F249" s="85"/>
      <c r="G249" s="85"/>
      <c r="H249" s="85"/>
    </row>
    <row r="250" spans="1:8" x14ac:dyDescent="0.3">
      <c r="A250" s="16"/>
      <c r="B250" s="16"/>
      <c r="C250" s="16"/>
      <c r="D250" s="16"/>
      <c r="E250" s="16"/>
      <c r="F250" s="16"/>
      <c r="G250" s="16"/>
      <c r="H250" s="16"/>
    </row>
    <row r="251" spans="1:8" ht="21" x14ac:dyDescent="0.4">
      <c r="A251" s="74" t="s">
        <v>542</v>
      </c>
      <c r="B251" s="74"/>
      <c r="C251" s="74"/>
      <c r="D251" s="74"/>
      <c r="E251" s="74"/>
      <c r="F251" s="74"/>
      <c r="G251" s="74"/>
      <c r="H251" s="74"/>
    </row>
    <row r="253" spans="1:8" ht="21" x14ac:dyDescent="0.4">
      <c r="A253" s="76" t="s">
        <v>648</v>
      </c>
      <c r="B253" s="76"/>
      <c r="C253" s="76"/>
      <c r="D253" s="76"/>
      <c r="E253" s="76"/>
      <c r="F253" s="76"/>
      <c r="G253" s="76"/>
      <c r="H253" s="76"/>
    </row>
    <row r="255" spans="1:8" x14ac:dyDescent="0.3">
      <c r="A255" s="60" t="s">
        <v>543</v>
      </c>
      <c r="B255" s="60"/>
      <c r="C255" s="60"/>
      <c r="D255" s="60"/>
      <c r="E255" s="60"/>
      <c r="F255" s="60"/>
      <c r="G255" s="60"/>
      <c r="H255" s="60"/>
    </row>
    <row r="256" spans="1:8" x14ac:dyDescent="0.3">
      <c r="A256" s="4"/>
      <c r="B256" s="4"/>
      <c r="C256" s="4"/>
      <c r="D256" s="4"/>
      <c r="E256" s="4"/>
      <c r="F256" s="4"/>
      <c r="G256" s="4"/>
      <c r="H256" s="4"/>
    </row>
    <row r="257" spans="1:8" ht="21" x14ac:dyDescent="0.4">
      <c r="A257" s="63" t="s">
        <v>544</v>
      </c>
      <c r="B257" s="63"/>
      <c r="C257" s="63"/>
      <c r="D257" s="63"/>
      <c r="E257" s="63"/>
      <c r="F257" s="63"/>
      <c r="G257" s="63"/>
      <c r="H257" s="63"/>
    </row>
    <row r="259" spans="1:8" ht="21" x14ac:dyDescent="0.4">
      <c r="A259" s="76" t="s">
        <v>103</v>
      </c>
      <c r="B259" s="76"/>
      <c r="C259" s="76"/>
      <c r="D259" s="76"/>
      <c r="E259" s="76"/>
      <c r="F259" s="76"/>
      <c r="G259" s="76"/>
      <c r="H259" s="76"/>
    </row>
    <row r="261" spans="1:8" ht="29.25" customHeight="1" x14ac:dyDescent="0.3">
      <c r="A261" s="60" t="s">
        <v>104</v>
      </c>
      <c r="B261" s="60"/>
      <c r="C261" s="60"/>
      <c r="D261" s="60"/>
      <c r="E261" s="60"/>
      <c r="F261" s="60"/>
      <c r="G261" s="60"/>
      <c r="H261" s="60"/>
    </row>
    <row r="263" spans="1:8" x14ac:dyDescent="0.3">
      <c r="A263" s="83" t="s">
        <v>562</v>
      </c>
      <c r="B263" s="83"/>
      <c r="C263" s="83"/>
      <c r="D263" s="83"/>
      <c r="E263" s="83"/>
      <c r="F263" s="83"/>
      <c r="G263" s="83"/>
      <c r="H263" s="83"/>
    </row>
    <row r="265" spans="1:8" x14ac:dyDescent="0.3">
      <c r="A265" s="60" t="s">
        <v>545</v>
      </c>
      <c r="B265" s="60"/>
      <c r="C265" s="60"/>
      <c r="D265" s="60"/>
      <c r="E265" s="60"/>
      <c r="F265" s="60"/>
      <c r="G265" s="60"/>
      <c r="H265" s="2">
        <f>317*1.48</f>
        <v>469.15999999999997</v>
      </c>
    </row>
    <row r="266" spans="1:8" x14ac:dyDescent="0.3">
      <c r="A266" s="60" t="s">
        <v>105</v>
      </c>
      <c r="B266" s="60"/>
      <c r="C266" s="60"/>
      <c r="D266" s="60"/>
      <c r="E266" s="60"/>
      <c r="F266" s="60"/>
      <c r="G266" s="60"/>
      <c r="H266" s="2">
        <f>4579*1.48</f>
        <v>6776.92</v>
      </c>
    </row>
    <row r="267" spans="1:8" ht="31.5" customHeight="1" x14ac:dyDescent="0.3">
      <c r="A267" s="60" t="s">
        <v>106</v>
      </c>
      <c r="B267" s="60"/>
      <c r="C267" s="60"/>
      <c r="D267" s="60"/>
      <c r="E267" s="60"/>
      <c r="F267" s="60"/>
      <c r="G267" s="60"/>
      <c r="H267" s="2">
        <f>3052*1.148</f>
        <v>3503.6959999999999</v>
      </c>
    </row>
    <row r="268" spans="1:8" x14ac:dyDescent="0.3">
      <c r="A268" s="60" t="s">
        <v>546</v>
      </c>
      <c r="B268" s="60"/>
      <c r="C268" s="60"/>
      <c r="D268" s="60"/>
      <c r="E268" s="60"/>
      <c r="F268" s="60"/>
      <c r="G268" s="60"/>
      <c r="H268" s="2">
        <f>366*1.48</f>
        <v>541.67999999999995</v>
      </c>
    </row>
    <row r="269" spans="1:8" x14ac:dyDescent="0.3">
      <c r="A269" s="60" t="s">
        <v>107</v>
      </c>
      <c r="B269" s="60"/>
      <c r="C269" s="60"/>
      <c r="D269" s="60"/>
      <c r="E269" s="60"/>
      <c r="F269" s="60"/>
      <c r="G269" s="60"/>
      <c r="H269" s="2">
        <f>138*1.48</f>
        <v>204.24</v>
      </c>
    </row>
    <row r="270" spans="1:8" x14ac:dyDescent="0.3">
      <c r="A270" s="60" t="s">
        <v>108</v>
      </c>
      <c r="B270" s="60"/>
      <c r="C270" s="60"/>
      <c r="D270" s="60"/>
      <c r="E270" s="60"/>
      <c r="F270" s="60"/>
      <c r="G270" s="60"/>
      <c r="H270" s="2">
        <f>366*1.48</f>
        <v>541.67999999999995</v>
      </c>
    </row>
    <row r="271" spans="1:8" x14ac:dyDescent="0.3">
      <c r="A271" s="60" t="s">
        <v>109</v>
      </c>
      <c r="B271" s="60"/>
      <c r="C271" s="60"/>
      <c r="D271" s="60"/>
      <c r="E271" s="60"/>
      <c r="F271" s="60"/>
      <c r="G271" s="60"/>
      <c r="H271" s="2">
        <f>917*1.48</f>
        <v>1357.16</v>
      </c>
    </row>
    <row r="272" spans="1:8" x14ac:dyDescent="0.3">
      <c r="A272" s="60" t="s">
        <v>110</v>
      </c>
      <c r="B272" s="60"/>
      <c r="C272" s="60"/>
      <c r="D272" s="60"/>
      <c r="E272" s="60"/>
      <c r="F272" s="60"/>
      <c r="G272" s="60"/>
      <c r="H272" s="2">
        <f>452*1.48</f>
        <v>668.96</v>
      </c>
    </row>
    <row r="273" spans="1:8" x14ac:dyDescent="0.3">
      <c r="A273" s="60" t="s">
        <v>111</v>
      </c>
      <c r="B273" s="60"/>
      <c r="C273" s="60"/>
      <c r="D273" s="60"/>
      <c r="E273" s="60"/>
      <c r="F273" s="60"/>
      <c r="G273" s="60"/>
      <c r="H273" s="2">
        <f>184*1.48</f>
        <v>272.32</v>
      </c>
    </row>
    <row r="274" spans="1:8" ht="29.25" customHeight="1" x14ac:dyDescent="0.3">
      <c r="A274" s="60" t="s">
        <v>547</v>
      </c>
      <c r="B274" s="60"/>
      <c r="C274" s="60"/>
      <c r="D274" s="60"/>
      <c r="E274" s="60"/>
      <c r="F274" s="60"/>
      <c r="G274" s="60"/>
      <c r="H274" s="2">
        <f>366*1.48</f>
        <v>541.67999999999995</v>
      </c>
    </row>
    <row r="275" spans="1:8" x14ac:dyDescent="0.3">
      <c r="A275" s="60" t="s">
        <v>112</v>
      </c>
      <c r="B275" s="60"/>
      <c r="C275" s="60"/>
      <c r="D275" s="60"/>
      <c r="E275" s="60"/>
      <c r="F275" s="60"/>
      <c r="G275" s="60"/>
      <c r="H275" s="2">
        <f>153*1.48</f>
        <v>226.44</v>
      </c>
    </row>
    <row r="276" spans="1:8" x14ac:dyDescent="0.3">
      <c r="A276" s="60" t="s">
        <v>548</v>
      </c>
      <c r="B276" s="60"/>
      <c r="C276" s="60"/>
      <c r="D276" s="60"/>
      <c r="E276" s="60"/>
      <c r="F276" s="60"/>
      <c r="G276" s="60"/>
      <c r="H276" s="2">
        <f>86*1.48</f>
        <v>127.28</v>
      </c>
    </row>
    <row r="277" spans="1:8" x14ac:dyDescent="0.3">
      <c r="A277" s="60" t="s">
        <v>461</v>
      </c>
      <c r="B277" s="60"/>
      <c r="C277" s="60"/>
      <c r="D277" s="60"/>
      <c r="E277" s="60"/>
      <c r="F277" s="60"/>
      <c r="G277" s="60"/>
      <c r="H277" s="3">
        <f>3175*1.48</f>
        <v>4699</v>
      </c>
    </row>
    <row r="278" spans="1:8" x14ac:dyDescent="0.3">
      <c r="A278" s="60" t="s">
        <v>462</v>
      </c>
      <c r="B278" s="60"/>
      <c r="C278" s="60"/>
      <c r="D278" s="60"/>
      <c r="E278" s="60"/>
      <c r="F278" s="60"/>
      <c r="G278" s="60"/>
      <c r="H278" s="3">
        <f>2113*1.48</f>
        <v>3127.24</v>
      </c>
    </row>
    <row r="279" spans="1:8" x14ac:dyDescent="0.3">
      <c r="A279" s="60" t="s">
        <v>463</v>
      </c>
      <c r="B279" s="60"/>
      <c r="C279" s="60"/>
      <c r="D279" s="60"/>
      <c r="E279" s="60"/>
      <c r="F279" s="60"/>
      <c r="G279" s="60"/>
      <c r="H279" s="2">
        <f>86*1.48</f>
        <v>127.28</v>
      </c>
    </row>
    <row r="280" spans="1:8" x14ac:dyDescent="0.3">
      <c r="A280" s="60" t="s">
        <v>464</v>
      </c>
      <c r="B280" s="60"/>
      <c r="C280" s="60"/>
      <c r="D280" s="60"/>
      <c r="E280" s="60"/>
      <c r="F280" s="60"/>
      <c r="G280" s="60"/>
      <c r="H280" s="2">
        <f>2097*1.48</f>
        <v>3103.56</v>
      </c>
    </row>
    <row r="281" spans="1:8" x14ac:dyDescent="0.3">
      <c r="A281" s="60" t="s">
        <v>465</v>
      </c>
      <c r="B281" s="60"/>
      <c r="C281" s="60"/>
      <c r="D281" s="60"/>
      <c r="E281" s="60"/>
      <c r="F281" s="60"/>
      <c r="G281" s="60"/>
      <c r="H281" s="2">
        <f>3175*1.48</f>
        <v>4699</v>
      </c>
    </row>
    <row r="282" spans="1:8" x14ac:dyDescent="0.3">
      <c r="A282" s="60" t="s">
        <v>466</v>
      </c>
      <c r="B282" s="60"/>
      <c r="C282" s="60"/>
      <c r="D282" s="60"/>
      <c r="E282" s="60"/>
      <c r="F282" s="60"/>
      <c r="G282" s="60"/>
      <c r="H282" s="2">
        <f>122*1.48</f>
        <v>180.56</v>
      </c>
    </row>
    <row r="283" spans="1:8" x14ac:dyDescent="0.3">
      <c r="A283" s="60" t="s">
        <v>549</v>
      </c>
      <c r="B283" s="60"/>
      <c r="C283" s="60"/>
      <c r="D283" s="60"/>
      <c r="E283" s="60"/>
      <c r="F283" s="60"/>
      <c r="G283" s="60"/>
      <c r="H283" s="2">
        <f>427*1.48</f>
        <v>631.96</v>
      </c>
    </row>
    <row r="284" spans="1:8" x14ac:dyDescent="0.3">
      <c r="A284" s="60" t="s">
        <v>550</v>
      </c>
      <c r="B284" s="60"/>
      <c r="C284" s="60"/>
      <c r="D284" s="60"/>
      <c r="E284" s="60"/>
      <c r="F284" s="60"/>
      <c r="G284" s="60"/>
      <c r="H284" s="2">
        <f>648*1.48</f>
        <v>959.04</v>
      </c>
    </row>
    <row r="285" spans="1:8" x14ac:dyDescent="0.3">
      <c r="A285" s="60" t="s">
        <v>551</v>
      </c>
      <c r="B285" s="60"/>
      <c r="C285" s="60"/>
      <c r="D285" s="60"/>
      <c r="E285" s="60"/>
      <c r="F285" s="60"/>
      <c r="G285" s="60"/>
      <c r="H285" s="2">
        <f>312*1.48</f>
        <v>461.76</v>
      </c>
    </row>
    <row r="286" spans="1:8" x14ac:dyDescent="0.3">
      <c r="A286" s="60" t="s">
        <v>552</v>
      </c>
      <c r="B286" s="60"/>
      <c r="C286" s="60"/>
      <c r="D286" s="60"/>
      <c r="E286" s="60"/>
      <c r="F286" s="60"/>
      <c r="G286" s="60"/>
      <c r="H286" s="2">
        <f>165*1.48</f>
        <v>244.2</v>
      </c>
    </row>
    <row r="287" spans="1:8" x14ac:dyDescent="0.3">
      <c r="A287" s="60" t="s">
        <v>467</v>
      </c>
      <c r="B287" s="60"/>
      <c r="C287" s="60"/>
      <c r="D287" s="60"/>
      <c r="E287" s="60"/>
      <c r="F287" s="60"/>
      <c r="G287" s="60"/>
      <c r="H287" s="2">
        <f>162*1.48</f>
        <v>239.76</v>
      </c>
    </row>
    <row r="288" spans="1:8" x14ac:dyDescent="0.3">
      <c r="A288" s="60" t="s">
        <v>468</v>
      </c>
      <c r="B288" s="60"/>
      <c r="C288" s="60"/>
      <c r="D288" s="60"/>
      <c r="E288" s="60"/>
      <c r="F288" s="60"/>
      <c r="G288" s="60"/>
      <c r="H288" s="2">
        <f>122*1.48</f>
        <v>180.56</v>
      </c>
    </row>
    <row r="289" spans="1:8" x14ac:dyDescent="0.3">
      <c r="A289" s="60" t="s">
        <v>469</v>
      </c>
      <c r="B289" s="60"/>
      <c r="C289" s="60"/>
      <c r="D289" s="60"/>
      <c r="E289" s="60"/>
      <c r="F289" s="60"/>
      <c r="G289" s="60"/>
      <c r="H289" s="2">
        <f>66*1.48</f>
        <v>97.679999999999993</v>
      </c>
    </row>
    <row r="290" spans="1:8" x14ac:dyDescent="0.3">
      <c r="A290" s="60" t="s">
        <v>470</v>
      </c>
      <c r="B290" s="60"/>
      <c r="C290" s="60"/>
      <c r="D290" s="60"/>
      <c r="E290" s="60"/>
      <c r="F290" s="60"/>
      <c r="G290" s="60"/>
      <c r="H290" s="2"/>
    </row>
    <row r="291" spans="1:8" x14ac:dyDescent="0.3">
      <c r="A291" s="60" t="s">
        <v>113</v>
      </c>
      <c r="B291" s="60"/>
      <c r="C291" s="60"/>
      <c r="D291" s="60"/>
      <c r="E291" s="60"/>
      <c r="F291" s="60"/>
      <c r="G291" s="60"/>
      <c r="H291" s="2">
        <f>1893*1.48</f>
        <v>2801.64</v>
      </c>
    </row>
    <row r="292" spans="1:8" x14ac:dyDescent="0.3">
      <c r="A292" s="60" t="s">
        <v>114</v>
      </c>
      <c r="B292" s="60"/>
      <c r="C292" s="60"/>
      <c r="D292" s="60"/>
      <c r="E292" s="60"/>
      <c r="F292" s="60"/>
      <c r="G292" s="60"/>
      <c r="H292" s="2">
        <f>1893*1.48</f>
        <v>2801.64</v>
      </c>
    </row>
    <row r="293" spans="1:8" ht="75.75" customHeight="1" x14ac:dyDescent="0.3">
      <c r="A293" s="80" t="s">
        <v>553</v>
      </c>
      <c r="B293" s="80"/>
      <c r="C293" s="80"/>
      <c r="D293" s="80"/>
      <c r="E293" s="80"/>
      <c r="F293" s="80"/>
      <c r="G293" s="80"/>
      <c r="H293" s="17"/>
    </row>
    <row r="294" spans="1:8" x14ac:dyDescent="0.3">
      <c r="A294" s="60" t="s">
        <v>554</v>
      </c>
      <c r="B294" s="60"/>
      <c r="C294" s="60"/>
      <c r="D294" s="60"/>
      <c r="E294" s="60"/>
      <c r="F294" s="60"/>
      <c r="G294" s="60"/>
      <c r="H294" s="2">
        <f>917*1.48</f>
        <v>1357.16</v>
      </c>
    </row>
    <row r="295" spans="1:8" ht="30" customHeight="1" x14ac:dyDescent="0.3">
      <c r="A295" s="60" t="s">
        <v>471</v>
      </c>
      <c r="B295" s="60"/>
      <c r="C295" s="60"/>
      <c r="D295" s="60"/>
      <c r="E295" s="60"/>
      <c r="F295" s="60"/>
      <c r="G295" s="60"/>
      <c r="H295" s="2">
        <f>184*1.48</f>
        <v>272.32</v>
      </c>
    </row>
    <row r="296" spans="1:8" x14ac:dyDescent="0.3">
      <c r="A296" s="60" t="s">
        <v>555</v>
      </c>
      <c r="B296" s="60"/>
      <c r="C296" s="60"/>
      <c r="D296" s="60"/>
      <c r="E296" s="60"/>
      <c r="F296" s="60"/>
      <c r="G296" s="60"/>
      <c r="H296" s="2"/>
    </row>
    <row r="297" spans="1:8" x14ac:dyDescent="0.3">
      <c r="A297" s="60" t="s">
        <v>472</v>
      </c>
      <c r="B297" s="60"/>
      <c r="C297" s="60"/>
      <c r="D297" s="60"/>
      <c r="E297" s="60"/>
      <c r="F297" s="60"/>
      <c r="G297" s="60"/>
      <c r="H297" s="2">
        <f>366*1.48</f>
        <v>541.67999999999995</v>
      </c>
    </row>
    <row r="298" spans="1:8" ht="30" customHeight="1" x14ac:dyDescent="0.3">
      <c r="A298" s="60" t="s">
        <v>556</v>
      </c>
      <c r="B298" s="60"/>
      <c r="C298" s="60"/>
      <c r="D298" s="60"/>
      <c r="E298" s="60"/>
      <c r="F298" s="60"/>
      <c r="G298" s="60"/>
      <c r="H298" s="2">
        <f>184*1.48</f>
        <v>272.32</v>
      </c>
    </row>
    <row r="299" spans="1:8" x14ac:dyDescent="0.3">
      <c r="A299" s="60" t="s">
        <v>473</v>
      </c>
      <c r="B299" s="60"/>
      <c r="C299" s="60"/>
      <c r="D299" s="60"/>
      <c r="E299" s="60"/>
      <c r="F299" s="60"/>
      <c r="G299" s="60"/>
      <c r="H299" s="2">
        <f>490*1.48</f>
        <v>725.2</v>
      </c>
    </row>
    <row r="300" spans="1:8" x14ac:dyDescent="0.3">
      <c r="A300" s="60" t="s">
        <v>557</v>
      </c>
      <c r="B300" s="60"/>
      <c r="C300" s="60"/>
      <c r="D300" s="60"/>
      <c r="E300" s="60"/>
      <c r="F300" s="60"/>
      <c r="G300" s="60"/>
      <c r="H300" s="2">
        <f>536*1.48</f>
        <v>793.28</v>
      </c>
    </row>
    <row r="301" spans="1:8" x14ac:dyDescent="0.3">
      <c r="A301" s="60" t="s">
        <v>474</v>
      </c>
      <c r="B301" s="60"/>
      <c r="C301" s="60"/>
      <c r="D301" s="60"/>
      <c r="E301" s="60"/>
      <c r="F301" s="60"/>
      <c r="G301" s="60"/>
      <c r="H301" s="2">
        <f>244*1.48</f>
        <v>361.12</v>
      </c>
    </row>
    <row r="302" spans="1:8" x14ac:dyDescent="0.3">
      <c r="A302" s="60" t="s">
        <v>558</v>
      </c>
      <c r="B302" s="60"/>
      <c r="C302" s="60"/>
      <c r="D302" s="60"/>
      <c r="E302" s="60"/>
      <c r="F302" s="60"/>
      <c r="G302" s="60"/>
      <c r="H302" s="2"/>
    </row>
    <row r="303" spans="1:8" x14ac:dyDescent="0.3">
      <c r="A303" s="60" t="s">
        <v>428</v>
      </c>
      <c r="B303" s="60"/>
      <c r="C303" s="60"/>
      <c r="D303" s="60"/>
      <c r="E303" s="60"/>
      <c r="F303" s="60"/>
      <c r="G303" s="60"/>
      <c r="H303" s="2">
        <f>713*1.48</f>
        <v>1055.24</v>
      </c>
    </row>
    <row r="304" spans="1:8" x14ac:dyDescent="0.3">
      <c r="A304" s="60" t="s">
        <v>559</v>
      </c>
      <c r="B304" s="60"/>
      <c r="C304" s="60"/>
      <c r="D304" s="60"/>
      <c r="E304" s="60"/>
      <c r="F304" s="60"/>
      <c r="G304" s="60"/>
      <c r="H304" s="2">
        <f>1426*1.48</f>
        <v>2110.48</v>
      </c>
    </row>
    <row r="305" spans="1:8" x14ac:dyDescent="0.3">
      <c r="A305" s="60" t="s">
        <v>560</v>
      </c>
      <c r="B305" s="60"/>
      <c r="C305" s="60"/>
      <c r="D305" s="60"/>
      <c r="E305" s="60"/>
      <c r="F305" s="60"/>
      <c r="G305" s="60"/>
      <c r="H305" s="2">
        <f>4*1.48</f>
        <v>5.92</v>
      </c>
    </row>
    <row r="306" spans="1:8" x14ac:dyDescent="0.3">
      <c r="A306" s="1" t="s">
        <v>475</v>
      </c>
      <c r="D306" s="42"/>
      <c r="E306" s="42"/>
      <c r="F306" s="42"/>
      <c r="G306" s="42"/>
      <c r="H306" s="2">
        <f>392*1.48</f>
        <v>580.16</v>
      </c>
    </row>
    <row r="307" spans="1:8" x14ac:dyDescent="0.3">
      <c r="A307" s="1" t="s">
        <v>504</v>
      </c>
      <c r="D307" s="42"/>
      <c r="E307" s="42"/>
      <c r="F307" s="42"/>
      <c r="G307" s="42"/>
      <c r="H307" s="2">
        <f>392*1.48</f>
        <v>580.16</v>
      </c>
    </row>
    <row r="308" spans="1:8" x14ac:dyDescent="0.3">
      <c r="A308" s="42"/>
      <c r="B308" s="42"/>
      <c r="C308" s="42"/>
      <c r="D308" s="42"/>
      <c r="E308" s="42"/>
      <c r="F308" s="42"/>
      <c r="G308" s="42"/>
      <c r="H308" s="2"/>
    </row>
    <row r="309" spans="1:8" x14ac:dyDescent="0.3">
      <c r="A309" s="83" t="s">
        <v>561</v>
      </c>
      <c r="B309" s="83"/>
      <c r="C309" s="83"/>
      <c r="D309" s="83"/>
      <c r="E309" s="83"/>
      <c r="F309" s="83"/>
      <c r="G309" s="83"/>
      <c r="H309" s="83"/>
    </row>
    <row r="311" spans="1:8" x14ac:dyDescent="0.3">
      <c r="A311" s="60" t="s">
        <v>563</v>
      </c>
      <c r="B311" s="60"/>
      <c r="C311" s="60"/>
      <c r="D311" s="60"/>
      <c r="E311" s="60"/>
      <c r="F311" s="60"/>
      <c r="G311" s="60"/>
      <c r="H311" s="2">
        <f>822*1.48</f>
        <v>1216.56</v>
      </c>
    </row>
    <row r="312" spans="1:8" x14ac:dyDescent="0.3">
      <c r="A312" s="60" t="s">
        <v>564</v>
      </c>
      <c r="B312" s="60"/>
      <c r="C312" s="60"/>
      <c r="D312" s="60"/>
      <c r="E312" s="60"/>
      <c r="F312" s="60"/>
      <c r="G312" s="60"/>
      <c r="H312" s="2"/>
    </row>
    <row r="313" spans="1:8" x14ac:dyDescent="0.3">
      <c r="A313" s="60" t="s">
        <v>649</v>
      </c>
      <c r="B313" s="60"/>
      <c r="C313" s="60"/>
      <c r="D313" s="60"/>
      <c r="E313" s="60"/>
      <c r="F313" s="60"/>
      <c r="G313" s="60"/>
      <c r="H313" s="2"/>
    </row>
    <row r="314" spans="1:8" x14ac:dyDescent="0.3">
      <c r="A314" s="61" t="s">
        <v>432</v>
      </c>
      <c r="B314" s="61"/>
      <c r="C314" s="61"/>
      <c r="D314" s="61"/>
      <c r="E314" s="61"/>
      <c r="F314" s="61"/>
      <c r="G314" s="61"/>
      <c r="H314" s="2">
        <f>493*1.48</f>
        <v>729.64</v>
      </c>
    </row>
    <row r="315" spans="1:8" x14ac:dyDescent="0.3">
      <c r="A315" s="61" t="s">
        <v>433</v>
      </c>
      <c r="B315" s="61"/>
      <c r="C315" s="61"/>
      <c r="D315" s="61"/>
      <c r="E315" s="61"/>
      <c r="F315" s="61"/>
      <c r="G315" s="61"/>
      <c r="H315" s="2"/>
    </row>
    <row r="316" spans="1:8" x14ac:dyDescent="0.3">
      <c r="A316" s="61" t="s">
        <v>565</v>
      </c>
      <c r="B316" s="61"/>
      <c r="C316" s="61"/>
      <c r="D316" s="61"/>
      <c r="E316" s="61"/>
      <c r="F316" s="61"/>
      <c r="G316" s="61"/>
      <c r="H316" s="2">
        <f>2466*1.48</f>
        <v>3649.68</v>
      </c>
    </row>
    <row r="317" spans="1:8" x14ac:dyDescent="0.3">
      <c r="A317" s="61" t="s">
        <v>429</v>
      </c>
      <c r="B317" s="61"/>
      <c r="C317" s="61"/>
      <c r="D317" s="61"/>
      <c r="E317" s="61"/>
      <c r="F317" s="61"/>
      <c r="G317" s="61"/>
      <c r="H317" s="2">
        <f>3289*1.48</f>
        <v>4867.72</v>
      </c>
    </row>
    <row r="318" spans="1:8" x14ac:dyDescent="0.3">
      <c r="A318" s="61" t="s">
        <v>430</v>
      </c>
      <c r="B318" s="61"/>
      <c r="C318" s="61"/>
      <c r="D318" s="61"/>
      <c r="E318" s="61"/>
      <c r="F318" s="61"/>
      <c r="G318" s="61"/>
      <c r="H318" s="2">
        <f>3563*1.48</f>
        <v>5273.24</v>
      </c>
    </row>
    <row r="319" spans="1:8" x14ac:dyDescent="0.3">
      <c r="A319" s="61" t="s">
        <v>444</v>
      </c>
      <c r="B319" s="61"/>
      <c r="C319" s="61"/>
      <c r="D319" s="61"/>
      <c r="E319" s="61"/>
      <c r="F319" s="61"/>
      <c r="G319" s="61"/>
      <c r="H319" s="2">
        <f>4659*1.48</f>
        <v>6895.32</v>
      </c>
    </row>
    <row r="320" spans="1:8" x14ac:dyDescent="0.3">
      <c r="A320" s="61" t="s">
        <v>431</v>
      </c>
      <c r="B320" s="61"/>
      <c r="C320" s="61"/>
      <c r="D320" s="61"/>
      <c r="E320" s="61"/>
      <c r="F320" s="61"/>
      <c r="G320" s="61"/>
      <c r="H320" s="2">
        <f>5207*1.48</f>
        <v>7706.36</v>
      </c>
    </row>
    <row r="321" spans="1:8" ht="30" customHeight="1" x14ac:dyDescent="0.3">
      <c r="A321" s="60" t="s">
        <v>566</v>
      </c>
      <c r="B321" s="60"/>
      <c r="C321" s="60"/>
      <c r="D321" s="60"/>
      <c r="E321" s="60"/>
      <c r="F321" s="60"/>
      <c r="G321" s="60"/>
      <c r="H321" s="2">
        <f>329*1.48</f>
        <v>486.92</v>
      </c>
    </row>
    <row r="322" spans="1:8" x14ac:dyDescent="0.3">
      <c r="A322" s="60" t="s">
        <v>476</v>
      </c>
      <c r="B322" s="60"/>
      <c r="C322" s="60"/>
      <c r="D322" s="60"/>
      <c r="E322" s="60"/>
      <c r="F322" s="60"/>
      <c r="G322" s="60"/>
      <c r="H322" s="2">
        <f>138*1.48</f>
        <v>204.24</v>
      </c>
    </row>
    <row r="323" spans="1:8" x14ac:dyDescent="0.3">
      <c r="A323" s="60" t="s">
        <v>477</v>
      </c>
      <c r="B323" s="60"/>
      <c r="C323" s="60"/>
      <c r="D323" s="60"/>
      <c r="E323" s="60"/>
      <c r="F323" s="60"/>
      <c r="G323" s="60"/>
      <c r="H323" s="2"/>
    </row>
    <row r="324" spans="1:8" x14ac:dyDescent="0.3">
      <c r="A324" s="61" t="s">
        <v>115</v>
      </c>
      <c r="B324" s="61"/>
      <c r="C324" s="61"/>
      <c r="D324" s="61"/>
      <c r="E324" s="61"/>
      <c r="F324" s="61"/>
      <c r="G324" s="61"/>
      <c r="H324" s="2">
        <f>274*1.48</f>
        <v>405.52</v>
      </c>
    </row>
    <row r="325" spans="1:8" x14ac:dyDescent="0.3">
      <c r="A325" s="61" t="s">
        <v>116</v>
      </c>
      <c r="B325" s="61"/>
      <c r="C325" s="61"/>
      <c r="D325" s="61"/>
      <c r="E325" s="61"/>
      <c r="F325" s="61"/>
      <c r="G325" s="61"/>
      <c r="H325" s="2">
        <f>274*1.48</f>
        <v>405.52</v>
      </c>
    </row>
    <row r="326" spans="1:8" x14ac:dyDescent="0.3">
      <c r="A326" s="61" t="s">
        <v>117</v>
      </c>
      <c r="B326" s="61"/>
      <c r="C326" s="61"/>
      <c r="D326" s="61"/>
      <c r="E326" s="61"/>
      <c r="F326" s="61"/>
      <c r="G326" s="61"/>
      <c r="H326" s="3">
        <f>2160*1.48</f>
        <v>3196.8</v>
      </c>
    </row>
    <row r="327" spans="1:8" x14ac:dyDescent="0.3">
      <c r="A327" s="60" t="s">
        <v>478</v>
      </c>
      <c r="B327" s="60"/>
      <c r="C327" s="60"/>
      <c r="D327" s="60"/>
      <c r="E327" s="60"/>
      <c r="F327" s="60"/>
      <c r="G327" s="60"/>
      <c r="H327" s="2">
        <f>1096*1.48</f>
        <v>1622.08</v>
      </c>
    </row>
    <row r="328" spans="1:8" x14ac:dyDescent="0.3">
      <c r="A328" s="60" t="s">
        <v>479</v>
      </c>
      <c r="B328" s="60"/>
      <c r="C328" s="60"/>
      <c r="D328" s="60"/>
      <c r="E328" s="60"/>
      <c r="F328" s="60"/>
      <c r="G328" s="60"/>
      <c r="H328" s="2"/>
    </row>
    <row r="329" spans="1:8" x14ac:dyDescent="0.3">
      <c r="A329" s="61" t="s">
        <v>427</v>
      </c>
      <c r="B329" s="61"/>
      <c r="C329" s="61"/>
      <c r="D329" s="61"/>
      <c r="E329" s="61"/>
      <c r="F329" s="61"/>
      <c r="G329" s="61"/>
      <c r="H329" s="2">
        <f>138*1.48</f>
        <v>204.24</v>
      </c>
    </row>
    <row r="330" spans="1:8" x14ac:dyDescent="0.3">
      <c r="A330" s="61" t="s">
        <v>426</v>
      </c>
      <c r="B330" s="61"/>
      <c r="C330" s="61"/>
      <c r="D330" s="61"/>
      <c r="E330" s="61"/>
      <c r="F330" s="61"/>
      <c r="G330" s="61"/>
      <c r="H330" s="2">
        <f>138*1.48</f>
        <v>204.24</v>
      </c>
    </row>
    <row r="331" spans="1:8" x14ac:dyDescent="0.3">
      <c r="A331" s="60" t="s">
        <v>480</v>
      </c>
      <c r="B331" s="60"/>
      <c r="C331" s="60"/>
      <c r="D331" s="60"/>
      <c r="E331" s="60"/>
      <c r="F331" s="60"/>
      <c r="G331" s="60"/>
      <c r="H331" s="2">
        <f>412*1.48</f>
        <v>609.76</v>
      </c>
    </row>
    <row r="332" spans="1:8" x14ac:dyDescent="0.3">
      <c r="A332" s="60" t="s">
        <v>567</v>
      </c>
      <c r="B332" s="60"/>
      <c r="C332" s="60"/>
      <c r="D332" s="60"/>
      <c r="E332" s="60"/>
      <c r="F332" s="60"/>
      <c r="G332" s="60"/>
      <c r="H332" s="2">
        <f>412*1.48</f>
        <v>609.76</v>
      </c>
    </row>
    <row r="333" spans="1:8" x14ac:dyDescent="0.3">
      <c r="A333" s="60" t="s">
        <v>481</v>
      </c>
      <c r="B333" s="60"/>
      <c r="C333" s="60"/>
      <c r="D333" s="60"/>
      <c r="E333" s="60"/>
      <c r="F333" s="60"/>
      <c r="G333" s="60"/>
      <c r="H333" s="2">
        <f>493*1.48</f>
        <v>729.64</v>
      </c>
    </row>
    <row r="334" spans="1:8" x14ac:dyDescent="0.3">
      <c r="A334" s="60" t="s">
        <v>650</v>
      </c>
      <c r="B334" s="60"/>
      <c r="C334" s="60"/>
      <c r="D334" s="60"/>
      <c r="E334" s="60"/>
      <c r="F334" s="60"/>
      <c r="G334" s="60"/>
      <c r="H334" s="16"/>
    </row>
    <row r="335" spans="1:8" x14ac:dyDescent="0.3">
      <c r="A335" s="60" t="s">
        <v>651</v>
      </c>
      <c r="B335" s="60"/>
      <c r="C335" s="60"/>
      <c r="D335" s="60"/>
      <c r="E335" s="60"/>
      <c r="F335" s="60"/>
      <c r="G335" s="60"/>
      <c r="H335" s="2">
        <f>3915*1.48</f>
        <v>5794.2</v>
      </c>
    </row>
    <row r="336" spans="1:8" x14ac:dyDescent="0.3">
      <c r="A336" s="60" t="s">
        <v>445</v>
      </c>
      <c r="B336" s="60"/>
      <c r="C336" s="60"/>
      <c r="D336" s="60"/>
      <c r="E336" s="60"/>
      <c r="F336" s="60"/>
      <c r="G336" s="60"/>
      <c r="H336" s="2">
        <f>3915*1.48</f>
        <v>5794.2</v>
      </c>
    </row>
    <row r="337" spans="1:16384" x14ac:dyDescent="0.3">
      <c r="A337" s="60" t="s">
        <v>488</v>
      </c>
      <c r="B337" s="60"/>
      <c r="C337" s="60"/>
      <c r="D337" s="60"/>
      <c r="E337" s="60"/>
      <c r="F337" s="60"/>
      <c r="G337" s="60"/>
      <c r="H337" s="2"/>
      <c r="I337" s="16"/>
      <c r="J337" s="16"/>
      <c r="K337" s="16"/>
      <c r="L337" s="16"/>
      <c r="M337" s="16"/>
      <c r="N337" s="16"/>
      <c r="O337" s="60"/>
      <c r="P337" s="60"/>
      <c r="Q337" s="60"/>
      <c r="R337" s="60"/>
      <c r="S337" s="60"/>
      <c r="T337" s="60"/>
      <c r="U337" s="60"/>
      <c r="V337" s="60"/>
      <c r="W337" s="60"/>
      <c r="X337" s="60"/>
      <c r="Y337" s="60"/>
      <c r="Z337" s="60"/>
      <c r="AA337" s="60"/>
      <c r="AB337" s="60"/>
      <c r="AC337" s="60"/>
      <c r="AD337" s="60"/>
      <c r="AE337" s="60"/>
      <c r="AF337" s="60"/>
      <c r="AG337" s="60"/>
      <c r="AH337" s="60"/>
      <c r="AI337" s="60"/>
      <c r="AJ337" s="60"/>
      <c r="AK337" s="60"/>
      <c r="AL337" s="60"/>
      <c r="AM337" s="60"/>
      <c r="AN337" s="60"/>
      <c r="AO337" s="60"/>
      <c r="AP337" s="60"/>
      <c r="AQ337" s="60"/>
      <c r="AR337" s="60"/>
      <c r="AS337" s="60"/>
      <c r="AT337" s="60"/>
      <c r="AU337" s="60"/>
      <c r="AV337" s="60"/>
      <c r="AW337" s="60"/>
      <c r="AX337" s="60"/>
      <c r="AY337" s="60"/>
      <c r="AZ337" s="60"/>
      <c r="BA337" s="60"/>
      <c r="BB337" s="60"/>
      <c r="BC337" s="60"/>
      <c r="BD337" s="60"/>
      <c r="BE337" s="60"/>
      <c r="BF337" s="60"/>
      <c r="BG337" s="60"/>
      <c r="BH337" s="60"/>
      <c r="BI337" s="60"/>
      <c r="BJ337" s="60"/>
      <c r="BK337" s="60"/>
      <c r="BL337" s="60"/>
      <c r="BM337" s="60"/>
      <c r="BN337" s="60"/>
      <c r="BO337" s="60"/>
      <c r="BP337" s="60"/>
      <c r="BQ337" s="60"/>
      <c r="BR337" s="60"/>
      <c r="BS337" s="60"/>
      <c r="BT337" s="60"/>
      <c r="BU337" s="60"/>
      <c r="BV337" s="60"/>
      <c r="BW337" s="60"/>
      <c r="BX337" s="60"/>
      <c r="BY337" s="60"/>
      <c r="BZ337" s="60"/>
      <c r="CA337" s="60"/>
      <c r="CB337" s="60"/>
      <c r="CC337" s="60"/>
      <c r="CD337" s="60"/>
      <c r="CE337" s="60"/>
      <c r="CF337" s="60"/>
      <c r="CG337" s="60"/>
      <c r="CH337" s="60"/>
      <c r="CI337" s="60"/>
      <c r="CJ337" s="60"/>
      <c r="CK337" s="60"/>
      <c r="CL337" s="60"/>
      <c r="CM337" s="60"/>
      <c r="CN337" s="60"/>
      <c r="CO337" s="60"/>
      <c r="CP337" s="60"/>
      <c r="CQ337" s="60"/>
      <c r="CR337" s="60"/>
      <c r="CS337" s="60"/>
      <c r="CT337" s="60"/>
      <c r="CU337" s="60"/>
      <c r="CV337" s="60"/>
      <c r="CW337" s="60"/>
      <c r="CX337" s="60"/>
      <c r="CY337" s="60"/>
      <c r="CZ337" s="60"/>
      <c r="DA337" s="60"/>
      <c r="DB337" s="60"/>
      <c r="DC337" s="60"/>
      <c r="DD337" s="60"/>
      <c r="DE337" s="60"/>
      <c r="DF337" s="60"/>
      <c r="DG337" s="60"/>
      <c r="DH337" s="60"/>
      <c r="DI337" s="60"/>
      <c r="DJ337" s="60"/>
      <c r="DK337" s="60"/>
      <c r="DL337" s="60"/>
      <c r="DM337" s="60"/>
      <c r="DN337" s="60"/>
      <c r="DO337" s="60"/>
      <c r="DP337" s="60"/>
      <c r="DQ337" s="60"/>
      <c r="DR337" s="60"/>
      <c r="DS337" s="60"/>
      <c r="DT337" s="60"/>
      <c r="DU337" s="60"/>
      <c r="DV337" s="60"/>
      <c r="DW337" s="60"/>
      <c r="DX337" s="60"/>
      <c r="DY337" s="60"/>
      <c r="DZ337" s="60"/>
      <c r="EA337" s="60"/>
      <c r="EB337" s="60"/>
      <c r="EC337" s="60"/>
      <c r="ED337" s="60"/>
      <c r="EE337" s="60"/>
      <c r="EF337" s="60"/>
      <c r="EG337" s="60"/>
      <c r="EH337" s="60"/>
      <c r="EI337" s="60"/>
      <c r="EJ337" s="60"/>
      <c r="EK337" s="60"/>
      <c r="EL337" s="60"/>
      <c r="EM337" s="60"/>
      <c r="EN337" s="60"/>
      <c r="EO337" s="60"/>
      <c r="EP337" s="60"/>
      <c r="EQ337" s="60"/>
      <c r="ER337" s="60"/>
      <c r="ES337" s="60"/>
      <c r="ET337" s="60"/>
      <c r="EU337" s="60"/>
      <c r="EV337" s="60"/>
      <c r="EW337" s="60"/>
      <c r="EX337" s="60"/>
      <c r="EY337" s="60"/>
      <c r="EZ337" s="60"/>
      <c r="FA337" s="60"/>
      <c r="FB337" s="60"/>
      <c r="FC337" s="60"/>
      <c r="FD337" s="60"/>
      <c r="FE337" s="60"/>
      <c r="FF337" s="60"/>
      <c r="FG337" s="60"/>
      <c r="FH337" s="60"/>
      <c r="FI337" s="60"/>
      <c r="FJ337" s="60"/>
      <c r="FK337" s="60"/>
      <c r="FL337" s="60"/>
      <c r="FM337" s="60"/>
      <c r="FN337" s="60"/>
      <c r="FO337" s="60"/>
      <c r="FP337" s="60"/>
      <c r="FQ337" s="60"/>
      <c r="FR337" s="60"/>
      <c r="FS337" s="60"/>
      <c r="FT337" s="60"/>
      <c r="FU337" s="60"/>
      <c r="FV337" s="60"/>
      <c r="FW337" s="60"/>
      <c r="FX337" s="60"/>
      <c r="FY337" s="60"/>
      <c r="FZ337" s="60"/>
      <c r="GA337" s="60"/>
      <c r="GB337" s="60"/>
      <c r="GC337" s="60"/>
      <c r="GD337" s="60"/>
      <c r="GE337" s="60"/>
      <c r="GF337" s="60"/>
      <c r="GG337" s="60"/>
      <c r="GH337" s="60"/>
      <c r="GI337" s="60"/>
      <c r="GJ337" s="60"/>
      <c r="GK337" s="60"/>
      <c r="GL337" s="60"/>
      <c r="GM337" s="60"/>
      <c r="GN337" s="60"/>
      <c r="GO337" s="60"/>
      <c r="GP337" s="60"/>
      <c r="GQ337" s="60"/>
      <c r="GR337" s="60"/>
      <c r="GS337" s="60"/>
      <c r="GT337" s="60"/>
      <c r="GU337" s="60"/>
      <c r="GV337" s="60"/>
      <c r="GW337" s="60"/>
      <c r="GX337" s="60"/>
      <c r="GY337" s="60"/>
      <c r="GZ337" s="60"/>
      <c r="HA337" s="60"/>
      <c r="HB337" s="60"/>
      <c r="HC337" s="60"/>
      <c r="HD337" s="60"/>
      <c r="HE337" s="60"/>
      <c r="HF337" s="60"/>
      <c r="HG337" s="60"/>
      <c r="HH337" s="60"/>
      <c r="HI337" s="60"/>
      <c r="HJ337" s="60"/>
      <c r="HK337" s="60"/>
      <c r="HL337" s="60"/>
      <c r="HM337" s="60"/>
      <c r="HN337" s="60"/>
      <c r="HO337" s="60"/>
      <c r="HP337" s="60"/>
      <c r="HQ337" s="60"/>
      <c r="HR337" s="60"/>
      <c r="HS337" s="60"/>
      <c r="HT337" s="60"/>
      <c r="HU337" s="60"/>
      <c r="HV337" s="60"/>
      <c r="HW337" s="60"/>
      <c r="HX337" s="60"/>
      <c r="HY337" s="60"/>
      <c r="HZ337" s="60"/>
      <c r="IA337" s="60"/>
      <c r="IB337" s="60"/>
      <c r="IC337" s="60"/>
      <c r="ID337" s="60"/>
      <c r="IE337" s="60"/>
      <c r="IF337" s="60"/>
      <c r="IG337" s="60"/>
      <c r="IH337" s="60"/>
      <c r="II337" s="60"/>
      <c r="IJ337" s="60"/>
      <c r="IK337" s="60"/>
      <c r="IL337" s="60"/>
      <c r="IM337" s="60"/>
      <c r="IN337" s="60"/>
      <c r="IO337" s="60"/>
      <c r="IP337" s="60"/>
      <c r="IQ337" s="60"/>
      <c r="IR337" s="60"/>
      <c r="IS337" s="60"/>
      <c r="IT337" s="60"/>
      <c r="IU337" s="60"/>
      <c r="IV337" s="60"/>
      <c r="IW337" s="60"/>
      <c r="IX337" s="60"/>
      <c r="IY337" s="60"/>
      <c r="IZ337" s="60"/>
      <c r="JA337" s="60"/>
      <c r="JB337" s="60"/>
      <c r="JC337" s="60"/>
      <c r="JD337" s="60"/>
      <c r="JE337" s="60"/>
      <c r="JF337" s="60"/>
      <c r="JG337" s="60"/>
      <c r="JH337" s="60"/>
      <c r="JI337" s="60"/>
      <c r="JJ337" s="60"/>
      <c r="JK337" s="60"/>
      <c r="JL337" s="60"/>
      <c r="JM337" s="60"/>
      <c r="JN337" s="60"/>
      <c r="JO337" s="60"/>
      <c r="JP337" s="60"/>
      <c r="JQ337" s="60"/>
      <c r="JR337" s="60"/>
      <c r="JS337" s="60"/>
      <c r="JT337" s="60"/>
      <c r="JU337" s="60"/>
      <c r="JV337" s="60"/>
      <c r="JW337" s="60"/>
      <c r="JX337" s="60"/>
      <c r="JY337" s="60"/>
      <c r="JZ337" s="60"/>
      <c r="KA337" s="60"/>
      <c r="KB337" s="60"/>
      <c r="KC337" s="60"/>
      <c r="KD337" s="60"/>
      <c r="KE337" s="60"/>
      <c r="KF337" s="60"/>
      <c r="KG337" s="60"/>
      <c r="KH337" s="60"/>
      <c r="KI337" s="60"/>
      <c r="KJ337" s="60"/>
      <c r="KK337" s="60"/>
      <c r="KL337" s="60"/>
      <c r="KM337" s="60"/>
      <c r="KN337" s="60"/>
      <c r="KO337" s="60"/>
      <c r="KP337" s="60"/>
      <c r="KQ337" s="60"/>
      <c r="KR337" s="60"/>
      <c r="KS337" s="60"/>
      <c r="KT337" s="60"/>
      <c r="KU337" s="60"/>
      <c r="KV337" s="60"/>
      <c r="KW337" s="60"/>
      <c r="KX337" s="60"/>
      <c r="KY337" s="60"/>
      <c r="KZ337" s="60"/>
      <c r="LA337" s="60"/>
      <c r="LB337" s="60"/>
      <c r="LC337" s="60"/>
      <c r="LD337" s="60"/>
      <c r="LE337" s="60"/>
      <c r="LF337" s="60"/>
      <c r="LG337" s="60"/>
      <c r="LH337" s="60"/>
      <c r="LI337" s="60"/>
      <c r="LJ337" s="60"/>
      <c r="LK337" s="60"/>
      <c r="LL337" s="60"/>
      <c r="LM337" s="60"/>
      <c r="LN337" s="60"/>
      <c r="LO337" s="60"/>
      <c r="LP337" s="60"/>
      <c r="LQ337" s="60"/>
      <c r="LR337" s="60"/>
      <c r="LS337" s="60"/>
      <c r="LT337" s="60"/>
      <c r="LU337" s="60"/>
      <c r="LV337" s="60"/>
      <c r="LW337" s="60"/>
      <c r="LX337" s="60"/>
      <c r="LY337" s="60"/>
      <c r="LZ337" s="60"/>
      <c r="MA337" s="60"/>
      <c r="MB337" s="60"/>
      <c r="MC337" s="60"/>
      <c r="MD337" s="60"/>
      <c r="ME337" s="60"/>
      <c r="MF337" s="60"/>
      <c r="MG337" s="60"/>
      <c r="MH337" s="60"/>
      <c r="MI337" s="60"/>
      <c r="MJ337" s="60"/>
      <c r="MK337" s="60"/>
      <c r="ML337" s="60"/>
      <c r="MM337" s="60"/>
      <c r="MN337" s="60"/>
      <c r="MO337" s="60"/>
      <c r="MP337" s="60"/>
      <c r="MQ337" s="60"/>
      <c r="MR337" s="60"/>
      <c r="MS337" s="60"/>
      <c r="MT337" s="60"/>
      <c r="MU337" s="60"/>
      <c r="MV337" s="60"/>
      <c r="MW337" s="60"/>
      <c r="MX337" s="60"/>
      <c r="MY337" s="60"/>
      <c r="MZ337" s="60"/>
      <c r="NA337" s="60"/>
      <c r="NB337" s="60"/>
      <c r="NC337" s="60"/>
      <c r="ND337" s="60"/>
      <c r="NE337" s="60"/>
      <c r="NF337" s="60"/>
      <c r="NG337" s="60"/>
      <c r="NH337" s="60"/>
      <c r="NI337" s="60"/>
      <c r="NJ337" s="60"/>
      <c r="NK337" s="60"/>
      <c r="NL337" s="60"/>
      <c r="NM337" s="60"/>
      <c r="NN337" s="60"/>
      <c r="NO337" s="60"/>
      <c r="NP337" s="60"/>
      <c r="NQ337" s="60"/>
      <c r="NR337" s="60"/>
      <c r="NS337" s="60"/>
      <c r="NT337" s="60"/>
      <c r="NU337" s="60"/>
      <c r="NV337" s="60"/>
      <c r="NW337" s="60"/>
      <c r="NX337" s="60"/>
      <c r="NY337" s="60"/>
      <c r="NZ337" s="60"/>
      <c r="OA337" s="60"/>
      <c r="OB337" s="60"/>
      <c r="OC337" s="60"/>
      <c r="OD337" s="60"/>
      <c r="OE337" s="60"/>
      <c r="OF337" s="60"/>
      <c r="OG337" s="60"/>
      <c r="OH337" s="60"/>
      <c r="OI337" s="60"/>
      <c r="OJ337" s="60"/>
      <c r="OK337" s="60"/>
      <c r="OL337" s="60"/>
      <c r="OM337" s="60"/>
      <c r="ON337" s="60"/>
      <c r="OO337" s="60"/>
      <c r="OP337" s="60"/>
      <c r="OQ337" s="60"/>
      <c r="OR337" s="60"/>
      <c r="OS337" s="60"/>
      <c r="OT337" s="60"/>
      <c r="OU337" s="60"/>
      <c r="OV337" s="60"/>
      <c r="OW337" s="60"/>
      <c r="OX337" s="60"/>
      <c r="OY337" s="60"/>
      <c r="OZ337" s="60"/>
      <c r="PA337" s="60"/>
      <c r="PB337" s="60"/>
      <c r="PC337" s="60"/>
      <c r="PD337" s="60"/>
      <c r="PE337" s="60"/>
      <c r="PF337" s="60"/>
      <c r="PG337" s="60"/>
      <c r="PH337" s="60"/>
      <c r="PI337" s="60"/>
      <c r="PJ337" s="60"/>
      <c r="PK337" s="60"/>
      <c r="PL337" s="60"/>
      <c r="PM337" s="60"/>
      <c r="PN337" s="60"/>
      <c r="PO337" s="60"/>
      <c r="PP337" s="60"/>
      <c r="PQ337" s="60"/>
      <c r="PR337" s="60"/>
      <c r="PS337" s="60"/>
      <c r="PT337" s="60"/>
      <c r="PU337" s="60"/>
      <c r="PV337" s="60"/>
      <c r="PW337" s="60"/>
      <c r="PX337" s="60"/>
      <c r="PY337" s="60"/>
      <c r="PZ337" s="60"/>
      <c r="QA337" s="60"/>
      <c r="QB337" s="60"/>
      <c r="QC337" s="60"/>
      <c r="QD337" s="60"/>
      <c r="QE337" s="60"/>
      <c r="QF337" s="60"/>
      <c r="QG337" s="60"/>
      <c r="QH337" s="60"/>
      <c r="QI337" s="60"/>
      <c r="QJ337" s="60"/>
      <c r="QK337" s="60"/>
      <c r="QL337" s="60"/>
      <c r="QM337" s="60"/>
      <c r="QN337" s="60"/>
      <c r="QO337" s="60"/>
      <c r="QP337" s="60"/>
      <c r="QQ337" s="60"/>
      <c r="QR337" s="60"/>
      <c r="QS337" s="60"/>
      <c r="QT337" s="60"/>
      <c r="QU337" s="60"/>
      <c r="QV337" s="60"/>
      <c r="QW337" s="60"/>
      <c r="QX337" s="60"/>
      <c r="QY337" s="60"/>
      <c r="QZ337" s="60"/>
      <c r="RA337" s="60"/>
      <c r="RB337" s="60"/>
      <c r="RC337" s="60"/>
      <c r="RD337" s="60"/>
      <c r="RE337" s="60"/>
      <c r="RF337" s="60"/>
      <c r="RG337" s="60"/>
      <c r="RH337" s="60"/>
      <c r="RI337" s="60"/>
      <c r="RJ337" s="60"/>
      <c r="RK337" s="60"/>
      <c r="RL337" s="60"/>
      <c r="RM337" s="60"/>
      <c r="RN337" s="60"/>
      <c r="RO337" s="60"/>
      <c r="RP337" s="60"/>
      <c r="RQ337" s="60"/>
      <c r="RR337" s="60"/>
      <c r="RS337" s="60"/>
      <c r="RT337" s="60"/>
      <c r="RU337" s="60"/>
      <c r="RV337" s="60"/>
      <c r="RW337" s="60"/>
      <c r="RX337" s="60"/>
      <c r="RY337" s="60"/>
      <c r="RZ337" s="60"/>
      <c r="SA337" s="60"/>
      <c r="SB337" s="60"/>
      <c r="SC337" s="60"/>
      <c r="SD337" s="60"/>
      <c r="SE337" s="60"/>
      <c r="SF337" s="60"/>
      <c r="SG337" s="60"/>
      <c r="SH337" s="60"/>
      <c r="SI337" s="60"/>
      <c r="SJ337" s="60"/>
      <c r="SK337" s="60"/>
      <c r="SL337" s="60"/>
      <c r="SM337" s="60"/>
      <c r="SN337" s="60"/>
      <c r="SO337" s="60"/>
      <c r="SP337" s="60"/>
      <c r="SQ337" s="60"/>
      <c r="SR337" s="60"/>
      <c r="SS337" s="60"/>
      <c r="ST337" s="60"/>
      <c r="SU337" s="60"/>
      <c r="SV337" s="60"/>
      <c r="SW337" s="60"/>
      <c r="SX337" s="60"/>
      <c r="SY337" s="60"/>
      <c r="SZ337" s="60"/>
      <c r="TA337" s="60"/>
      <c r="TB337" s="60"/>
      <c r="TC337" s="60"/>
      <c r="TD337" s="60"/>
      <c r="TE337" s="60"/>
      <c r="TF337" s="60"/>
      <c r="TG337" s="60"/>
      <c r="TH337" s="60"/>
      <c r="TI337" s="60"/>
      <c r="TJ337" s="60"/>
      <c r="TK337" s="60"/>
      <c r="TL337" s="60"/>
      <c r="TM337" s="60"/>
      <c r="TN337" s="60"/>
      <c r="TO337" s="60"/>
      <c r="TP337" s="60"/>
      <c r="TQ337" s="60"/>
      <c r="TR337" s="60"/>
      <c r="TS337" s="60"/>
      <c r="TT337" s="60"/>
      <c r="TU337" s="60"/>
      <c r="TV337" s="60"/>
      <c r="TW337" s="60"/>
      <c r="TX337" s="60"/>
      <c r="TY337" s="60"/>
      <c r="TZ337" s="60"/>
      <c r="UA337" s="60"/>
      <c r="UB337" s="60"/>
      <c r="UC337" s="60"/>
      <c r="UD337" s="60"/>
      <c r="UE337" s="60"/>
      <c r="UF337" s="60"/>
      <c r="UG337" s="60"/>
      <c r="UH337" s="60"/>
      <c r="UI337" s="60"/>
      <c r="UJ337" s="60"/>
      <c r="UK337" s="60"/>
      <c r="UL337" s="60"/>
      <c r="UM337" s="60"/>
      <c r="UN337" s="60"/>
      <c r="UO337" s="60"/>
      <c r="UP337" s="60"/>
      <c r="UQ337" s="60"/>
      <c r="UR337" s="60"/>
      <c r="US337" s="60"/>
      <c r="UT337" s="60"/>
      <c r="UU337" s="60"/>
      <c r="UV337" s="60"/>
      <c r="UW337" s="60"/>
      <c r="UX337" s="60"/>
      <c r="UY337" s="60"/>
      <c r="UZ337" s="60"/>
      <c r="VA337" s="60"/>
      <c r="VB337" s="60"/>
      <c r="VC337" s="60"/>
      <c r="VD337" s="60"/>
      <c r="VE337" s="60"/>
      <c r="VF337" s="60"/>
      <c r="VG337" s="60"/>
      <c r="VH337" s="60"/>
      <c r="VI337" s="60"/>
      <c r="VJ337" s="60"/>
      <c r="VK337" s="60"/>
      <c r="VL337" s="60"/>
      <c r="VM337" s="60"/>
      <c r="VN337" s="60"/>
      <c r="VO337" s="60"/>
      <c r="VP337" s="60"/>
      <c r="VQ337" s="60"/>
      <c r="VR337" s="60"/>
      <c r="VS337" s="60"/>
      <c r="VT337" s="60"/>
      <c r="VU337" s="60"/>
      <c r="VV337" s="60"/>
      <c r="VW337" s="60"/>
      <c r="VX337" s="60"/>
      <c r="VY337" s="60"/>
      <c r="VZ337" s="60"/>
      <c r="WA337" s="60"/>
      <c r="WB337" s="60"/>
      <c r="WC337" s="60"/>
      <c r="WD337" s="60"/>
      <c r="WE337" s="60"/>
      <c r="WF337" s="60"/>
      <c r="WG337" s="60"/>
      <c r="WH337" s="60"/>
      <c r="WI337" s="60"/>
      <c r="WJ337" s="60"/>
      <c r="WK337" s="60"/>
      <c r="WL337" s="60"/>
      <c r="WM337" s="60"/>
      <c r="WN337" s="60"/>
      <c r="WO337" s="60"/>
      <c r="WP337" s="60"/>
      <c r="WQ337" s="60"/>
      <c r="WR337" s="60"/>
      <c r="WS337" s="60"/>
      <c r="WT337" s="60"/>
      <c r="WU337" s="60"/>
      <c r="WV337" s="60"/>
      <c r="WW337" s="60"/>
      <c r="WX337" s="60"/>
      <c r="WY337" s="60"/>
      <c r="WZ337" s="60"/>
      <c r="XA337" s="60"/>
      <c r="XB337" s="60"/>
      <c r="XC337" s="60"/>
      <c r="XD337" s="60"/>
      <c r="XE337" s="60"/>
      <c r="XF337" s="60"/>
      <c r="XG337" s="60"/>
      <c r="XH337" s="60"/>
      <c r="XI337" s="60"/>
      <c r="XJ337" s="60"/>
      <c r="XK337" s="60"/>
      <c r="XL337" s="60"/>
      <c r="XM337" s="60"/>
      <c r="XN337" s="60"/>
      <c r="XO337" s="60"/>
      <c r="XP337" s="60"/>
      <c r="XQ337" s="60"/>
      <c r="XR337" s="60"/>
      <c r="XS337" s="60"/>
      <c r="XT337" s="60"/>
      <c r="XU337" s="60"/>
      <c r="XV337" s="60"/>
      <c r="XW337" s="60"/>
      <c r="XX337" s="60"/>
      <c r="XY337" s="60"/>
      <c r="XZ337" s="60"/>
      <c r="YA337" s="60"/>
      <c r="YB337" s="60"/>
      <c r="YC337" s="60"/>
      <c r="YD337" s="60"/>
      <c r="YE337" s="60"/>
      <c r="YF337" s="60"/>
      <c r="YG337" s="60"/>
      <c r="YH337" s="60"/>
      <c r="YI337" s="60"/>
      <c r="YJ337" s="60"/>
      <c r="YK337" s="60"/>
      <c r="YL337" s="60"/>
      <c r="YM337" s="60"/>
      <c r="YN337" s="60"/>
      <c r="YO337" s="60"/>
      <c r="YP337" s="60"/>
      <c r="YQ337" s="60"/>
      <c r="YR337" s="60"/>
      <c r="YS337" s="60"/>
      <c r="YT337" s="60"/>
      <c r="YU337" s="60"/>
      <c r="YV337" s="60"/>
      <c r="YW337" s="60"/>
      <c r="YX337" s="60"/>
      <c r="YY337" s="60"/>
      <c r="YZ337" s="60"/>
      <c r="ZA337" s="60"/>
      <c r="ZB337" s="60"/>
      <c r="ZC337" s="60"/>
      <c r="ZD337" s="60"/>
      <c r="ZE337" s="60"/>
      <c r="ZF337" s="60"/>
      <c r="ZG337" s="60"/>
      <c r="ZH337" s="60"/>
      <c r="ZI337" s="60"/>
      <c r="ZJ337" s="60"/>
      <c r="ZK337" s="60"/>
      <c r="ZL337" s="60"/>
      <c r="ZM337" s="60"/>
      <c r="ZN337" s="60"/>
      <c r="ZO337" s="60"/>
      <c r="ZP337" s="60"/>
      <c r="ZQ337" s="60"/>
      <c r="ZR337" s="60"/>
      <c r="ZS337" s="60"/>
      <c r="ZT337" s="60"/>
      <c r="ZU337" s="60"/>
      <c r="ZV337" s="60"/>
      <c r="ZW337" s="60"/>
      <c r="ZX337" s="60"/>
      <c r="ZY337" s="60"/>
      <c r="ZZ337" s="60"/>
      <c r="AAA337" s="60"/>
      <c r="AAB337" s="60"/>
      <c r="AAC337" s="60"/>
      <c r="AAD337" s="60"/>
      <c r="AAE337" s="60"/>
      <c r="AAF337" s="60"/>
      <c r="AAG337" s="60"/>
      <c r="AAH337" s="60"/>
      <c r="AAI337" s="60"/>
      <c r="AAJ337" s="60"/>
      <c r="AAK337" s="60"/>
      <c r="AAL337" s="60"/>
      <c r="AAM337" s="60"/>
      <c r="AAN337" s="60"/>
      <c r="AAO337" s="60"/>
      <c r="AAP337" s="60"/>
      <c r="AAQ337" s="60"/>
      <c r="AAR337" s="60"/>
      <c r="AAS337" s="60"/>
      <c r="AAT337" s="60"/>
      <c r="AAU337" s="60"/>
      <c r="AAV337" s="60"/>
      <c r="AAW337" s="60"/>
      <c r="AAX337" s="60"/>
      <c r="AAY337" s="60"/>
      <c r="AAZ337" s="60"/>
      <c r="ABA337" s="60"/>
      <c r="ABB337" s="60"/>
      <c r="ABC337" s="60"/>
      <c r="ABD337" s="60"/>
      <c r="ABE337" s="60"/>
      <c r="ABF337" s="60"/>
      <c r="ABG337" s="60"/>
      <c r="ABH337" s="60"/>
      <c r="ABI337" s="60"/>
      <c r="ABJ337" s="60"/>
      <c r="ABK337" s="60"/>
      <c r="ABL337" s="60"/>
      <c r="ABM337" s="60"/>
      <c r="ABN337" s="60"/>
      <c r="ABO337" s="60"/>
      <c r="ABP337" s="60"/>
      <c r="ABQ337" s="60"/>
      <c r="ABR337" s="60"/>
      <c r="ABS337" s="60"/>
      <c r="ABT337" s="60"/>
      <c r="ABU337" s="60"/>
      <c r="ABV337" s="60"/>
      <c r="ABW337" s="60"/>
      <c r="ABX337" s="60"/>
      <c r="ABY337" s="60"/>
      <c r="ABZ337" s="60"/>
      <c r="ACA337" s="60"/>
      <c r="ACB337" s="60"/>
      <c r="ACC337" s="60"/>
      <c r="ACD337" s="60"/>
      <c r="ACE337" s="60"/>
      <c r="ACF337" s="60"/>
      <c r="ACG337" s="60"/>
      <c r="ACH337" s="60"/>
      <c r="ACI337" s="60"/>
      <c r="ACJ337" s="60"/>
      <c r="ACK337" s="60"/>
      <c r="ACL337" s="60"/>
      <c r="ACM337" s="60"/>
      <c r="ACN337" s="60"/>
      <c r="ACO337" s="60"/>
      <c r="ACP337" s="60"/>
      <c r="ACQ337" s="60"/>
      <c r="ACR337" s="60"/>
      <c r="ACS337" s="60"/>
      <c r="ACT337" s="60"/>
      <c r="ACU337" s="60"/>
      <c r="ACV337" s="60"/>
      <c r="ACW337" s="60"/>
      <c r="ACX337" s="60"/>
      <c r="ACY337" s="60"/>
      <c r="ACZ337" s="60"/>
      <c r="ADA337" s="60"/>
      <c r="ADB337" s="60"/>
      <c r="ADC337" s="60"/>
      <c r="ADD337" s="60"/>
      <c r="ADE337" s="60"/>
      <c r="ADF337" s="60"/>
      <c r="ADG337" s="60"/>
      <c r="ADH337" s="60"/>
      <c r="ADI337" s="60"/>
      <c r="ADJ337" s="60"/>
      <c r="ADK337" s="60"/>
      <c r="ADL337" s="60"/>
      <c r="ADM337" s="60"/>
      <c r="ADN337" s="60"/>
      <c r="ADO337" s="60"/>
      <c r="ADP337" s="60"/>
      <c r="ADQ337" s="60"/>
      <c r="ADR337" s="60"/>
      <c r="ADS337" s="60"/>
      <c r="ADT337" s="60"/>
      <c r="ADU337" s="60"/>
      <c r="ADV337" s="60"/>
      <c r="ADW337" s="60"/>
      <c r="ADX337" s="60"/>
      <c r="ADY337" s="60"/>
      <c r="ADZ337" s="60"/>
      <c r="AEA337" s="60"/>
      <c r="AEB337" s="60"/>
      <c r="AEC337" s="60"/>
      <c r="AED337" s="60"/>
      <c r="AEE337" s="60"/>
      <c r="AEF337" s="60"/>
      <c r="AEG337" s="60"/>
      <c r="AEH337" s="60"/>
      <c r="AEI337" s="60"/>
      <c r="AEJ337" s="60"/>
      <c r="AEK337" s="60"/>
      <c r="AEL337" s="60"/>
      <c r="AEM337" s="60"/>
      <c r="AEN337" s="60"/>
      <c r="AEO337" s="60"/>
      <c r="AEP337" s="60"/>
      <c r="AEQ337" s="60"/>
      <c r="AER337" s="60"/>
      <c r="AES337" s="60"/>
      <c r="AET337" s="60"/>
      <c r="AEU337" s="60"/>
      <c r="AEV337" s="60"/>
      <c r="AEW337" s="60"/>
      <c r="AEX337" s="60"/>
      <c r="AEY337" s="60"/>
      <c r="AEZ337" s="60"/>
      <c r="AFA337" s="60"/>
      <c r="AFB337" s="60"/>
      <c r="AFC337" s="60"/>
      <c r="AFD337" s="60"/>
      <c r="AFE337" s="60"/>
      <c r="AFF337" s="60"/>
      <c r="AFG337" s="60"/>
      <c r="AFH337" s="60"/>
      <c r="AFI337" s="60"/>
      <c r="AFJ337" s="60"/>
      <c r="AFK337" s="60"/>
      <c r="AFL337" s="60"/>
      <c r="AFM337" s="60"/>
      <c r="AFN337" s="60"/>
      <c r="AFO337" s="60"/>
      <c r="AFP337" s="60"/>
      <c r="AFQ337" s="60"/>
      <c r="AFR337" s="60"/>
      <c r="AFS337" s="60"/>
      <c r="AFT337" s="60"/>
      <c r="AFU337" s="60"/>
      <c r="AFV337" s="60"/>
      <c r="AFW337" s="60"/>
      <c r="AFX337" s="60"/>
      <c r="AFY337" s="60"/>
      <c r="AFZ337" s="60"/>
      <c r="AGA337" s="60"/>
      <c r="AGB337" s="60"/>
      <c r="AGC337" s="60"/>
      <c r="AGD337" s="60"/>
      <c r="AGE337" s="60"/>
      <c r="AGF337" s="60"/>
      <c r="AGG337" s="60"/>
      <c r="AGH337" s="60"/>
      <c r="AGI337" s="60"/>
      <c r="AGJ337" s="60"/>
      <c r="AGK337" s="60"/>
      <c r="AGL337" s="60"/>
      <c r="AGM337" s="60"/>
      <c r="AGN337" s="60"/>
      <c r="AGO337" s="60"/>
      <c r="AGP337" s="60"/>
      <c r="AGQ337" s="60"/>
      <c r="AGR337" s="60"/>
      <c r="AGS337" s="60"/>
      <c r="AGT337" s="60"/>
      <c r="AGU337" s="60"/>
      <c r="AGV337" s="60"/>
      <c r="AGW337" s="60"/>
      <c r="AGX337" s="60"/>
      <c r="AGY337" s="60"/>
      <c r="AGZ337" s="60"/>
      <c r="AHA337" s="60"/>
      <c r="AHB337" s="60"/>
      <c r="AHC337" s="60"/>
      <c r="AHD337" s="60"/>
      <c r="AHE337" s="60"/>
      <c r="AHF337" s="60"/>
      <c r="AHG337" s="60"/>
      <c r="AHH337" s="60"/>
      <c r="AHI337" s="60"/>
      <c r="AHJ337" s="60"/>
      <c r="AHK337" s="60"/>
      <c r="AHL337" s="60"/>
      <c r="AHM337" s="60"/>
      <c r="AHN337" s="60"/>
      <c r="AHO337" s="60"/>
      <c r="AHP337" s="60"/>
      <c r="AHQ337" s="60"/>
      <c r="AHR337" s="60"/>
      <c r="AHS337" s="60"/>
      <c r="AHT337" s="60"/>
      <c r="AHU337" s="60"/>
      <c r="AHV337" s="60"/>
      <c r="AHW337" s="60"/>
      <c r="AHX337" s="60"/>
      <c r="AHY337" s="60"/>
      <c r="AHZ337" s="60"/>
      <c r="AIA337" s="60"/>
      <c r="AIB337" s="60"/>
      <c r="AIC337" s="60"/>
      <c r="AID337" s="60"/>
      <c r="AIE337" s="60"/>
      <c r="AIF337" s="60"/>
      <c r="AIG337" s="60"/>
      <c r="AIH337" s="60"/>
      <c r="AII337" s="60"/>
      <c r="AIJ337" s="60"/>
      <c r="AIK337" s="60"/>
      <c r="AIL337" s="60"/>
      <c r="AIM337" s="60"/>
      <c r="AIN337" s="60"/>
      <c r="AIO337" s="60"/>
      <c r="AIP337" s="60"/>
      <c r="AIQ337" s="60"/>
      <c r="AIR337" s="60"/>
      <c r="AIS337" s="60"/>
      <c r="AIT337" s="60"/>
      <c r="AIU337" s="60"/>
      <c r="AIV337" s="60"/>
      <c r="AIW337" s="60"/>
      <c r="AIX337" s="60"/>
      <c r="AIY337" s="60"/>
      <c r="AIZ337" s="60"/>
      <c r="AJA337" s="60"/>
      <c r="AJB337" s="60"/>
      <c r="AJC337" s="60"/>
      <c r="AJD337" s="60"/>
      <c r="AJE337" s="60"/>
      <c r="AJF337" s="60"/>
      <c r="AJG337" s="60"/>
      <c r="AJH337" s="60"/>
      <c r="AJI337" s="60"/>
      <c r="AJJ337" s="60"/>
      <c r="AJK337" s="60"/>
      <c r="AJL337" s="60"/>
      <c r="AJM337" s="60"/>
      <c r="AJN337" s="60"/>
      <c r="AJO337" s="60"/>
      <c r="AJP337" s="60"/>
      <c r="AJQ337" s="60"/>
      <c r="AJR337" s="60"/>
      <c r="AJS337" s="60"/>
      <c r="AJT337" s="60"/>
      <c r="AJU337" s="60"/>
      <c r="AJV337" s="60"/>
      <c r="AJW337" s="60"/>
      <c r="AJX337" s="60"/>
      <c r="AJY337" s="60"/>
      <c r="AJZ337" s="60"/>
      <c r="AKA337" s="60"/>
      <c r="AKB337" s="60"/>
      <c r="AKC337" s="60"/>
      <c r="AKD337" s="60"/>
      <c r="AKE337" s="60"/>
      <c r="AKF337" s="60"/>
      <c r="AKG337" s="60"/>
      <c r="AKH337" s="60"/>
      <c r="AKI337" s="60"/>
      <c r="AKJ337" s="60"/>
      <c r="AKK337" s="60"/>
      <c r="AKL337" s="60"/>
      <c r="AKM337" s="60"/>
      <c r="AKN337" s="60"/>
      <c r="AKO337" s="60"/>
      <c r="AKP337" s="60"/>
      <c r="AKQ337" s="60"/>
      <c r="AKR337" s="60"/>
      <c r="AKS337" s="60"/>
      <c r="AKT337" s="60"/>
      <c r="AKU337" s="60"/>
      <c r="AKV337" s="60"/>
      <c r="AKW337" s="60"/>
      <c r="AKX337" s="60"/>
      <c r="AKY337" s="60"/>
      <c r="AKZ337" s="60"/>
      <c r="ALA337" s="60"/>
      <c r="ALB337" s="60"/>
      <c r="ALC337" s="60"/>
      <c r="ALD337" s="60"/>
      <c r="ALE337" s="60"/>
      <c r="ALF337" s="60"/>
      <c r="ALG337" s="60"/>
      <c r="ALH337" s="60"/>
      <c r="ALI337" s="60"/>
      <c r="ALJ337" s="60"/>
      <c r="ALK337" s="60"/>
      <c r="ALL337" s="60"/>
      <c r="ALM337" s="60"/>
      <c r="ALN337" s="60"/>
      <c r="ALO337" s="60"/>
      <c r="ALP337" s="60"/>
      <c r="ALQ337" s="60"/>
      <c r="ALR337" s="60"/>
      <c r="ALS337" s="60"/>
      <c r="ALT337" s="60"/>
      <c r="ALU337" s="60"/>
      <c r="ALV337" s="60"/>
      <c r="ALW337" s="60"/>
      <c r="ALX337" s="60"/>
      <c r="ALY337" s="60"/>
      <c r="ALZ337" s="60"/>
      <c r="AMA337" s="60"/>
      <c r="AMB337" s="60"/>
      <c r="AMC337" s="60"/>
      <c r="AMD337" s="60"/>
      <c r="AME337" s="60"/>
      <c r="AMF337" s="60"/>
      <c r="AMG337" s="60"/>
      <c r="AMH337" s="60"/>
      <c r="AMI337" s="60"/>
      <c r="AMJ337" s="60"/>
      <c r="AMK337" s="60"/>
      <c r="AML337" s="60"/>
      <c r="AMM337" s="60"/>
      <c r="AMN337" s="60"/>
      <c r="AMO337" s="60"/>
      <c r="AMP337" s="60"/>
      <c r="AMQ337" s="60"/>
      <c r="AMR337" s="60"/>
      <c r="AMS337" s="60"/>
      <c r="AMT337" s="60"/>
      <c r="AMU337" s="60"/>
      <c r="AMV337" s="60"/>
      <c r="AMW337" s="60"/>
      <c r="AMX337" s="60"/>
      <c r="AMY337" s="60"/>
      <c r="AMZ337" s="60"/>
      <c r="ANA337" s="60"/>
      <c r="ANB337" s="60"/>
      <c r="ANC337" s="60"/>
      <c r="AND337" s="60"/>
      <c r="ANE337" s="60"/>
      <c r="ANF337" s="60"/>
      <c r="ANG337" s="60"/>
      <c r="ANH337" s="60"/>
      <c r="ANI337" s="60"/>
      <c r="ANJ337" s="60"/>
      <c r="ANK337" s="60"/>
      <c r="ANL337" s="60"/>
      <c r="ANM337" s="60"/>
      <c r="ANN337" s="60"/>
      <c r="ANO337" s="60"/>
      <c r="ANP337" s="60"/>
      <c r="ANQ337" s="60"/>
      <c r="ANR337" s="60"/>
      <c r="ANS337" s="60"/>
      <c r="ANT337" s="60"/>
      <c r="ANU337" s="60"/>
      <c r="ANV337" s="60"/>
      <c r="ANW337" s="60"/>
      <c r="ANX337" s="60"/>
      <c r="ANY337" s="60"/>
      <c r="ANZ337" s="60"/>
      <c r="AOA337" s="60"/>
      <c r="AOB337" s="60"/>
      <c r="AOC337" s="60"/>
      <c r="AOD337" s="60"/>
      <c r="AOE337" s="60"/>
      <c r="AOF337" s="60"/>
      <c r="AOG337" s="60"/>
      <c r="AOH337" s="60"/>
      <c r="AOI337" s="60"/>
      <c r="AOJ337" s="60"/>
      <c r="AOK337" s="60"/>
      <c r="AOL337" s="60"/>
      <c r="AOM337" s="60"/>
      <c r="AON337" s="60"/>
      <c r="AOO337" s="60"/>
      <c r="AOP337" s="60"/>
      <c r="AOQ337" s="60"/>
      <c r="AOR337" s="60"/>
      <c r="AOS337" s="60"/>
      <c r="AOT337" s="60"/>
      <c r="AOU337" s="60"/>
      <c r="AOV337" s="60"/>
      <c r="AOW337" s="60"/>
      <c r="AOX337" s="60"/>
      <c r="AOY337" s="60"/>
      <c r="AOZ337" s="60"/>
      <c r="APA337" s="60"/>
      <c r="APB337" s="60"/>
      <c r="APC337" s="60"/>
      <c r="APD337" s="60"/>
      <c r="APE337" s="60"/>
      <c r="APF337" s="60"/>
      <c r="APG337" s="60"/>
      <c r="APH337" s="60"/>
      <c r="API337" s="60"/>
      <c r="APJ337" s="60"/>
      <c r="APK337" s="60"/>
      <c r="APL337" s="60"/>
      <c r="APM337" s="60"/>
      <c r="APN337" s="60"/>
      <c r="APO337" s="60"/>
      <c r="APP337" s="60"/>
      <c r="APQ337" s="60"/>
      <c r="APR337" s="60"/>
      <c r="APS337" s="60"/>
      <c r="APT337" s="60"/>
      <c r="APU337" s="60"/>
      <c r="APV337" s="60"/>
      <c r="APW337" s="60"/>
      <c r="APX337" s="60"/>
      <c r="APY337" s="60"/>
      <c r="APZ337" s="60"/>
      <c r="AQA337" s="60"/>
      <c r="AQB337" s="60"/>
      <c r="AQC337" s="60"/>
      <c r="AQD337" s="60"/>
      <c r="AQE337" s="60"/>
      <c r="AQF337" s="60"/>
      <c r="AQG337" s="60"/>
      <c r="AQH337" s="60"/>
      <c r="AQI337" s="60"/>
      <c r="AQJ337" s="60"/>
      <c r="AQK337" s="60"/>
      <c r="AQL337" s="60"/>
      <c r="AQM337" s="60"/>
      <c r="AQN337" s="60"/>
      <c r="AQO337" s="60"/>
      <c r="AQP337" s="60"/>
      <c r="AQQ337" s="60"/>
      <c r="AQR337" s="60"/>
      <c r="AQS337" s="60"/>
      <c r="AQT337" s="60"/>
      <c r="AQU337" s="60"/>
      <c r="AQV337" s="60"/>
      <c r="AQW337" s="60"/>
      <c r="AQX337" s="60"/>
      <c r="AQY337" s="60"/>
      <c r="AQZ337" s="60"/>
      <c r="ARA337" s="60"/>
      <c r="ARB337" s="60"/>
      <c r="ARC337" s="60"/>
      <c r="ARD337" s="60"/>
      <c r="ARE337" s="60"/>
      <c r="ARF337" s="60"/>
      <c r="ARG337" s="60"/>
      <c r="ARH337" s="60"/>
      <c r="ARI337" s="60"/>
      <c r="ARJ337" s="60"/>
      <c r="ARK337" s="60"/>
      <c r="ARL337" s="60"/>
      <c r="ARM337" s="60"/>
      <c r="ARN337" s="60"/>
      <c r="ARO337" s="60"/>
      <c r="ARP337" s="60"/>
      <c r="ARQ337" s="60"/>
      <c r="ARR337" s="60"/>
      <c r="ARS337" s="60"/>
      <c r="ART337" s="60"/>
      <c r="ARU337" s="60"/>
      <c r="ARV337" s="60"/>
      <c r="ARW337" s="60"/>
      <c r="ARX337" s="60"/>
      <c r="ARY337" s="60"/>
      <c r="ARZ337" s="60"/>
      <c r="ASA337" s="60"/>
      <c r="ASB337" s="60"/>
      <c r="ASC337" s="60"/>
      <c r="ASD337" s="60"/>
      <c r="ASE337" s="60"/>
      <c r="ASF337" s="60"/>
      <c r="ASG337" s="60"/>
      <c r="ASH337" s="60"/>
      <c r="ASI337" s="60"/>
      <c r="ASJ337" s="60"/>
      <c r="ASK337" s="60"/>
      <c r="ASL337" s="60"/>
      <c r="ASM337" s="60"/>
      <c r="ASN337" s="60"/>
      <c r="ASO337" s="60"/>
      <c r="ASP337" s="60"/>
      <c r="ASQ337" s="60"/>
      <c r="ASR337" s="60"/>
      <c r="ASS337" s="60"/>
      <c r="AST337" s="60"/>
      <c r="ASU337" s="60"/>
      <c r="ASV337" s="60"/>
      <c r="ASW337" s="60"/>
      <c r="ASX337" s="60"/>
      <c r="ASY337" s="60"/>
      <c r="ASZ337" s="60"/>
      <c r="ATA337" s="60"/>
      <c r="ATB337" s="60"/>
      <c r="ATC337" s="60"/>
      <c r="ATD337" s="60"/>
      <c r="ATE337" s="60"/>
      <c r="ATF337" s="60"/>
      <c r="ATG337" s="60"/>
      <c r="ATH337" s="60"/>
      <c r="ATI337" s="60"/>
      <c r="ATJ337" s="60"/>
      <c r="ATK337" s="60"/>
      <c r="ATL337" s="60"/>
      <c r="ATM337" s="60"/>
      <c r="ATN337" s="60"/>
      <c r="ATO337" s="60"/>
      <c r="ATP337" s="60"/>
      <c r="ATQ337" s="60"/>
      <c r="ATR337" s="60"/>
      <c r="ATS337" s="60"/>
      <c r="ATT337" s="60"/>
      <c r="ATU337" s="60"/>
      <c r="ATV337" s="60"/>
      <c r="ATW337" s="60"/>
      <c r="ATX337" s="60"/>
      <c r="ATY337" s="60"/>
      <c r="ATZ337" s="60"/>
      <c r="AUA337" s="60"/>
      <c r="AUB337" s="60"/>
      <c r="AUC337" s="60"/>
      <c r="AUD337" s="60"/>
      <c r="AUE337" s="60"/>
      <c r="AUF337" s="60"/>
      <c r="AUG337" s="60"/>
      <c r="AUH337" s="60"/>
      <c r="AUI337" s="60"/>
      <c r="AUJ337" s="60"/>
      <c r="AUK337" s="60"/>
      <c r="AUL337" s="60"/>
      <c r="AUM337" s="60"/>
      <c r="AUN337" s="60"/>
      <c r="AUO337" s="60"/>
      <c r="AUP337" s="60"/>
      <c r="AUQ337" s="60"/>
      <c r="AUR337" s="60"/>
      <c r="AUS337" s="60"/>
      <c r="AUT337" s="60"/>
      <c r="AUU337" s="60"/>
      <c r="AUV337" s="60"/>
      <c r="AUW337" s="60"/>
      <c r="AUX337" s="60"/>
      <c r="AUY337" s="60"/>
      <c r="AUZ337" s="60"/>
      <c r="AVA337" s="60"/>
      <c r="AVB337" s="60"/>
      <c r="AVC337" s="60"/>
      <c r="AVD337" s="60"/>
      <c r="AVE337" s="60"/>
      <c r="AVF337" s="60"/>
      <c r="AVG337" s="60"/>
      <c r="AVH337" s="60"/>
      <c r="AVI337" s="60"/>
      <c r="AVJ337" s="60"/>
      <c r="AVK337" s="60"/>
      <c r="AVL337" s="60"/>
      <c r="AVM337" s="60"/>
      <c r="AVN337" s="60"/>
      <c r="AVO337" s="60"/>
      <c r="AVP337" s="60"/>
      <c r="AVQ337" s="60"/>
      <c r="AVR337" s="60"/>
      <c r="AVS337" s="60"/>
      <c r="AVT337" s="60"/>
      <c r="AVU337" s="60"/>
      <c r="AVV337" s="60"/>
      <c r="AVW337" s="60"/>
      <c r="AVX337" s="60"/>
      <c r="AVY337" s="60"/>
      <c r="AVZ337" s="60"/>
      <c r="AWA337" s="60"/>
      <c r="AWB337" s="60"/>
      <c r="AWC337" s="60"/>
      <c r="AWD337" s="60"/>
      <c r="AWE337" s="60"/>
      <c r="AWF337" s="60"/>
      <c r="AWG337" s="60"/>
      <c r="AWH337" s="60"/>
      <c r="AWI337" s="60"/>
      <c r="AWJ337" s="60"/>
      <c r="AWK337" s="60"/>
      <c r="AWL337" s="60"/>
      <c r="AWM337" s="60"/>
      <c r="AWN337" s="60"/>
      <c r="AWO337" s="60"/>
      <c r="AWP337" s="60"/>
      <c r="AWQ337" s="60"/>
      <c r="AWR337" s="60"/>
      <c r="AWS337" s="60"/>
      <c r="AWT337" s="60"/>
      <c r="AWU337" s="60"/>
      <c r="AWV337" s="60"/>
      <c r="AWW337" s="60"/>
      <c r="AWX337" s="60"/>
      <c r="AWY337" s="60"/>
      <c r="AWZ337" s="60"/>
      <c r="AXA337" s="60"/>
      <c r="AXB337" s="60"/>
      <c r="AXC337" s="60"/>
      <c r="AXD337" s="60"/>
      <c r="AXE337" s="60"/>
      <c r="AXF337" s="60"/>
      <c r="AXG337" s="60"/>
      <c r="AXH337" s="60"/>
      <c r="AXI337" s="60"/>
      <c r="AXJ337" s="60"/>
      <c r="AXK337" s="60"/>
      <c r="AXL337" s="60"/>
      <c r="AXM337" s="60"/>
      <c r="AXN337" s="60"/>
      <c r="AXO337" s="60"/>
      <c r="AXP337" s="60"/>
      <c r="AXQ337" s="60"/>
      <c r="AXR337" s="60"/>
      <c r="AXS337" s="60"/>
      <c r="AXT337" s="60"/>
      <c r="AXU337" s="60"/>
      <c r="AXV337" s="60"/>
      <c r="AXW337" s="60"/>
      <c r="AXX337" s="60"/>
      <c r="AXY337" s="60"/>
      <c r="AXZ337" s="60"/>
      <c r="AYA337" s="60"/>
      <c r="AYB337" s="60"/>
      <c r="AYC337" s="60"/>
      <c r="AYD337" s="60"/>
      <c r="AYE337" s="60"/>
      <c r="AYF337" s="60"/>
      <c r="AYG337" s="60"/>
      <c r="AYH337" s="60"/>
      <c r="AYI337" s="60"/>
      <c r="AYJ337" s="60"/>
      <c r="AYK337" s="60"/>
      <c r="AYL337" s="60"/>
      <c r="AYM337" s="60"/>
      <c r="AYN337" s="60"/>
      <c r="AYO337" s="60"/>
      <c r="AYP337" s="60"/>
      <c r="AYQ337" s="60"/>
      <c r="AYR337" s="60"/>
      <c r="AYS337" s="60"/>
      <c r="AYT337" s="60"/>
      <c r="AYU337" s="60"/>
      <c r="AYV337" s="60"/>
      <c r="AYW337" s="60"/>
      <c r="AYX337" s="60"/>
      <c r="AYY337" s="60"/>
      <c r="AYZ337" s="60"/>
      <c r="AZA337" s="60"/>
      <c r="AZB337" s="60"/>
      <c r="AZC337" s="60"/>
      <c r="AZD337" s="60"/>
      <c r="AZE337" s="60"/>
      <c r="AZF337" s="60"/>
      <c r="AZG337" s="60"/>
      <c r="AZH337" s="60"/>
      <c r="AZI337" s="60"/>
      <c r="AZJ337" s="60"/>
      <c r="AZK337" s="60"/>
      <c r="AZL337" s="60"/>
      <c r="AZM337" s="60"/>
      <c r="AZN337" s="60"/>
      <c r="AZO337" s="60"/>
      <c r="AZP337" s="60"/>
      <c r="AZQ337" s="60"/>
      <c r="AZR337" s="60"/>
      <c r="AZS337" s="60"/>
      <c r="AZT337" s="60"/>
      <c r="AZU337" s="60"/>
      <c r="AZV337" s="60"/>
      <c r="AZW337" s="60"/>
      <c r="AZX337" s="60"/>
      <c r="AZY337" s="60"/>
      <c r="AZZ337" s="60"/>
      <c r="BAA337" s="60"/>
      <c r="BAB337" s="60"/>
      <c r="BAC337" s="60"/>
      <c r="BAD337" s="60"/>
      <c r="BAE337" s="60"/>
      <c r="BAF337" s="60"/>
      <c r="BAG337" s="60"/>
      <c r="BAH337" s="60"/>
      <c r="BAI337" s="60"/>
      <c r="BAJ337" s="60"/>
      <c r="BAK337" s="60"/>
      <c r="BAL337" s="60"/>
      <c r="BAM337" s="60"/>
      <c r="BAN337" s="60"/>
      <c r="BAO337" s="60"/>
      <c r="BAP337" s="60"/>
      <c r="BAQ337" s="60"/>
      <c r="BAR337" s="60"/>
      <c r="BAS337" s="60"/>
      <c r="BAT337" s="60"/>
      <c r="BAU337" s="60"/>
      <c r="BAV337" s="60"/>
      <c r="BAW337" s="60"/>
      <c r="BAX337" s="60"/>
      <c r="BAY337" s="60"/>
      <c r="BAZ337" s="60"/>
      <c r="BBA337" s="60"/>
      <c r="BBB337" s="60"/>
      <c r="BBC337" s="60"/>
      <c r="BBD337" s="60"/>
      <c r="BBE337" s="60"/>
      <c r="BBF337" s="60"/>
      <c r="BBG337" s="60"/>
      <c r="BBH337" s="60"/>
      <c r="BBI337" s="60"/>
      <c r="BBJ337" s="60"/>
      <c r="BBK337" s="60"/>
      <c r="BBL337" s="60"/>
      <c r="BBM337" s="60"/>
      <c r="BBN337" s="60"/>
      <c r="BBO337" s="60"/>
      <c r="BBP337" s="60"/>
      <c r="BBQ337" s="60"/>
      <c r="BBR337" s="60"/>
      <c r="BBS337" s="60"/>
      <c r="BBT337" s="60"/>
      <c r="BBU337" s="60"/>
      <c r="BBV337" s="60"/>
      <c r="BBW337" s="60"/>
      <c r="BBX337" s="60"/>
      <c r="BBY337" s="60"/>
      <c r="BBZ337" s="60"/>
      <c r="BCA337" s="60"/>
      <c r="BCB337" s="60"/>
      <c r="BCC337" s="60"/>
      <c r="BCD337" s="60"/>
      <c r="BCE337" s="60"/>
      <c r="BCF337" s="60"/>
      <c r="BCG337" s="60"/>
      <c r="BCH337" s="60"/>
      <c r="BCI337" s="60"/>
      <c r="BCJ337" s="60"/>
      <c r="BCK337" s="60"/>
      <c r="BCL337" s="60"/>
      <c r="BCM337" s="60"/>
      <c r="BCN337" s="60"/>
      <c r="BCO337" s="60"/>
      <c r="BCP337" s="60"/>
      <c r="BCQ337" s="60"/>
      <c r="BCR337" s="60"/>
      <c r="BCS337" s="60"/>
      <c r="BCT337" s="60"/>
      <c r="BCU337" s="60"/>
      <c r="BCV337" s="60"/>
      <c r="BCW337" s="60"/>
      <c r="BCX337" s="60"/>
      <c r="BCY337" s="60"/>
      <c r="BCZ337" s="60"/>
      <c r="BDA337" s="60"/>
      <c r="BDB337" s="60"/>
      <c r="BDC337" s="60"/>
      <c r="BDD337" s="60"/>
      <c r="BDE337" s="60"/>
      <c r="BDF337" s="60"/>
      <c r="BDG337" s="60"/>
      <c r="BDH337" s="60"/>
      <c r="BDI337" s="60"/>
      <c r="BDJ337" s="60"/>
      <c r="BDK337" s="60"/>
      <c r="BDL337" s="60"/>
      <c r="BDM337" s="60"/>
      <c r="BDN337" s="60"/>
      <c r="BDO337" s="60"/>
      <c r="BDP337" s="60"/>
      <c r="BDQ337" s="60"/>
      <c r="BDR337" s="60"/>
      <c r="BDS337" s="60"/>
      <c r="BDT337" s="60"/>
      <c r="BDU337" s="60"/>
      <c r="BDV337" s="60"/>
      <c r="BDW337" s="60"/>
      <c r="BDX337" s="60"/>
      <c r="BDY337" s="60"/>
      <c r="BDZ337" s="60"/>
      <c r="BEA337" s="60"/>
      <c r="BEB337" s="60"/>
      <c r="BEC337" s="60"/>
      <c r="BED337" s="60"/>
      <c r="BEE337" s="60"/>
      <c r="BEF337" s="60"/>
      <c r="BEG337" s="60"/>
      <c r="BEH337" s="60"/>
      <c r="BEI337" s="60"/>
      <c r="BEJ337" s="60"/>
      <c r="BEK337" s="60"/>
      <c r="BEL337" s="60"/>
      <c r="BEM337" s="60"/>
      <c r="BEN337" s="60"/>
      <c r="BEO337" s="60"/>
      <c r="BEP337" s="60"/>
      <c r="BEQ337" s="60"/>
      <c r="BER337" s="60"/>
      <c r="BES337" s="60"/>
      <c r="BET337" s="60"/>
      <c r="BEU337" s="60"/>
      <c r="BEV337" s="60"/>
      <c r="BEW337" s="60"/>
      <c r="BEX337" s="60"/>
      <c r="BEY337" s="60"/>
      <c r="BEZ337" s="60"/>
      <c r="BFA337" s="60"/>
      <c r="BFB337" s="60"/>
      <c r="BFC337" s="60"/>
      <c r="BFD337" s="60"/>
      <c r="BFE337" s="60"/>
      <c r="BFF337" s="60"/>
      <c r="BFG337" s="60"/>
      <c r="BFH337" s="60"/>
      <c r="BFI337" s="60"/>
      <c r="BFJ337" s="60"/>
      <c r="BFK337" s="60"/>
      <c r="BFL337" s="60"/>
      <c r="BFM337" s="60"/>
      <c r="BFN337" s="60"/>
      <c r="BFO337" s="60"/>
      <c r="BFP337" s="60"/>
      <c r="BFQ337" s="60"/>
      <c r="BFR337" s="60"/>
      <c r="BFS337" s="60"/>
      <c r="BFT337" s="60"/>
      <c r="BFU337" s="60"/>
      <c r="BFV337" s="60"/>
      <c r="BFW337" s="60"/>
      <c r="BFX337" s="60"/>
      <c r="BFY337" s="60"/>
      <c r="BFZ337" s="60"/>
      <c r="BGA337" s="60"/>
      <c r="BGB337" s="60"/>
      <c r="BGC337" s="60"/>
      <c r="BGD337" s="60"/>
      <c r="BGE337" s="60"/>
      <c r="BGF337" s="60"/>
      <c r="BGG337" s="60"/>
      <c r="BGH337" s="60"/>
      <c r="BGI337" s="60"/>
      <c r="BGJ337" s="60"/>
      <c r="BGK337" s="60"/>
      <c r="BGL337" s="60"/>
      <c r="BGM337" s="60"/>
      <c r="BGN337" s="60"/>
      <c r="BGO337" s="60"/>
      <c r="BGP337" s="60"/>
      <c r="BGQ337" s="60"/>
      <c r="BGR337" s="60"/>
      <c r="BGS337" s="60"/>
      <c r="BGT337" s="60"/>
      <c r="BGU337" s="60"/>
      <c r="BGV337" s="60"/>
      <c r="BGW337" s="60"/>
      <c r="BGX337" s="60"/>
      <c r="BGY337" s="60"/>
      <c r="BGZ337" s="60"/>
      <c r="BHA337" s="60"/>
      <c r="BHB337" s="60"/>
      <c r="BHC337" s="60"/>
      <c r="BHD337" s="60"/>
      <c r="BHE337" s="60"/>
      <c r="BHF337" s="60"/>
      <c r="BHG337" s="60"/>
      <c r="BHH337" s="60"/>
      <c r="BHI337" s="60"/>
      <c r="BHJ337" s="60"/>
      <c r="BHK337" s="60"/>
      <c r="BHL337" s="60"/>
      <c r="BHM337" s="60"/>
      <c r="BHN337" s="60"/>
      <c r="BHO337" s="60"/>
      <c r="BHP337" s="60"/>
      <c r="BHQ337" s="60"/>
      <c r="BHR337" s="60"/>
      <c r="BHS337" s="60"/>
      <c r="BHT337" s="60"/>
      <c r="BHU337" s="60"/>
      <c r="BHV337" s="60"/>
      <c r="BHW337" s="60"/>
      <c r="BHX337" s="60"/>
      <c r="BHY337" s="60"/>
      <c r="BHZ337" s="60"/>
      <c r="BIA337" s="60"/>
      <c r="BIB337" s="60"/>
      <c r="BIC337" s="60"/>
      <c r="BID337" s="60"/>
      <c r="BIE337" s="60"/>
      <c r="BIF337" s="60"/>
      <c r="BIG337" s="60"/>
      <c r="BIH337" s="60"/>
      <c r="BII337" s="60"/>
      <c r="BIJ337" s="60"/>
      <c r="BIK337" s="60"/>
      <c r="BIL337" s="60"/>
      <c r="BIM337" s="60"/>
      <c r="BIN337" s="60"/>
      <c r="BIO337" s="60"/>
      <c r="BIP337" s="60"/>
      <c r="BIQ337" s="60"/>
      <c r="BIR337" s="60"/>
      <c r="BIS337" s="60"/>
      <c r="BIT337" s="60"/>
      <c r="BIU337" s="60"/>
      <c r="BIV337" s="60"/>
      <c r="BIW337" s="60"/>
      <c r="BIX337" s="60"/>
      <c r="BIY337" s="60"/>
      <c r="BIZ337" s="60"/>
      <c r="BJA337" s="60"/>
      <c r="BJB337" s="60"/>
      <c r="BJC337" s="60"/>
      <c r="BJD337" s="60"/>
      <c r="BJE337" s="60"/>
      <c r="BJF337" s="60"/>
      <c r="BJG337" s="60"/>
      <c r="BJH337" s="60"/>
      <c r="BJI337" s="60"/>
      <c r="BJJ337" s="60"/>
      <c r="BJK337" s="60"/>
      <c r="BJL337" s="60"/>
      <c r="BJM337" s="60"/>
      <c r="BJN337" s="60"/>
      <c r="BJO337" s="60"/>
      <c r="BJP337" s="60"/>
      <c r="BJQ337" s="60"/>
      <c r="BJR337" s="60"/>
      <c r="BJS337" s="60"/>
      <c r="BJT337" s="60"/>
      <c r="BJU337" s="60"/>
      <c r="BJV337" s="60"/>
      <c r="BJW337" s="60"/>
      <c r="BJX337" s="60"/>
      <c r="BJY337" s="60"/>
      <c r="BJZ337" s="60"/>
      <c r="BKA337" s="60"/>
      <c r="BKB337" s="60"/>
      <c r="BKC337" s="60"/>
      <c r="BKD337" s="60"/>
      <c r="BKE337" s="60"/>
      <c r="BKF337" s="60"/>
      <c r="BKG337" s="60"/>
      <c r="BKH337" s="60"/>
      <c r="BKI337" s="60"/>
      <c r="BKJ337" s="60"/>
      <c r="BKK337" s="60"/>
      <c r="BKL337" s="60"/>
      <c r="BKM337" s="60"/>
      <c r="BKN337" s="60"/>
      <c r="BKO337" s="60"/>
      <c r="BKP337" s="60"/>
      <c r="BKQ337" s="60"/>
      <c r="BKR337" s="60"/>
      <c r="BKS337" s="60"/>
      <c r="BKT337" s="60"/>
      <c r="BKU337" s="60"/>
      <c r="BKV337" s="60"/>
      <c r="BKW337" s="60"/>
      <c r="BKX337" s="60"/>
      <c r="BKY337" s="60"/>
      <c r="BKZ337" s="60"/>
      <c r="BLA337" s="60"/>
      <c r="BLB337" s="60"/>
      <c r="BLC337" s="60"/>
      <c r="BLD337" s="60"/>
      <c r="BLE337" s="60"/>
      <c r="BLF337" s="60"/>
      <c r="BLG337" s="60"/>
      <c r="BLH337" s="60"/>
      <c r="BLI337" s="60"/>
      <c r="BLJ337" s="60"/>
      <c r="BLK337" s="60"/>
      <c r="BLL337" s="60"/>
      <c r="BLM337" s="60"/>
      <c r="BLN337" s="60"/>
      <c r="BLO337" s="60"/>
      <c r="BLP337" s="60"/>
      <c r="BLQ337" s="60"/>
      <c r="BLR337" s="60"/>
      <c r="BLS337" s="60"/>
      <c r="BLT337" s="60"/>
      <c r="BLU337" s="60"/>
      <c r="BLV337" s="60"/>
      <c r="BLW337" s="60"/>
      <c r="BLX337" s="60"/>
      <c r="BLY337" s="60"/>
      <c r="BLZ337" s="60"/>
      <c r="BMA337" s="60"/>
      <c r="BMB337" s="60"/>
      <c r="BMC337" s="60"/>
      <c r="BMD337" s="60"/>
      <c r="BME337" s="60"/>
      <c r="BMF337" s="60"/>
      <c r="BMG337" s="60"/>
      <c r="BMH337" s="60"/>
      <c r="BMI337" s="60"/>
      <c r="BMJ337" s="60"/>
      <c r="BMK337" s="60"/>
      <c r="BML337" s="60"/>
      <c r="BMM337" s="60"/>
      <c r="BMN337" s="60"/>
      <c r="BMO337" s="60"/>
      <c r="BMP337" s="60"/>
      <c r="BMQ337" s="60"/>
      <c r="BMR337" s="60"/>
      <c r="BMS337" s="60"/>
      <c r="BMT337" s="60"/>
      <c r="BMU337" s="60"/>
      <c r="BMV337" s="60"/>
      <c r="BMW337" s="60"/>
      <c r="BMX337" s="60"/>
      <c r="BMY337" s="60"/>
      <c r="BMZ337" s="60"/>
      <c r="BNA337" s="60"/>
      <c r="BNB337" s="60"/>
      <c r="BNC337" s="60"/>
      <c r="BND337" s="60"/>
      <c r="BNE337" s="60"/>
      <c r="BNF337" s="60"/>
      <c r="BNG337" s="60"/>
      <c r="BNH337" s="60"/>
      <c r="BNI337" s="60"/>
      <c r="BNJ337" s="60"/>
      <c r="BNK337" s="60"/>
      <c r="BNL337" s="60"/>
      <c r="BNM337" s="60"/>
      <c r="BNN337" s="60"/>
      <c r="BNO337" s="60"/>
      <c r="BNP337" s="60"/>
      <c r="BNQ337" s="60"/>
      <c r="BNR337" s="60"/>
      <c r="BNS337" s="60"/>
      <c r="BNT337" s="60"/>
      <c r="BNU337" s="60"/>
      <c r="BNV337" s="60"/>
      <c r="BNW337" s="60"/>
      <c r="BNX337" s="60"/>
      <c r="BNY337" s="60"/>
      <c r="BNZ337" s="60"/>
      <c r="BOA337" s="60"/>
      <c r="BOB337" s="60"/>
      <c r="BOC337" s="60"/>
      <c r="BOD337" s="60"/>
      <c r="BOE337" s="60"/>
      <c r="BOF337" s="60"/>
      <c r="BOG337" s="60"/>
      <c r="BOH337" s="60"/>
      <c r="BOI337" s="60"/>
      <c r="BOJ337" s="60"/>
      <c r="BOK337" s="60"/>
      <c r="BOL337" s="60"/>
      <c r="BOM337" s="60"/>
      <c r="BON337" s="60"/>
      <c r="BOO337" s="60"/>
      <c r="BOP337" s="60"/>
      <c r="BOQ337" s="60"/>
      <c r="BOR337" s="60"/>
      <c r="BOS337" s="60"/>
      <c r="BOT337" s="60"/>
      <c r="BOU337" s="60"/>
      <c r="BOV337" s="60"/>
      <c r="BOW337" s="60"/>
      <c r="BOX337" s="60"/>
      <c r="BOY337" s="60"/>
      <c r="BOZ337" s="60"/>
      <c r="BPA337" s="60"/>
      <c r="BPB337" s="60"/>
      <c r="BPC337" s="60"/>
      <c r="BPD337" s="60"/>
      <c r="BPE337" s="60"/>
      <c r="BPF337" s="60"/>
      <c r="BPG337" s="60"/>
      <c r="BPH337" s="60"/>
      <c r="BPI337" s="60"/>
      <c r="BPJ337" s="60"/>
      <c r="BPK337" s="60"/>
      <c r="BPL337" s="60"/>
      <c r="BPM337" s="60"/>
      <c r="BPN337" s="60"/>
      <c r="BPO337" s="60"/>
      <c r="BPP337" s="60"/>
      <c r="BPQ337" s="60"/>
      <c r="BPR337" s="60"/>
      <c r="BPS337" s="60"/>
      <c r="BPT337" s="60"/>
      <c r="BPU337" s="60"/>
      <c r="BPV337" s="60"/>
      <c r="BPW337" s="60"/>
      <c r="BPX337" s="60"/>
      <c r="BPY337" s="60"/>
      <c r="BPZ337" s="60"/>
      <c r="BQA337" s="60"/>
      <c r="BQB337" s="60"/>
      <c r="BQC337" s="60"/>
      <c r="BQD337" s="60"/>
      <c r="BQE337" s="60"/>
      <c r="BQF337" s="60"/>
      <c r="BQG337" s="60"/>
      <c r="BQH337" s="60"/>
      <c r="BQI337" s="60"/>
      <c r="BQJ337" s="60"/>
      <c r="BQK337" s="60"/>
      <c r="BQL337" s="60"/>
      <c r="BQM337" s="60"/>
      <c r="BQN337" s="60"/>
      <c r="BQO337" s="60"/>
      <c r="BQP337" s="60"/>
      <c r="BQQ337" s="60"/>
      <c r="BQR337" s="60"/>
      <c r="BQS337" s="60"/>
      <c r="BQT337" s="60"/>
      <c r="BQU337" s="60"/>
      <c r="BQV337" s="60"/>
      <c r="BQW337" s="60"/>
      <c r="BQX337" s="60"/>
      <c r="BQY337" s="60"/>
      <c r="BQZ337" s="60"/>
      <c r="BRA337" s="60"/>
      <c r="BRB337" s="60"/>
      <c r="BRC337" s="60"/>
      <c r="BRD337" s="60"/>
      <c r="BRE337" s="60"/>
      <c r="BRF337" s="60"/>
      <c r="BRG337" s="60"/>
      <c r="BRH337" s="60"/>
      <c r="BRI337" s="60"/>
      <c r="BRJ337" s="60"/>
      <c r="BRK337" s="60"/>
      <c r="BRL337" s="60"/>
      <c r="BRM337" s="60"/>
      <c r="BRN337" s="60"/>
      <c r="BRO337" s="60"/>
      <c r="BRP337" s="60"/>
      <c r="BRQ337" s="60"/>
      <c r="BRR337" s="60"/>
      <c r="BRS337" s="60"/>
      <c r="BRT337" s="60"/>
      <c r="BRU337" s="60"/>
      <c r="BRV337" s="60"/>
      <c r="BRW337" s="60"/>
      <c r="BRX337" s="60"/>
      <c r="BRY337" s="60"/>
      <c r="BRZ337" s="60"/>
      <c r="BSA337" s="60"/>
      <c r="BSB337" s="60"/>
      <c r="BSC337" s="60"/>
      <c r="BSD337" s="60"/>
      <c r="BSE337" s="60"/>
      <c r="BSF337" s="60"/>
      <c r="BSG337" s="60"/>
      <c r="BSH337" s="60"/>
      <c r="BSI337" s="60"/>
      <c r="BSJ337" s="60"/>
      <c r="BSK337" s="60"/>
      <c r="BSL337" s="60"/>
      <c r="BSM337" s="60"/>
      <c r="BSN337" s="60"/>
      <c r="BSO337" s="60"/>
      <c r="BSP337" s="60"/>
      <c r="BSQ337" s="60"/>
      <c r="BSR337" s="60"/>
      <c r="BSS337" s="60"/>
      <c r="BST337" s="60"/>
      <c r="BSU337" s="60"/>
      <c r="BSV337" s="60"/>
      <c r="BSW337" s="60"/>
      <c r="BSX337" s="60"/>
      <c r="BSY337" s="60"/>
      <c r="BSZ337" s="60"/>
      <c r="BTA337" s="60"/>
      <c r="BTB337" s="60"/>
      <c r="BTC337" s="60"/>
      <c r="BTD337" s="60"/>
      <c r="BTE337" s="60"/>
      <c r="BTF337" s="60"/>
      <c r="BTG337" s="60"/>
      <c r="BTH337" s="60"/>
      <c r="BTI337" s="60"/>
      <c r="BTJ337" s="60"/>
      <c r="BTK337" s="60"/>
      <c r="BTL337" s="60"/>
      <c r="BTM337" s="60"/>
      <c r="BTN337" s="60"/>
      <c r="BTO337" s="60"/>
      <c r="BTP337" s="60"/>
      <c r="BTQ337" s="60"/>
      <c r="BTR337" s="60"/>
      <c r="BTS337" s="60"/>
      <c r="BTT337" s="60"/>
      <c r="BTU337" s="60"/>
      <c r="BTV337" s="60"/>
      <c r="BTW337" s="60"/>
      <c r="BTX337" s="60"/>
      <c r="BTY337" s="60"/>
      <c r="BTZ337" s="60"/>
      <c r="BUA337" s="60"/>
      <c r="BUB337" s="60"/>
      <c r="BUC337" s="60"/>
      <c r="BUD337" s="60"/>
      <c r="BUE337" s="60"/>
      <c r="BUF337" s="60"/>
      <c r="BUG337" s="60"/>
      <c r="BUH337" s="60"/>
      <c r="BUI337" s="60"/>
      <c r="BUJ337" s="60"/>
      <c r="BUK337" s="60"/>
      <c r="BUL337" s="60"/>
      <c r="BUM337" s="60"/>
      <c r="BUN337" s="60"/>
      <c r="BUO337" s="60"/>
      <c r="BUP337" s="60"/>
      <c r="BUQ337" s="60"/>
      <c r="BUR337" s="60"/>
      <c r="BUS337" s="60"/>
      <c r="BUT337" s="60"/>
      <c r="BUU337" s="60"/>
      <c r="BUV337" s="60"/>
      <c r="BUW337" s="60"/>
      <c r="BUX337" s="60"/>
      <c r="BUY337" s="60"/>
      <c r="BUZ337" s="60"/>
      <c r="BVA337" s="60"/>
      <c r="BVB337" s="60"/>
      <c r="BVC337" s="60"/>
      <c r="BVD337" s="60"/>
      <c r="BVE337" s="60"/>
      <c r="BVF337" s="60"/>
      <c r="BVG337" s="60"/>
      <c r="BVH337" s="60"/>
      <c r="BVI337" s="60"/>
      <c r="BVJ337" s="60"/>
      <c r="BVK337" s="60"/>
      <c r="BVL337" s="60"/>
      <c r="BVM337" s="60"/>
      <c r="BVN337" s="60"/>
      <c r="BVO337" s="60"/>
      <c r="BVP337" s="60"/>
      <c r="BVQ337" s="60"/>
      <c r="BVR337" s="60"/>
      <c r="BVS337" s="60"/>
      <c r="BVT337" s="60"/>
      <c r="BVU337" s="60"/>
      <c r="BVV337" s="60"/>
      <c r="BVW337" s="60"/>
      <c r="BVX337" s="60"/>
      <c r="BVY337" s="60"/>
      <c r="BVZ337" s="60"/>
      <c r="BWA337" s="60"/>
      <c r="BWB337" s="60"/>
      <c r="BWC337" s="60"/>
      <c r="BWD337" s="60"/>
      <c r="BWE337" s="60"/>
      <c r="BWF337" s="60"/>
      <c r="BWG337" s="60"/>
      <c r="BWH337" s="60"/>
      <c r="BWI337" s="60"/>
      <c r="BWJ337" s="60"/>
      <c r="BWK337" s="60"/>
      <c r="BWL337" s="60"/>
      <c r="BWM337" s="60"/>
      <c r="BWN337" s="60"/>
      <c r="BWO337" s="60"/>
      <c r="BWP337" s="60"/>
      <c r="BWQ337" s="60"/>
      <c r="BWR337" s="60"/>
      <c r="BWS337" s="60"/>
      <c r="BWT337" s="60"/>
      <c r="BWU337" s="60"/>
      <c r="BWV337" s="60"/>
      <c r="BWW337" s="60"/>
      <c r="BWX337" s="60"/>
      <c r="BWY337" s="60"/>
      <c r="BWZ337" s="60"/>
      <c r="BXA337" s="60"/>
      <c r="BXB337" s="60"/>
      <c r="BXC337" s="60"/>
      <c r="BXD337" s="60"/>
      <c r="BXE337" s="60"/>
      <c r="BXF337" s="60"/>
      <c r="BXG337" s="60"/>
      <c r="BXH337" s="60"/>
      <c r="BXI337" s="60"/>
      <c r="BXJ337" s="60"/>
      <c r="BXK337" s="60"/>
      <c r="BXL337" s="60"/>
      <c r="BXM337" s="60"/>
      <c r="BXN337" s="60"/>
      <c r="BXO337" s="60"/>
      <c r="BXP337" s="60"/>
      <c r="BXQ337" s="60"/>
      <c r="BXR337" s="60"/>
      <c r="BXS337" s="60"/>
      <c r="BXT337" s="60"/>
      <c r="BXU337" s="60"/>
      <c r="BXV337" s="60"/>
      <c r="BXW337" s="60"/>
      <c r="BXX337" s="60"/>
      <c r="BXY337" s="60"/>
      <c r="BXZ337" s="60"/>
      <c r="BYA337" s="60"/>
      <c r="BYB337" s="60"/>
      <c r="BYC337" s="60"/>
      <c r="BYD337" s="60"/>
      <c r="BYE337" s="60"/>
      <c r="BYF337" s="60"/>
      <c r="BYG337" s="60"/>
      <c r="BYH337" s="60"/>
      <c r="BYI337" s="60"/>
      <c r="BYJ337" s="60"/>
      <c r="BYK337" s="60"/>
      <c r="BYL337" s="60"/>
      <c r="BYM337" s="60"/>
      <c r="BYN337" s="60"/>
      <c r="BYO337" s="60"/>
      <c r="BYP337" s="60"/>
      <c r="BYQ337" s="60"/>
      <c r="BYR337" s="60"/>
      <c r="BYS337" s="60"/>
      <c r="BYT337" s="60"/>
      <c r="BYU337" s="60"/>
      <c r="BYV337" s="60"/>
      <c r="BYW337" s="60"/>
      <c r="BYX337" s="60"/>
      <c r="BYY337" s="60"/>
      <c r="BYZ337" s="60"/>
      <c r="BZA337" s="60"/>
      <c r="BZB337" s="60"/>
      <c r="BZC337" s="60"/>
      <c r="BZD337" s="60"/>
      <c r="BZE337" s="60"/>
      <c r="BZF337" s="60"/>
      <c r="BZG337" s="60"/>
      <c r="BZH337" s="60"/>
      <c r="BZI337" s="60"/>
      <c r="BZJ337" s="60"/>
      <c r="BZK337" s="60"/>
      <c r="BZL337" s="60"/>
      <c r="BZM337" s="60"/>
      <c r="BZN337" s="60"/>
      <c r="BZO337" s="60"/>
      <c r="BZP337" s="60"/>
      <c r="BZQ337" s="60"/>
      <c r="BZR337" s="60"/>
      <c r="BZS337" s="60"/>
      <c r="BZT337" s="60"/>
      <c r="BZU337" s="60"/>
      <c r="BZV337" s="60"/>
      <c r="BZW337" s="60"/>
      <c r="BZX337" s="60"/>
      <c r="BZY337" s="60"/>
      <c r="BZZ337" s="60"/>
      <c r="CAA337" s="60"/>
      <c r="CAB337" s="60"/>
      <c r="CAC337" s="60"/>
      <c r="CAD337" s="60"/>
      <c r="CAE337" s="60"/>
      <c r="CAF337" s="60"/>
      <c r="CAG337" s="60"/>
      <c r="CAH337" s="60"/>
      <c r="CAI337" s="60"/>
      <c r="CAJ337" s="60"/>
      <c r="CAK337" s="60"/>
      <c r="CAL337" s="60"/>
      <c r="CAM337" s="60"/>
      <c r="CAN337" s="60"/>
      <c r="CAO337" s="60"/>
      <c r="CAP337" s="60"/>
      <c r="CAQ337" s="60"/>
      <c r="CAR337" s="60"/>
      <c r="CAS337" s="60"/>
      <c r="CAT337" s="60"/>
      <c r="CAU337" s="60"/>
      <c r="CAV337" s="60"/>
      <c r="CAW337" s="60"/>
      <c r="CAX337" s="60"/>
      <c r="CAY337" s="60"/>
      <c r="CAZ337" s="60"/>
      <c r="CBA337" s="60"/>
      <c r="CBB337" s="60"/>
      <c r="CBC337" s="60"/>
      <c r="CBD337" s="60"/>
      <c r="CBE337" s="60"/>
      <c r="CBF337" s="60"/>
      <c r="CBG337" s="60"/>
      <c r="CBH337" s="60"/>
      <c r="CBI337" s="60"/>
      <c r="CBJ337" s="60"/>
      <c r="CBK337" s="60"/>
      <c r="CBL337" s="60"/>
      <c r="CBM337" s="60"/>
      <c r="CBN337" s="60"/>
      <c r="CBO337" s="60"/>
      <c r="CBP337" s="60"/>
      <c r="CBQ337" s="60"/>
      <c r="CBR337" s="60"/>
      <c r="CBS337" s="60"/>
      <c r="CBT337" s="60"/>
      <c r="CBU337" s="60"/>
      <c r="CBV337" s="60"/>
      <c r="CBW337" s="60"/>
      <c r="CBX337" s="60"/>
      <c r="CBY337" s="60"/>
      <c r="CBZ337" s="60"/>
      <c r="CCA337" s="60"/>
      <c r="CCB337" s="60"/>
      <c r="CCC337" s="60"/>
      <c r="CCD337" s="60"/>
      <c r="CCE337" s="60"/>
      <c r="CCF337" s="60"/>
      <c r="CCG337" s="60"/>
      <c r="CCH337" s="60"/>
      <c r="CCI337" s="60"/>
      <c r="CCJ337" s="60"/>
      <c r="CCK337" s="60"/>
      <c r="CCL337" s="60"/>
      <c r="CCM337" s="60"/>
      <c r="CCN337" s="60"/>
      <c r="CCO337" s="60"/>
      <c r="CCP337" s="60"/>
      <c r="CCQ337" s="60"/>
      <c r="CCR337" s="60"/>
      <c r="CCS337" s="60"/>
      <c r="CCT337" s="60"/>
      <c r="CCU337" s="60"/>
      <c r="CCV337" s="60"/>
      <c r="CCW337" s="60"/>
      <c r="CCX337" s="60"/>
      <c r="CCY337" s="60"/>
      <c r="CCZ337" s="60"/>
      <c r="CDA337" s="60"/>
      <c r="CDB337" s="60"/>
      <c r="CDC337" s="60"/>
      <c r="CDD337" s="60"/>
      <c r="CDE337" s="60"/>
      <c r="CDF337" s="60"/>
      <c r="CDG337" s="60"/>
      <c r="CDH337" s="60"/>
      <c r="CDI337" s="60"/>
      <c r="CDJ337" s="60"/>
      <c r="CDK337" s="60"/>
      <c r="CDL337" s="60"/>
      <c r="CDM337" s="60"/>
      <c r="CDN337" s="60"/>
      <c r="CDO337" s="60"/>
      <c r="CDP337" s="60"/>
      <c r="CDQ337" s="60"/>
      <c r="CDR337" s="60"/>
      <c r="CDS337" s="60"/>
      <c r="CDT337" s="60"/>
      <c r="CDU337" s="60"/>
      <c r="CDV337" s="60"/>
      <c r="CDW337" s="60"/>
      <c r="CDX337" s="60"/>
      <c r="CDY337" s="60"/>
      <c r="CDZ337" s="60"/>
      <c r="CEA337" s="60"/>
      <c r="CEB337" s="60"/>
      <c r="CEC337" s="60"/>
      <c r="CED337" s="60"/>
      <c r="CEE337" s="60"/>
      <c r="CEF337" s="60"/>
      <c r="CEG337" s="60"/>
      <c r="CEH337" s="60"/>
      <c r="CEI337" s="60"/>
      <c r="CEJ337" s="60"/>
      <c r="CEK337" s="60"/>
      <c r="CEL337" s="60"/>
      <c r="CEM337" s="60"/>
      <c r="CEN337" s="60"/>
      <c r="CEO337" s="60"/>
      <c r="CEP337" s="60"/>
      <c r="CEQ337" s="60"/>
      <c r="CER337" s="60"/>
      <c r="CES337" s="60"/>
      <c r="CET337" s="60"/>
      <c r="CEU337" s="60"/>
      <c r="CEV337" s="60"/>
      <c r="CEW337" s="60"/>
      <c r="CEX337" s="60"/>
      <c r="CEY337" s="60"/>
      <c r="CEZ337" s="60"/>
      <c r="CFA337" s="60"/>
      <c r="CFB337" s="60"/>
      <c r="CFC337" s="60"/>
      <c r="CFD337" s="60"/>
      <c r="CFE337" s="60"/>
      <c r="CFF337" s="60"/>
      <c r="CFG337" s="60"/>
      <c r="CFH337" s="60"/>
      <c r="CFI337" s="60"/>
      <c r="CFJ337" s="60"/>
      <c r="CFK337" s="60"/>
      <c r="CFL337" s="60"/>
      <c r="CFM337" s="60"/>
      <c r="CFN337" s="60"/>
      <c r="CFO337" s="60"/>
      <c r="CFP337" s="60"/>
      <c r="CFQ337" s="60"/>
      <c r="CFR337" s="60"/>
      <c r="CFS337" s="60"/>
      <c r="CFT337" s="60"/>
      <c r="CFU337" s="60"/>
      <c r="CFV337" s="60"/>
      <c r="CFW337" s="60"/>
      <c r="CFX337" s="60"/>
      <c r="CFY337" s="60"/>
      <c r="CFZ337" s="60"/>
      <c r="CGA337" s="60"/>
      <c r="CGB337" s="60"/>
      <c r="CGC337" s="60"/>
      <c r="CGD337" s="60"/>
      <c r="CGE337" s="60"/>
      <c r="CGF337" s="60"/>
      <c r="CGG337" s="60"/>
      <c r="CGH337" s="60"/>
      <c r="CGI337" s="60"/>
      <c r="CGJ337" s="60"/>
      <c r="CGK337" s="60"/>
      <c r="CGL337" s="60"/>
      <c r="CGM337" s="60"/>
      <c r="CGN337" s="60"/>
      <c r="CGO337" s="60"/>
      <c r="CGP337" s="60"/>
      <c r="CGQ337" s="60"/>
      <c r="CGR337" s="60"/>
      <c r="CGS337" s="60"/>
      <c r="CGT337" s="60"/>
      <c r="CGU337" s="60"/>
      <c r="CGV337" s="60"/>
      <c r="CGW337" s="60"/>
      <c r="CGX337" s="60"/>
      <c r="CGY337" s="60"/>
      <c r="CGZ337" s="60"/>
      <c r="CHA337" s="60"/>
      <c r="CHB337" s="60"/>
      <c r="CHC337" s="60"/>
      <c r="CHD337" s="60"/>
      <c r="CHE337" s="60"/>
      <c r="CHF337" s="60"/>
      <c r="CHG337" s="60"/>
      <c r="CHH337" s="60"/>
      <c r="CHI337" s="60"/>
      <c r="CHJ337" s="60"/>
      <c r="CHK337" s="60"/>
      <c r="CHL337" s="60"/>
      <c r="CHM337" s="60"/>
      <c r="CHN337" s="60"/>
      <c r="CHO337" s="60"/>
      <c r="CHP337" s="60"/>
      <c r="CHQ337" s="60"/>
      <c r="CHR337" s="60"/>
      <c r="CHS337" s="60"/>
      <c r="CHT337" s="60"/>
      <c r="CHU337" s="60"/>
      <c r="CHV337" s="60"/>
      <c r="CHW337" s="60"/>
      <c r="CHX337" s="60"/>
      <c r="CHY337" s="60"/>
      <c r="CHZ337" s="60"/>
      <c r="CIA337" s="60"/>
      <c r="CIB337" s="60"/>
      <c r="CIC337" s="60"/>
      <c r="CID337" s="60"/>
      <c r="CIE337" s="60"/>
      <c r="CIF337" s="60"/>
      <c r="CIG337" s="60"/>
      <c r="CIH337" s="60"/>
      <c r="CII337" s="60"/>
      <c r="CIJ337" s="60"/>
      <c r="CIK337" s="60"/>
      <c r="CIL337" s="60"/>
      <c r="CIM337" s="60"/>
      <c r="CIN337" s="60"/>
      <c r="CIO337" s="60"/>
      <c r="CIP337" s="60"/>
      <c r="CIQ337" s="60"/>
      <c r="CIR337" s="60"/>
      <c r="CIS337" s="60"/>
      <c r="CIT337" s="60"/>
      <c r="CIU337" s="60"/>
      <c r="CIV337" s="60"/>
      <c r="CIW337" s="60"/>
      <c r="CIX337" s="60"/>
      <c r="CIY337" s="60"/>
      <c r="CIZ337" s="60"/>
      <c r="CJA337" s="60"/>
      <c r="CJB337" s="60"/>
      <c r="CJC337" s="60"/>
      <c r="CJD337" s="60"/>
      <c r="CJE337" s="60"/>
      <c r="CJF337" s="60"/>
      <c r="CJG337" s="60"/>
      <c r="CJH337" s="60"/>
      <c r="CJI337" s="60"/>
      <c r="CJJ337" s="60"/>
      <c r="CJK337" s="60"/>
      <c r="CJL337" s="60"/>
      <c r="CJM337" s="60"/>
      <c r="CJN337" s="60"/>
      <c r="CJO337" s="60"/>
      <c r="CJP337" s="60"/>
      <c r="CJQ337" s="60"/>
      <c r="CJR337" s="60"/>
      <c r="CJS337" s="60"/>
      <c r="CJT337" s="60"/>
      <c r="CJU337" s="60"/>
      <c r="CJV337" s="60"/>
      <c r="CJW337" s="60"/>
      <c r="CJX337" s="60"/>
      <c r="CJY337" s="60"/>
      <c r="CJZ337" s="60"/>
      <c r="CKA337" s="60"/>
      <c r="CKB337" s="60"/>
      <c r="CKC337" s="60"/>
      <c r="CKD337" s="60"/>
      <c r="CKE337" s="60"/>
      <c r="CKF337" s="60"/>
      <c r="CKG337" s="60"/>
      <c r="CKH337" s="60"/>
      <c r="CKI337" s="60"/>
      <c r="CKJ337" s="60"/>
      <c r="CKK337" s="60"/>
      <c r="CKL337" s="60"/>
      <c r="CKM337" s="60"/>
      <c r="CKN337" s="60"/>
      <c r="CKO337" s="60"/>
      <c r="CKP337" s="60"/>
      <c r="CKQ337" s="60"/>
      <c r="CKR337" s="60"/>
      <c r="CKS337" s="60"/>
      <c r="CKT337" s="60"/>
      <c r="CKU337" s="60"/>
      <c r="CKV337" s="60"/>
      <c r="CKW337" s="60"/>
      <c r="CKX337" s="60"/>
      <c r="CKY337" s="60"/>
      <c r="CKZ337" s="60"/>
      <c r="CLA337" s="60"/>
      <c r="CLB337" s="60"/>
      <c r="CLC337" s="60"/>
      <c r="CLD337" s="60"/>
      <c r="CLE337" s="60"/>
      <c r="CLF337" s="60"/>
      <c r="CLG337" s="60"/>
      <c r="CLH337" s="60"/>
      <c r="CLI337" s="60"/>
      <c r="CLJ337" s="60"/>
      <c r="CLK337" s="60"/>
      <c r="CLL337" s="60"/>
      <c r="CLM337" s="60"/>
      <c r="CLN337" s="60"/>
      <c r="CLO337" s="60"/>
      <c r="CLP337" s="60"/>
      <c r="CLQ337" s="60"/>
      <c r="CLR337" s="60"/>
      <c r="CLS337" s="60"/>
      <c r="CLT337" s="60"/>
      <c r="CLU337" s="60"/>
      <c r="CLV337" s="60"/>
      <c r="CLW337" s="60"/>
      <c r="CLX337" s="60"/>
      <c r="CLY337" s="60"/>
      <c r="CLZ337" s="60"/>
      <c r="CMA337" s="60"/>
      <c r="CMB337" s="60"/>
      <c r="CMC337" s="60"/>
      <c r="CMD337" s="60"/>
      <c r="CME337" s="60"/>
      <c r="CMF337" s="60"/>
      <c r="CMG337" s="60"/>
      <c r="CMH337" s="60"/>
      <c r="CMI337" s="60"/>
      <c r="CMJ337" s="60"/>
      <c r="CMK337" s="60"/>
      <c r="CML337" s="60"/>
      <c r="CMM337" s="60"/>
      <c r="CMN337" s="60"/>
      <c r="CMO337" s="60"/>
      <c r="CMP337" s="60"/>
      <c r="CMQ337" s="60"/>
      <c r="CMR337" s="60"/>
      <c r="CMS337" s="60"/>
      <c r="CMT337" s="60"/>
      <c r="CMU337" s="60"/>
      <c r="CMV337" s="60"/>
      <c r="CMW337" s="60"/>
      <c r="CMX337" s="60"/>
      <c r="CMY337" s="60"/>
      <c r="CMZ337" s="60"/>
      <c r="CNA337" s="60"/>
      <c r="CNB337" s="60"/>
      <c r="CNC337" s="60"/>
      <c r="CND337" s="60"/>
      <c r="CNE337" s="60"/>
      <c r="CNF337" s="60"/>
      <c r="CNG337" s="60"/>
      <c r="CNH337" s="60"/>
      <c r="CNI337" s="60"/>
      <c r="CNJ337" s="60"/>
      <c r="CNK337" s="60"/>
      <c r="CNL337" s="60"/>
      <c r="CNM337" s="60"/>
      <c r="CNN337" s="60"/>
      <c r="CNO337" s="60"/>
      <c r="CNP337" s="60"/>
      <c r="CNQ337" s="60"/>
      <c r="CNR337" s="60"/>
      <c r="CNS337" s="60"/>
      <c r="CNT337" s="60"/>
      <c r="CNU337" s="60"/>
      <c r="CNV337" s="60"/>
      <c r="CNW337" s="60"/>
      <c r="CNX337" s="60"/>
      <c r="CNY337" s="60"/>
      <c r="CNZ337" s="60"/>
      <c r="COA337" s="60"/>
      <c r="COB337" s="60"/>
      <c r="COC337" s="60"/>
      <c r="COD337" s="60"/>
      <c r="COE337" s="60"/>
      <c r="COF337" s="60"/>
      <c r="COG337" s="60"/>
      <c r="COH337" s="60"/>
      <c r="COI337" s="60"/>
      <c r="COJ337" s="60"/>
      <c r="COK337" s="60"/>
      <c r="COL337" s="60"/>
      <c r="COM337" s="60"/>
      <c r="CON337" s="60"/>
      <c r="COO337" s="60"/>
      <c r="COP337" s="60"/>
      <c r="COQ337" s="60"/>
      <c r="COR337" s="60"/>
      <c r="COS337" s="60"/>
      <c r="COT337" s="60"/>
      <c r="COU337" s="60"/>
      <c r="COV337" s="60"/>
      <c r="COW337" s="60"/>
      <c r="COX337" s="60"/>
      <c r="COY337" s="60"/>
      <c r="COZ337" s="60"/>
      <c r="CPA337" s="60"/>
      <c r="CPB337" s="60"/>
      <c r="CPC337" s="60"/>
      <c r="CPD337" s="60"/>
      <c r="CPE337" s="60"/>
      <c r="CPF337" s="60"/>
      <c r="CPG337" s="60"/>
      <c r="CPH337" s="60"/>
      <c r="CPI337" s="60"/>
      <c r="CPJ337" s="60"/>
      <c r="CPK337" s="60"/>
      <c r="CPL337" s="60"/>
      <c r="CPM337" s="60"/>
      <c r="CPN337" s="60"/>
      <c r="CPO337" s="60"/>
      <c r="CPP337" s="60"/>
      <c r="CPQ337" s="60"/>
      <c r="CPR337" s="60"/>
      <c r="CPS337" s="60"/>
      <c r="CPT337" s="60"/>
      <c r="CPU337" s="60"/>
      <c r="CPV337" s="60"/>
      <c r="CPW337" s="60"/>
      <c r="CPX337" s="60"/>
      <c r="CPY337" s="60"/>
      <c r="CPZ337" s="60"/>
      <c r="CQA337" s="60"/>
      <c r="CQB337" s="60"/>
      <c r="CQC337" s="60"/>
      <c r="CQD337" s="60"/>
      <c r="CQE337" s="60"/>
      <c r="CQF337" s="60"/>
      <c r="CQG337" s="60"/>
      <c r="CQH337" s="60"/>
      <c r="CQI337" s="60"/>
      <c r="CQJ337" s="60"/>
      <c r="CQK337" s="60"/>
      <c r="CQL337" s="60"/>
      <c r="CQM337" s="60"/>
      <c r="CQN337" s="60"/>
      <c r="CQO337" s="60"/>
      <c r="CQP337" s="60"/>
      <c r="CQQ337" s="60"/>
      <c r="CQR337" s="60"/>
      <c r="CQS337" s="60"/>
      <c r="CQT337" s="60"/>
      <c r="CQU337" s="60"/>
      <c r="CQV337" s="60"/>
      <c r="CQW337" s="60"/>
      <c r="CQX337" s="60"/>
      <c r="CQY337" s="60"/>
      <c r="CQZ337" s="60"/>
      <c r="CRA337" s="60"/>
      <c r="CRB337" s="60"/>
      <c r="CRC337" s="60"/>
      <c r="CRD337" s="60"/>
      <c r="CRE337" s="60"/>
      <c r="CRF337" s="60"/>
      <c r="CRG337" s="60"/>
      <c r="CRH337" s="60"/>
      <c r="CRI337" s="60"/>
      <c r="CRJ337" s="60"/>
      <c r="CRK337" s="60"/>
      <c r="CRL337" s="60"/>
      <c r="CRM337" s="60"/>
      <c r="CRN337" s="60"/>
      <c r="CRO337" s="60"/>
      <c r="CRP337" s="60"/>
      <c r="CRQ337" s="60"/>
      <c r="CRR337" s="60"/>
      <c r="CRS337" s="60"/>
      <c r="CRT337" s="60"/>
      <c r="CRU337" s="60"/>
      <c r="CRV337" s="60"/>
      <c r="CRW337" s="60"/>
      <c r="CRX337" s="60"/>
      <c r="CRY337" s="60"/>
      <c r="CRZ337" s="60"/>
      <c r="CSA337" s="60"/>
      <c r="CSB337" s="60"/>
      <c r="CSC337" s="60"/>
      <c r="CSD337" s="60"/>
      <c r="CSE337" s="60"/>
      <c r="CSF337" s="60"/>
      <c r="CSG337" s="60"/>
      <c r="CSH337" s="60"/>
      <c r="CSI337" s="60"/>
      <c r="CSJ337" s="60"/>
      <c r="CSK337" s="60"/>
      <c r="CSL337" s="60"/>
      <c r="CSM337" s="60"/>
      <c r="CSN337" s="60"/>
      <c r="CSO337" s="60"/>
      <c r="CSP337" s="60"/>
      <c r="CSQ337" s="60"/>
      <c r="CSR337" s="60"/>
      <c r="CSS337" s="60"/>
      <c r="CST337" s="60"/>
      <c r="CSU337" s="60"/>
      <c r="CSV337" s="60"/>
      <c r="CSW337" s="60"/>
      <c r="CSX337" s="60"/>
      <c r="CSY337" s="60"/>
      <c r="CSZ337" s="60"/>
      <c r="CTA337" s="60"/>
      <c r="CTB337" s="60"/>
      <c r="CTC337" s="60"/>
      <c r="CTD337" s="60"/>
      <c r="CTE337" s="60"/>
      <c r="CTF337" s="60"/>
      <c r="CTG337" s="60"/>
      <c r="CTH337" s="60"/>
      <c r="CTI337" s="60"/>
      <c r="CTJ337" s="60"/>
      <c r="CTK337" s="60"/>
      <c r="CTL337" s="60"/>
      <c r="CTM337" s="60"/>
      <c r="CTN337" s="60"/>
      <c r="CTO337" s="60"/>
      <c r="CTP337" s="60"/>
      <c r="CTQ337" s="60"/>
      <c r="CTR337" s="60"/>
      <c r="CTS337" s="60"/>
      <c r="CTT337" s="60"/>
      <c r="CTU337" s="60"/>
      <c r="CTV337" s="60"/>
      <c r="CTW337" s="60"/>
      <c r="CTX337" s="60"/>
      <c r="CTY337" s="60"/>
      <c r="CTZ337" s="60"/>
      <c r="CUA337" s="60"/>
      <c r="CUB337" s="60"/>
      <c r="CUC337" s="60"/>
      <c r="CUD337" s="60"/>
      <c r="CUE337" s="60"/>
      <c r="CUF337" s="60"/>
      <c r="CUG337" s="60"/>
      <c r="CUH337" s="60"/>
      <c r="CUI337" s="60"/>
      <c r="CUJ337" s="60"/>
      <c r="CUK337" s="60"/>
      <c r="CUL337" s="60"/>
      <c r="CUM337" s="60"/>
      <c r="CUN337" s="60"/>
      <c r="CUO337" s="60"/>
      <c r="CUP337" s="60"/>
      <c r="CUQ337" s="60"/>
      <c r="CUR337" s="60"/>
      <c r="CUS337" s="60"/>
      <c r="CUT337" s="60"/>
      <c r="CUU337" s="60"/>
      <c r="CUV337" s="60"/>
      <c r="CUW337" s="60"/>
      <c r="CUX337" s="60"/>
      <c r="CUY337" s="60"/>
      <c r="CUZ337" s="60"/>
      <c r="CVA337" s="60"/>
      <c r="CVB337" s="60"/>
      <c r="CVC337" s="60"/>
      <c r="CVD337" s="60"/>
      <c r="CVE337" s="60"/>
      <c r="CVF337" s="60"/>
      <c r="CVG337" s="60"/>
      <c r="CVH337" s="60"/>
      <c r="CVI337" s="60"/>
      <c r="CVJ337" s="60"/>
      <c r="CVK337" s="60"/>
      <c r="CVL337" s="60"/>
      <c r="CVM337" s="60"/>
      <c r="CVN337" s="60"/>
      <c r="CVO337" s="60"/>
      <c r="CVP337" s="60"/>
      <c r="CVQ337" s="60"/>
      <c r="CVR337" s="60"/>
      <c r="CVS337" s="60"/>
      <c r="CVT337" s="60"/>
      <c r="CVU337" s="60"/>
      <c r="CVV337" s="60"/>
      <c r="CVW337" s="60"/>
      <c r="CVX337" s="60"/>
      <c r="CVY337" s="60"/>
      <c r="CVZ337" s="60"/>
      <c r="CWA337" s="60"/>
      <c r="CWB337" s="60"/>
      <c r="CWC337" s="60"/>
      <c r="CWD337" s="60"/>
      <c r="CWE337" s="60"/>
      <c r="CWF337" s="60"/>
      <c r="CWG337" s="60"/>
      <c r="CWH337" s="60"/>
      <c r="CWI337" s="60"/>
      <c r="CWJ337" s="60"/>
      <c r="CWK337" s="60"/>
      <c r="CWL337" s="60"/>
      <c r="CWM337" s="60"/>
      <c r="CWN337" s="60"/>
      <c r="CWO337" s="60"/>
      <c r="CWP337" s="60"/>
      <c r="CWQ337" s="60"/>
      <c r="CWR337" s="60"/>
      <c r="CWS337" s="60"/>
      <c r="CWT337" s="60"/>
      <c r="CWU337" s="60"/>
      <c r="CWV337" s="60"/>
      <c r="CWW337" s="60"/>
      <c r="CWX337" s="60"/>
      <c r="CWY337" s="60"/>
      <c r="CWZ337" s="60"/>
      <c r="CXA337" s="60"/>
      <c r="CXB337" s="60"/>
      <c r="CXC337" s="60"/>
      <c r="CXD337" s="60"/>
      <c r="CXE337" s="60"/>
      <c r="CXF337" s="60"/>
      <c r="CXG337" s="60"/>
      <c r="CXH337" s="60"/>
      <c r="CXI337" s="60"/>
      <c r="CXJ337" s="60"/>
      <c r="CXK337" s="60"/>
      <c r="CXL337" s="60"/>
      <c r="CXM337" s="60"/>
      <c r="CXN337" s="60"/>
      <c r="CXO337" s="60"/>
      <c r="CXP337" s="60"/>
      <c r="CXQ337" s="60"/>
      <c r="CXR337" s="60"/>
      <c r="CXS337" s="60"/>
      <c r="CXT337" s="60"/>
      <c r="CXU337" s="60"/>
      <c r="CXV337" s="60"/>
      <c r="CXW337" s="60"/>
      <c r="CXX337" s="60"/>
      <c r="CXY337" s="60"/>
      <c r="CXZ337" s="60"/>
      <c r="CYA337" s="60"/>
      <c r="CYB337" s="60"/>
      <c r="CYC337" s="60"/>
      <c r="CYD337" s="60"/>
      <c r="CYE337" s="60"/>
      <c r="CYF337" s="60"/>
      <c r="CYG337" s="60"/>
      <c r="CYH337" s="60"/>
      <c r="CYI337" s="60"/>
      <c r="CYJ337" s="60"/>
      <c r="CYK337" s="60"/>
      <c r="CYL337" s="60"/>
      <c r="CYM337" s="60"/>
      <c r="CYN337" s="60"/>
      <c r="CYO337" s="60"/>
      <c r="CYP337" s="60"/>
      <c r="CYQ337" s="60"/>
      <c r="CYR337" s="60"/>
      <c r="CYS337" s="60"/>
      <c r="CYT337" s="60"/>
      <c r="CYU337" s="60"/>
      <c r="CYV337" s="60"/>
      <c r="CYW337" s="60"/>
      <c r="CYX337" s="60"/>
      <c r="CYY337" s="60"/>
      <c r="CYZ337" s="60"/>
      <c r="CZA337" s="60"/>
      <c r="CZB337" s="60"/>
      <c r="CZC337" s="60"/>
      <c r="CZD337" s="60"/>
      <c r="CZE337" s="60"/>
      <c r="CZF337" s="60"/>
      <c r="CZG337" s="60"/>
      <c r="CZH337" s="60"/>
      <c r="CZI337" s="60"/>
      <c r="CZJ337" s="60"/>
      <c r="CZK337" s="60"/>
      <c r="CZL337" s="60"/>
      <c r="CZM337" s="60"/>
      <c r="CZN337" s="60"/>
      <c r="CZO337" s="60"/>
      <c r="CZP337" s="60"/>
      <c r="CZQ337" s="60"/>
      <c r="CZR337" s="60"/>
      <c r="CZS337" s="60"/>
      <c r="CZT337" s="60"/>
      <c r="CZU337" s="60"/>
      <c r="CZV337" s="60"/>
      <c r="CZW337" s="60"/>
      <c r="CZX337" s="60"/>
      <c r="CZY337" s="60"/>
      <c r="CZZ337" s="60"/>
      <c r="DAA337" s="60"/>
      <c r="DAB337" s="60"/>
      <c r="DAC337" s="60"/>
      <c r="DAD337" s="60"/>
      <c r="DAE337" s="60"/>
      <c r="DAF337" s="60"/>
      <c r="DAG337" s="60"/>
      <c r="DAH337" s="60"/>
      <c r="DAI337" s="60"/>
      <c r="DAJ337" s="60"/>
      <c r="DAK337" s="60"/>
      <c r="DAL337" s="60"/>
      <c r="DAM337" s="60"/>
      <c r="DAN337" s="60"/>
      <c r="DAO337" s="60"/>
      <c r="DAP337" s="60"/>
      <c r="DAQ337" s="60"/>
      <c r="DAR337" s="60"/>
      <c r="DAS337" s="60"/>
      <c r="DAT337" s="60"/>
      <c r="DAU337" s="60"/>
      <c r="DAV337" s="60"/>
      <c r="DAW337" s="60"/>
      <c r="DAX337" s="60"/>
      <c r="DAY337" s="60"/>
      <c r="DAZ337" s="60"/>
      <c r="DBA337" s="60"/>
      <c r="DBB337" s="60"/>
      <c r="DBC337" s="60"/>
      <c r="DBD337" s="60"/>
      <c r="DBE337" s="60"/>
      <c r="DBF337" s="60"/>
      <c r="DBG337" s="60"/>
      <c r="DBH337" s="60"/>
      <c r="DBI337" s="60"/>
      <c r="DBJ337" s="60"/>
      <c r="DBK337" s="60"/>
      <c r="DBL337" s="60"/>
      <c r="DBM337" s="60"/>
      <c r="DBN337" s="60"/>
      <c r="DBO337" s="60"/>
      <c r="DBP337" s="60"/>
      <c r="DBQ337" s="60"/>
      <c r="DBR337" s="60"/>
      <c r="DBS337" s="60"/>
      <c r="DBT337" s="60"/>
      <c r="DBU337" s="60"/>
      <c r="DBV337" s="60"/>
      <c r="DBW337" s="60"/>
      <c r="DBX337" s="60"/>
      <c r="DBY337" s="60"/>
      <c r="DBZ337" s="60"/>
      <c r="DCA337" s="60"/>
      <c r="DCB337" s="60"/>
      <c r="DCC337" s="60"/>
      <c r="DCD337" s="60"/>
      <c r="DCE337" s="60"/>
      <c r="DCF337" s="60"/>
      <c r="DCG337" s="60"/>
      <c r="DCH337" s="60"/>
      <c r="DCI337" s="60"/>
      <c r="DCJ337" s="60"/>
      <c r="DCK337" s="60"/>
      <c r="DCL337" s="60"/>
      <c r="DCM337" s="60"/>
      <c r="DCN337" s="60"/>
      <c r="DCO337" s="60"/>
      <c r="DCP337" s="60"/>
      <c r="DCQ337" s="60"/>
      <c r="DCR337" s="60"/>
      <c r="DCS337" s="60"/>
      <c r="DCT337" s="60"/>
      <c r="DCU337" s="60"/>
      <c r="DCV337" s="60"/>
      <c r="DCW337" s="60"/>
      <c r="DCX337" s="60"/>
      <c r="DCY337" s="60"/>
      <c r="DCZ337" s="60"/>
      <c r="DDA337" s="60"/>
      <c r="DDB337" s="60"/>
      <c r="DDC337" s="60"/>
      <c r="DDD337" s="60"/>
      <c r="DDE337" s="60"/>
      <c r="DDF337" s="60"/>
      <c r="DDG337" s="60"/>
      <c r="DDH337" s="60"/>
      <c r="DDI337" s="60"/>
      <c r="DDJ337" s="60"/>
      <c r="DDK337" s="60"/>
      <c r="DDL337" s="60"/>
      <c r="DDM337" s="60"/>
      <c r="DDN337" s="60"/>
      <c r="DDO337" s="60"/>
      <c r="DDP337" s="60"/>
      <c r="DDQ337" s="60"/>
      <c r="DDR337" s="60"/>
      <c r="DDS337" s="60"/>
      <c r="DDT337" s="60"/>
      <c r="DDU337" s="60"/>
      <c r="DDV337" s="60"/>
      <c r="DDW337" s="60"/>
      <c r="DDX337" s="60"/>
      <c r="DDY337" s="60"/>
      <c r="DDZ337" s="60"/>
      <c r="DEA337" s="60"/>
      <c r="DEB337" s="60"/>
      <c r="DEC337" s="60"/>
      <c r="DED337" s="60"/>
      <c r="DEE337" s="60"/>
      <c r="DEF337" s="60"/>
      <c r="DEG337" s="60"/>
      <c r="DEH337" s="60"/>
      <c r="DEI337" s="60"/>
      <c r="DEJ337" s="60"/>
      <c r="DEK337" s="60"/>
      <c r="DEL337" s="60"/>
      <c r="DEM337" s="60"/>
      <c r="DEN337" s="60"/>
      <c r="DEO337" s="60"/>
      <c r="DEP337" s="60"/>
      <c r="DEQ337" s="60"/>
      <c r="DER337" s="60"/>
      <c r="DES337" s="60"/>
      <c r="DET337" s="60"/>
      <c r="DEU337" s="60"/>
      <c r="DEV337" s="60"/>
      <c r="DEW337" s="60"/>
      <c r="DEX337" s="60"/>
      <c r="DEY337" s="60"/>
      <c r="DEZ337" s="60"/>
      <c r="DFA337" s="60"/>
      <c r="DFB337" s="60"/>
      <c r="DFC337" s="60"/>
      <c r="DFD337" s="60"/>
      <c r="DFE337" s="60"/>
      <c r="DFF337" s="60"/>
      <c r="DFG337" s="60"/>
      <c r="DFH337" s="60"/>
      <c r="DFI337" s="60"/>
      <c r="DFJ337" s="60"/>
      <c r="DFK337" s="60"/>
      <c r="DFL337" s="60"/>
      <c r="DFM337" s="60"/>
      <c r="DFN337" s="60"/>
      <c r="DFO337" s="60"/>
      <c r="DFP337" s="60"/>
      <c r="DFQ337" s="60"/>
      <c r="DFR337" s="60"/>
      <c r="DFS337" s="60"/>
      <c r="DFT337" s="60"/>
      <c r="DFU337" s="60"/>
      <c r="DFV337" s="60"/>
      <c r="DFW337" s="60"/>
      <c r="DFX337" s="60"/>
      <c r="DFY337" s="60"/>
      <c r="DFZ337" s="60"/>
      <c r="DGA337" s="60"/>
      <c r="DGB337" s="60"/>
      <c r="DGC337" s="60"/>
      <c r="DGD337" s="60"/>
      <c r="DGE337" s="60"/>
      <c r="DGF337" s="60"/>
      <c r="DGG337" s="60"/>
      <c r="DGH337" s="60"/>
      <c r="DGI337" s="60"/>
      <c r="DGJ337" s="60"/>
      <c r="DGK337" s="60"/>
      <c r="DGL337" s="60"/>
      <c r="DGM337" s="60"/>
      <c r="DGN337" s="60"/>
      <c r="DGO337" s="60"/>
      <c r="DGP337" s="60"/>
      <c r="DGQ337" s="60"/>
      <c r="DGR337" s="60"/>
      <c r="DGS337" s="60"/>
      <c r="DGT337" s="60"/>
      <c r="DGU337" s="60"/>
      <c r="DGV337" s="60"/>
      <c r="DGW337" s="60"/>
      <c r="DGX337" s="60"/>
      <c r="DGY337" s="60"/>
      <c r="DGZ337" s="60"/>
      <c r="DHA337" s="60"/>
      <c r="DHB337" s="60"/>
      <c r="DHC337" s="60"/>
      <c r="DHD337" s="60"/>
      <c r="DHE337" s="60"/>
      <c r="DHF337" s="60"/>
      <c r="DHG337" s="60"/>
      <c r="DHH337" s="60"/>
      <c r="DHI337" s="60"/>
      <c r="DHJ337" s="60"/>
      <c r="DHK337" s="60"/>
      <c r="DHL337" s="60"/>
      <c r="DHM337" s="60"/>
      <c r="DHN337" s="60"/>
      <c r="DHO337" s="60"/>
      <c r="DHP337" s="60"/>
      <c r="DHQ337" s="60"/>
      <c r="DHR337" s="60"/>
      <c r="DHS337" s="60"/>
      <c r="DHT337" s="60"/>
      <c r="DHU337" s="60"/>
      <c r="DHV337" s="60"/>
      <c r="DHW337" s="60"/>
      <c r="DHX337" s="60"/>
      <c r="DHY337" s="60"/>
      <c r="DHZ337" s="60"/>
      <c r="DIA337" s="60"/>
      <c r="DIB337" s="60"/>
      <c r="DIC337" s="60"/>
      <c r="DID337" s="60"/>
      <c r="DIE337" s="60"/>
      <c r="DIF337" s="60"/>
      <c r="DIG337" s="60"/>
      <c r="DIH337" s="60"/>
      <c r="DII337" s="60"/>
      <c r="DIJ337" s="60"/>
      <c r="DIK337" s="60"/>
      <c r="DIL337" s="60"/>
      <c r="DIM337" s="60"/>
      <c r="DIN337" s="60"/>
      <c r="DIO337" s="60"/>
      <c r="DIP337" s="60"/>
      <c r="DIQ337" s="60"/>
      <c r="DIR337" s="60"/>
      <c r="DIS337" s="60"/>
      <c r="DIT337" s="60"/>
      <c r="DIU337" s="60"/>
      <c r="DIV337" s="60"/>
      <c r="DIW337" s="60"/>
      <c r="DIX337" s="60"/>
      <c r="DIY337" s="60"/>
      <c r="DIZ337" s="60"/>
      <c r="DJA337" s="60"/>
      <c r="DJB337" s="60"/>
      <c r="DJC337" s="60"/>
      <c r="DJD337" s="60"/>
      <c r="DJE337" s="60"/>
      <c r="DJF337" s="60"/>
      <c r="DJG337" s="60"/>
      <c r="DJH337" s="60"/>
      <c r="DJI337" s="60"/>
      <c r="DJJ337" s="60"/>
      <c r="DJK337" s="60"/>
      <c r="DJL337" s="60"/>
      <c r="DJM337" s="60"/>
      <c r="DJN337" s="60"/>
      <c r="DJO337" s="60"/>
      <c r="DJP337" s="60"/>
      <c r="DJQ337" s="60"/>
      <c r="DJR337" s="60"/>
      <c r="DJS337" s="60"/>
      <c r="DJT337" s="60"/>
      <c r="DJU337" s="60"/>
      <c r="DJV337" s="60"/>
      <c r="DJW337" s="60"/>
      <c r="DJX337" s="60"/>
      <c r="DJY337" s="60"/>
      <c r="DJZ337" s="60"/>
      <c r="DKA337" s="60"/>
      <c r="DKB337" s="60"/>
      <c r="DKC337" s="60"/>
      <c r="DKD337" s="60"/>
      <c r="DKE337" s="60"/>
      <c r="DKF337" s="60"/>
      <c r="DKG337" s="60"/>
      <c r="DKH337" s="60"/>
      <c r="DKI337" s="60"/>
      <c r="DKJ337" s="60"/>
      <c r="DKK337" s="60"/>
      <c r="DKL337" s="60"/>
      <c r="DKM337" s="60"/>
      <c r="DKN337" s="60"/>
      <c r="DKO337" s="60"/>
      <c r="DKP337" s="60"/>
      <c r="DKQ337" s="60"/>
      <c r="DKR337" s="60"/>
      <c r="DKS337" s="60"/>
      <c r="DKT337" s="60"/>
      <c r="DKU337" s="60"/>
      <c r="DKV337" s="60"/>
      <c r="DKW337" s="60"/>
      <c r="DKX337" s="60"/>
      <c r="DKY337" s="60"/>
      <c r="DKZ337" s="60"/>
      <c r="DLA337" s="60"/>
      <c r="DLB337" s="60"/>
      <c r="DLC337" s="60"/>
      <c r="DLD337" s="60"/>
      <c r="DLE337" s="60"/>
      <c r="DLF337" s="60"/>
      <c r="DLG337" s="60"/>
      <c r="DLH337" s="60"/>
      <c r="DLI337" s="60"/>
      <c r="DLJ337" s="60"/>
      <c r="DLK337" s="60"/>
      <c r="DLL337" s="60"/>
      <c r="DLM337" s="60"/>
      <c r="DLN337" s="60"/>
      <c r="DLO337" s="60"/>
      <c r="DLP337" s="60"/>
      <c r="DLQ337" s="60"/>
      <c r="DLR337" s="60"/>
      <c r="DLS337" s="60"/>
      <c r="DLT337" s="60"/>
      <c r="DLU337" s="60"/>
      <c r="DLV337" s="60"/>
      <c r="DLW337" s="60"/>
      <c r="DLX337" s="60"/>
      <c r="DLY337" s="60"/>
      <c r="DLZ337" s="60"/>
      <c r="DMA337" s="60"/>
      <c r="DMB337" s="60"/>
      <c r="DMC337" s="60"/>
      <c r="DMD337" s="60"/>
      <c r="DME337" s="60"/>
      <c r="DMF337" s="60"/>
      <c r="DMG337" s="60"/>
      <c r="DMH337" s="60"/>
      <c r="DMI337" s="60"/>
      <c r="DMJ337" s="60"/>
      <c r="DMK337" s="60"/>
      <c r="DML337" s="60"/>
      <c r="DMM337" s="60"/>
      <c r="DMN337" s="60"/>
      <c r="DMO337" s="60"/>
      <c r="DMP337" s="60"/>
      <c r="DMQ337" s="60"/>
      <c r="DMR337" s="60"/>
      <c r="DMS337" s="60"/>
      <c r="DMT337" s="60"/>
      <c r="DMU337" s="60"/>
      <c r="DMV337" s="60"/>
      <c r="DMW337" s="60"/>
      <c r="DMX337" s="60"/>
      <c r="DMY337" s="60"/>
      <c r="DMZ337" s="60"/>
      <c r="DNA337" s="60"/>
      <c r="DNB337" s="60"/>
      <c r="DNC337" s="60"/>
      <c r="DND337" s="60"/>
      <c r="DNE337" s="60"/>
      <c r="DNF337" s="60"/>
      <c r="DNG337" s="60"/>
      <c r="DNH337" s="60"/>
      <c r="DNI337" s="60"/>
      <c r="DNJ337" s="60"/>
      <c r="DNK337" s="60"/>
      <c r="DNL337" s="60"/>
      <c r="DNM337" s="60"/>
      <c r="DNN337" s="60"/>
      <c r="DNO337" s="60"/>
      <c r="DNP337" s="60"/>
      <c r="DNQ337" s="60"/>
      <c r="DNR337" s="60"/>
      <c r="DNS337" s="60"/>
      <c r="DNT337" s="60"/>
      <c r="DNU337" s="60"/>
      <c r="DNV337" s="60"/>
      <c r="DNW337" s="60"/>
      <c r="DNX337" s="60"/>
      <c r="DNY337" s="60"/>
      <c r="DNZ337" s="60"/>
      <c r="DOA337" s="60"/>
      <c r="DOB337" s="60"/>
      <c r="DOC337" s="60"/>
      <c r="DOD337" s="60"/>
      <c r="DOE337" s="60"/>
      <c r="DOF337" s="60"/>
      <c r="DOG337" s="60"/>
      <c r="DOH337" s="60"/>
      <c r="DOI337" s="60"/>
      <c r="DOJ337" s="60"/>
      <c r="DOK337" s="60"/>
      <c r="DOL337" s="60"/>
      <c r="DOM337" s="60"/>
      <c r="DON337" s="60"/>
      <c r="DOO337" s="60"/>
      <c r="DOP337" s="60"/>
      <c r="DOQ337" s="60"/>
      <c r="DOR337" s="60"/>
      <c r="DOS337" s="60"/>
      <c r="DOT337" s="60"/>
      <c r="DOU337" s="60"/>
      <c r="DOV337" s="60"/>
      <c r="DOW337" s="60"/>
      <c r="DOX337" s="60"/>
      <c r="DOY337" s="60"/>
      <c r="DOZ337" s="60"/>
      <c r="DPA337" s="60"/>
      <c r="DPB337" s="60"/>
      <c r="DPC337" s="60"/>
      <c r="DPD337" s="60"/>
      <c r="DPE337" s="60"/>
      <c r="DPF337" s="60"/>
      <c r="DPG337" s="60"/>
      <c r="DPH337" s="60"/>
      <c r="DPI337" s="60"/>
      <c r="DPJ337" s="60"/>
      <c r="DPK337" s="60"/>
      <c r="DPL337" s="60"/>
      <c r="DPM337" s="60"/>
      <c r="DPN337" s="60"/>
      <c r="DPO337" s="60"/>
      <c r="DPP337" s="60"/>
      <c r="DPQ337" s="60"/>
      <c r="DPR337" s="60"/>
      <c r="DPS337" s="60"/>
      <c r="DPT337" s="60"/>
      <c r="DPU337" s="60"/>
      <c r="DPV337" s="60"/>
      <c r="DPW337" s="60"/>
      <c r="DPX337" s="60"/>
      <c r="DPY337" s="60"/>
      <c r="DPZ337" s="60"/>
      <c r="DQA337" s="60"/>
      <c r="DQB337" s="60"/>
      <c r="DQC337" s="60"/>
      <c r="DQD337" s="60"/>
      <c r="DQE337" s="60"/>
      <c r="DQF337" s="60"/>
      <c r="DQG337" s="60"/>
      <c r="DQH337" s="60"/>
      <c r="DQI337" s="60"/>
      <c r="DQJ337" s="60"/>
      <c r="DQK337" s="60"/>
      <c r="DQL337" s="60"/>
      <c r="DQM337" s="60"/>
      <c r="DQN337" s="60"/>
      <c r="DQO337" s="60"/>
      <c r="DQP337" s="60"/>
      <c r="DQQ337" s="60"/>
      <c r="DQR337" s="60"/>
      <c r="DQS337" s="60"/>
      <c r="DQT337" s="60"/>
      <c r="DQU337" s="60"/>
      <c r="DQV337" s="60"/>
      <c r="DQW337" s="60"/>
      <c r="DQX337" s="60"/>
      <c r="DQY337" s="60"/>
      <c r="DQZ337" s="60"/>
      <c r="DRA337" s="60"/>
      <c r="DRB337" s="60"/>
      <c r="DRC337" s="60"/>
      <c r="DRD337" s="60"/>
      <c r="DRE337" s="60"/>
      <c r="DRF337" s="60"/>
      <c r="DRG337" s="60"/>
      <c r="DRH337" s="60"/>
      <c r="DRI337" s="60"/>
      <c r="DRJ337" s="60"/>
      <c r="DRK337" s="60"/>
      <c r="DRL337" s="60"/>
      <c r="DRM337" s="60"/>
      <c r="DRN337" s="60"/>
      <c r="DRO337" s="60"/>
      <c r="DRP337" s="60"/>
      <c r="DRQ337" s="60"/>
      <c r="DRR337" s="60"/>
      <c r="DRS337" s="60"/>
      <c r="DRT337" s="60"/>
      <c r="DRU337" s="60"/>
      <c r="DRV337" s="60"/>
      <c r="DRW337" s="60"/>
      <c r="DRX337" s="60"/>
      <c r="DRY337" s="60"/>
      <c r="DRZ337" s="60"/>
      <c r="DSA337" s="60"/>
      <c r="DSB337" s="60"/>
      <c r="DSC337" s="60"/>
      <c r="DSD337" s="60"/>
      <c r="DSE337" s="60"/>
      <c r="DSF337" s="60"/>
      <c r="DSG337" s="60"/>
      <c r="DSH337" s="60"/>
      <c r="DSI337" s="60"/>
      <c r="DSJ337" s="60"/>
      <c r="DSK337" s="60"/>
      <c r="DSL337" s="60"/>
      <c r="DSM337" s="60"/>
      <c r="DSN337" s="60"/>
      <c r="DSO337" s="60"/>
      <c r="DSP337" s="60"/>
      <c r="DSQ337" s="60"/>
      <c r="DSR337" s="60"/>
      <c r="DSS337" s="60"/>
      <c r="DST337" s="60"/>
      <c r="DSU337" s="60"/>
      <c r="DSV337" s="60"/>
      <c r="DSW337" s="60"/>
      <c r="DSX337" s="60"/>
      <c r="DSY337" s="60"/>
      <c r="DSZ337" s="60"/>
      <c r="DTA337" s="60"/>
      <c r="DTB337" s="60"/>
      <c r="DTC337" s="60"/>
      <c r="DTD337" s="60"/>
      <c r="DTE337" s="60"/>
      <c r="DTF337" s="60"/>
      <c r="DTG337" s="60"/>
      <c r="DTH337" s="60"/>
      <c r="DTI337" s="60"/>
      <c r="DTJ337" s="60"/>
      <c r="DTK337" s="60"/>
      <c r="DTL337" s="60"/>
      <c r="DTM337" s="60"/>
      <c r="DTN337" s="60"/>
      <c r="DTO337" s="60"/>
      <c r="DTP337" s="60"/>
      <c r="DTQ337" s="60"/>
      <c r="DTR337" s="60"/>
      <c r="DTS337" s="60"/>
      <c r="DTT337" s="60"/>
      <c r="DTU337" s="60"/>
      <c r="DTV337" s="60"/>
      <c r="DTW337" s="60"/>
      <c r="DTX337" s="60"/>
      <c r="DTY337" s="60"/>
      <c r="DTZ337" s="60"/>
      <c r="DUA337" s="60"/>
      <c r="DUB337" s="60"/>
      <c r="DUC337" s="60"/>
      <c r="DUD337" s="60"/>
      <c r="DUE337" s="60"/>
      <c r="DUF337" s="60"/>
      <c r="DUG337" s="60"/>
      <c r="DUH337" s="60"/>
      <c r="DUI337" s="60"/>
      <c r="DUJ337" s="60"/>
      <c r="DUK337" s="60"/>
      <c r="DUL337" s="60"/>
      <c r="DUM337" s="60"/>
      <c r="DUN337" s="60"/>
      <c r="DUO337" s="60"/>
      <c r="DUP337" s="60"/>
      <c r="DUQ337" s="60"/>
      <c r="DUR337" s="60"/>
      <c r="DUS337" s="60"/>
      <c r="DUT337" s="60"/>
      <c r="DUU337" s="60"/>
      <c r="DUV337" s="60"/>
      <c r="DUW337" s="60"/>
      <c r="DUX337" s="60"/>
      <c r="DUY337" s="60"/>
      <c r="DUZ337" s="60"/>
      <c r="DVA337" s="60"/>
      <c r="DVB337" s="60"/>
      <c r="DVC337" s="60"/>
      <c r="DVD337" s="60"/>
      <c r="DVE337" s="60"/>
      <c r="DVF337" s="60"/>
      <c r="DVG337" s="60"/>
      <c r="DVH337" s="60"/>
      <c r="DVI337" s="60"/>
      <c r="DVJ337" s="60"/>
      <c r="DVK337" s="60"/>
      <c r="DVL337" s="60"/>
      <c r="DVM337" s="60"/>
      <c r="DVN337" s="60"/>
      <c r="DVO337" s="60"/>
      <c r="DVP337" s="60"/>
      <c r="DVQ337" s="60"/>
      <c r="DVR337" s="60"/>
      <c r="DVS337" s="60"/>
      <c r="DVT337" s="60"/>
      <c r="DVU337" s="60"/>
      <c r="DVV337" s="60"/>
      <c r="DVW337" s="60"/>
      <c r="DVX337" s="60"/>
      <c r="DVY337" s="60"/>
      <c r="DVZ337" s="60"/>
      <c r="DWA337" s="60"/>
      <c r="DWB337" s="60"/>
      <c r="DWC337" s="60"/>
      <c r="DWD337" s="60"/>
      <c r="DWE337" s="60"/>
      <c r="DWF337" s="60"/>
      <c r="DWG337" s="60"/>
      <c r="DWH337" s="60"/>
      <c r="DWI337" s="60"/>
      <c r="DWJ337" s="60"/>
      <c r="DWK337" s="60"/>
      <c r="DWL337" s="60"/>
      <c r="DWM337" s="60"/>
      <c r="DWN337" s="60"/>
      <c r="DWO337" s="60"/>
      <c r="DWP337" s="60"/>
      <c r="DWQ337" s="60"/>
      <c r="DWR337" s="60"/>
      <c r="DWS337" s="60"/>
      <c r="DWT337" s="60"/>
      <c r="DWU337" s="60"/>
      <c r="DWV337" s="60"/>
      <c r="DWW337" s="60"/>
      <c r="DWX337" s="60"/>
      <c r="DWY337" s="60"/>
      <c r="DWZ337" s="60"/>
      <c r="DXA337" s="60"/>
      <c r="DXB337" s="60"/>
      <c r="DXC337" s="60"/>
      <c r="DXD337" s="60"/>
      <c r="DXE337" s="60"/>
      <c r="DXF337" s="60"/>
      <c r="DXG337" s="60"/>
      <c r="DXH337" s="60"/>
      <c r="DXI337" s="60"/>
      <c r="DXJ337" s="60"/>
      <c r="DXK337" s="60"/>
      <c r="DXL337" s="60"/>
      <c r="DXM337" s="60"/>
      <c r="DXN337" s="60"/>
      <c r="DXO337" s="60"/>
      <c r="DXP337" s="60"/>
      <c r="DXQ337" s="60"/>
      <c r="DXR337" s="60"/>
      <c r="DXS337" s="60"/>
      <c r="DXT337" s="60"/>
      <c r="DXU337" s="60"/>
      <c r="DXV337" s="60"/>
      <c r="DXW337" s="60"/>
      <c r="DXX337" s="60"/>
      <c r="DXY337" s="60"/>
      <c r="DXZ337" s="60"/>
      <c r="DYA337" s="60"/>
      <c r="DYB337" s="60"/>
      <c r="DYC337" s="60"/>
      <c r="DYD337" s="60"/>
      <c r="DYE337" s="60"/>
      <c r="DYF337" s="60"/>
      <c r="DYG337" s="60"/>
      <c r="DYH337" s="60"/>
      <c r="DYI337" s="60"/>
      <c r="DYJ337" s="60"/>
      <c r="DYK337" s="60"/>
      <c r="DYL337" s="60"/>
      <c r="DYM337" s="60"/>
      <c r="DYN337" s="60"/>
      <c r="DYO337" s="60"/>
      <c r="DYP337" s="60"/>
      <c r="DYQ337" s="60"/>
      <c r="DYR337" s="60"/>
      <c r="DYS337" s="60"/>
      <c r="DYT337" s="60"/>
      <c r="DYU337" s="60"/>
      <c r="DYV337" s="60"/>
      <c r="DYW337" s="60"/>
      <c r="DYX337" s="60"/>
      <c r="DYY337" s="60"/>
      <c r="DYZ337" s="60"/>
      <c r="DZA337" s="60"/>
      <c r="DZB337" s="60"/>
      <c r="DZC337" s="60"/>
      <c r="DZD337" s="60"/>
      <c r="DZE337" s="60"/>
      <c r="DZF337" s="60"/>
      <c r="DZG337" s="60"/>
      <c r="DZH337" s="60"/>
      <c r="DZI337" s="60"/>
      <c r="DZJ337" s="60"/>
      <c r="DZK337" s="60"/>
      <c r="DZL337" s="60"/>
      <c r="DZM337" s="60"/>
      <c r="DZN337" s="60"/>
      <c r="DZO337" s="60"/>
      <c r="DZP337" s="60"/>
      <c r="DZQ337" s="60"/>
      <c r="DZR337" s="60"/>
      <c r="DZS337" s="60"/>
      <c r="DZT337" s="60"/>
      <c r="DZU337" s="60"/>
      <c r="DZV337" s="60"/>
      <c r="DZW337" s="60"/>
      <c r="DZX337" s="60"/>
      <c r="DZY337" s="60"/>
      <c r="DZZ337" s="60"/>
      <c r="EAA337" s="60"/>
      <c r="EAB337" s="60"/>
      <c r="EAC337" s="60"/>
      <c r="EAD337" s="60"/>
      <c r="EAE337" s="60"/>
      <c r="EAF337" s="60"/>
      <c r="EAG337" s="60"/>
      <c r="EAH337" s="60"/>
      <c r="EAI337" s="60"/>
      <c r="EAJ337" s="60"/>
      <c r="EAK337" s="60"/>
      <c r="EAL337" s="60"/>
      <c r="EAM337" s="60"/>
      <c r="EAN337" s="60"/>
      <c r="EAO337" s="60"/>
      <c r="EAP337" s="60"/>
      <c r="EAQ337" s="60"/>
      <c r="EAR337" s="60"/>
      <c r="EAS337" s="60"/>
      <c r="EAT337" s="60"/>
      <c r="EAU337" s="60"/>
      <c r="EAV337" s="60"/>
      <c r="EAW337" s="60"/>
      <c r="EAX337" s="60"/>
      <c r="EAY337" s="60"/>
      <c r="EAZ337" s="60"/>
      <c r="EBA337" s="60"/>
      <c r="EBB337" s="60"/>
      <c r="EBC337" s="60"/>
      <c r="EBD337" s="60"/>
      <c r="EBE337" s="60"/>
      <c r="EBF337" s="60"/>
      <c r="EBG337" s="60"/>
      <c r="EBH337" s="60"/>
      <c r="EBI337" s="60"/>
      <c r="EBJ337" s="60"/>
      <c r="EBK337" s="60"/>
      <c r="EBL337" s="60"/>
      <c r="EBM337" s="60"/>
      <c r="EBN337" s="60"/>
      <c r="EBO337" s="60"/>
      <c r="EBP337" s="60"/>
      <c r="EBQ337" s="60"/>
      <c r="EBR337" s="60"/>
      <c r="EBS337" s="60"/>
      <c r="EBT337" s="60"/>
      <c r="EBU337" s="60"/>
      <c r="EBV337" s="60"/>
      <c r="EBW337" s="60"/>
      <c r="EBX337" s="60"/>
      <c r="EBY337" s="60"/>
      <c r="EBZ337" s="60"/>
      <c r="ECA337" s="60"/>
      <c r="ECB337" s="60"/>
      <c r="ECC337" s="60"/>
      <c r="ECD337" s="60"/>
      <c r="ECE337" s="60"/>
      <c r="ECF337" s="60"/>
      <c r="ECG337" s="60"/>
      <c r="ECH337" s="60"/>
      <c r="ECI337" s="60"/>
      <c r="ECJ337" s="60"/>
      <c r="ECK337" s="60"/>
      <c r="ECL337" s="60"/>
      <c r="ECM337" s="60"/>
      <c r="ECN337" s="60"/>
      <c r="ECO337" s="60"/>
      <c r="ECP337" s="60"/>
      <c r="ECQ337" s="60"/>
      <c r="ECR337" s="60"/>
      <c r="ECS337" s="60"/>
      <c r="ECT337" s="60"/>
      <c r="ECU337" s="60"/>
      <c r="ECV337" s="60"/>
      <c r="ECW337" s="60"/>
      <c r="ECX337" s="60"/>
      <c r="ECY337" s="60"/>
      <c r="ECZ337" s="60"/>
      <c r="EDA337" s="60"/>
      <c r="EDB337" s="60"/>
      <c r="EDC337" s="60"/>
      <c r="EDD337" s="60"/>
      <c r="EDE337" s="60"/>
      <c r="EDF337" s="60"/>
      <c r="EDG337" s="60"/>
      <c r="EDH337" s="60"/>
      <c r="EDI337" s="60"/>
      <c r="EDJ337" s="60"/>
      <c r="EDK337" s="60"/>
      <c r="EDL337" s="60"/>
      <c r="EDM337" s="60"/>
      <c r="EDN337" s="60"/>
      <c r="EDO337" s="60"/>
      <c r="EDP337" s="60"/>
      <c r="EDQ337" s="60"/>
      <c r="EDR337" s="60"/>
      <c r="EDS337" s="60"/>
      <c r="EDT337" s="60"/>
      <c r="EDU337" s="60"/>
      <c r="EDV337" s="60"/>
      <c r="EDW337" s="60"/>
      <c r="EDX337" s="60"/>
      <c r="EDY337" s="60"/>
      <c r="EDZ337" s="60"/>
      <c r="EEA337" s="60"/>
      <c r="EEB337" s="60"/>
      <c r="EEC337" s="60"/>
      <c r="EED337" s="60"/>
      <c r="EEE337" s="60"/>
      <c r="EEF337" s="60"/>
      <c r="EEG337" s="60"/>
      <c r="EEH337" s="60"/>
      <c r="EEI337" s="60"/>
      <c r="EEJ337" s="60"/>
      <c r="EEK337" s="60"/>
      <c r="EEL337" s="60"/>
      <c r="EEM337" s="60"/>
      <c r="EEN337" s="60"/>
      <c r="EEO337" s="60"/>
      <c r="EEP337" s="60"/>
      <c r="EEQ337" s="60"/>
      <c r="EER337" s="60"/>
      <c r="EES337" s="60"/>
      <c r="EET337" s="60"/>
      <c r="EEU337" s="60"/>
      <c r="EEV337" s="60"/>
      <c r="EEW337" s="60"/>
      <c r="EEX337" s="60"/>
      <c r="EEY337" s="60"/>
      <c r="EEZ337" s="60"/>
      <c r="EFA337" s="60"/>
      <c r="EFB337" s="60"/>
      <c r="EFC337" s="60"/>
      <c r="EFD337" s="60"/>
      <c r="EFE337" s="60"/>
      <c r="EFF337" s="60"/>
      <c r="EFG337" s="60"/>
      <c r="EFH337" s="60"/>
      <c r="EFI337" s="60"/>
      <c r="EFJ337" s="60"/>
      <c r="EFK337" s="60"/>
      <c r="EFL337" s="60"/>
      <c r="EFM337" s="60"/>
      <c r="EFN337" s="60"/>
      <c r="EFO337" s="60"/>
      <c r="EFP337" s="60"/>
      <c r="EFQ337" s="60"/>
      <c r="EFR337" s="60"/>
      <c r="EFS337" s="60"/>
      <c r="EFT337" s="60"/>
      <c r="EFU337" s="60"/>
      <c r="EFV337" s="60"/>
      <c r="EFW337" s="60"/>
      <c r="EFX337" s="60"/>
      <c r="EFY337" s="60"/>
      <c r="EFZ337" s="60"/>
      <c r="EGA337" s="60"/>
      <c r="EGB337" s="60"/>
      <c r="EGC337" s="60"/>
      <c r="EGD337" s="60"/>
      <c r="EGE337" s="60"/>
      <c r="EGF337" s="60"/>
      <c r="EGG337" s="60"/>
      <c r="EGH337" s="60"/>
      <c r="EGI337" s="60"/>
      <c r="EGJ337" s="60"/>
      <c r="EGK337" s="60"/>
      <c r="EGL337" s="60"/>
      <c r="EGM337" s="60"/>
      <c r="EGN337" s="60"/>
      <c r="EGO337" s="60"/>
      <c r="EGP337" s="60"/>
      <c r="EGQ337" s="60"/>
      <c r="EGR337" s="60"/>
      <c r="EGS337" s="60"/>
      <c r="EGT337" s="60"/>
      <c r="EGU337" s="60"/>
      <c r="EGV337" s="60"/>
      <c r="EGW337" s="60"/>
      <c r="EGX337" s="60"/>
      <c r="EGY337" s="60"/>
      <c r="EGZ337" s="60"/>
      <c r="EHA337" s="60"/>
      <c r="EHB337" s="60"/>
      <c r="EHC337" s="60"/>
      <c r="EHD337" s="60"/>
      <c r="EHE337" s="60"/>
      <c r="EHF337" s="60"/>
      <c r="EHG337" s="60"/>
      <c r="EHH337" s="60"/>
      <c r="EHI337" s="60"/>
      <c r="EHJ337" s="60"/>
      <c r="EHK337" s="60"/>
      <c r="EHL337" s="60"/>
      <c r="EHM337" s="60"/>
      <c r="EHN337" s="60"/>
      <c r="EHO337" s="60"/>
      <c r="EHP337" s="60"/>
      <c r="EHQ337" s="60"/>
      <c r="EHR337" s="60"/>
      <c r="EHS337" s="60"/>
      <c r="EHT337" s="60"/>
      <c r="EHU337" s="60"/>
      <c r="EHV337" s="60"/>
      <c r="EHW337" s="60"/>
      <c r="EHX337" s="60"/>
      <c r="EHY337" s="60"/>
      <c r="EHZ337" s="60"/>
      <c r="EIA337" s="60"/>
      <c r="EIB337" s="60"/>
      <c r="EIC337" s="60"/>
      <c r="EID337" s="60"/>
      <c r="EIE337" s="60"/>
      <c r="EIF337" s="60"/>
      <c r="EIG337" s="60"/>
      <c r="EIH337" s="60"/>
      <c r="EII337" s="60"/>
      <c r="EIJ337" s="60"/>
      <c r="EIK337" s="60"/>
      <c r="EIL337" s="60"/>
      <c r="EIM337" s="60"/>
      <c r="EIN337" s="60"/>
      <c r="EIO337" s="60"/>
      <c r="EIP337" s="60"/>
      <c r="EIQ337" s="60"/>
      <c r="EIR337" s="60"/>
      <c r="EIS337" s="60"/>
      <c r="EIT337" s="60"/>
      <c r="EIU337" s="60"/>
      <c r="EIV337" s="60"/>
      <c r="EIW337" s="60"/>
      <c r="EIX337" s="60"/>
      <c r="EIY337" s="60"/>
      <c r="EIZ337" s="60"/>
      <c r="EJA337" s="60"/>
      <c r="EJB337" s="60"/>
      <c r="EJC337" s="60"/>
      <c r="EJD337" s="60"/>
      <c r="EJE337" s="60"/>
      <c r="EJF337" s="60"/>
      <c r="EJG337" s="60"/>
      <c r="EJH337" s="60"/>
      <c r="EJI337" s="60"/>
      <c r="EJJ337" s="60"/>
      <c r="EJK337" s="60"/>
      <c r="EJL337" s="60"/>
      <c r="EJM337" s="60"/>
      <c r="EJN337" s="60"/>
      <c r="EJO337" s="60"/>
      <c r="EJP337" s="60"/>
      <c r="EJQ337" s="60"/>
      <c r="EJR337" s="60"/>
      <c r="EJS337" s="60"/>
      <c r="EJT337" s="60"/>
      <c r="EJU337" s="60"/>
      <c r="EJV337" s="60"/>
      <c r="EJW337" s="60"/>
      <c r="EJX337" s="60"/>
      <c r="EJY337" s="60"/>
      <c r="EJZ337" s="60"/>
      <c r="EKA337" s="60"/>
      <c r="EKB337" s="60"/>
      <c r="EKC337" s="60"/>
      <c r="EKD337" s="60"/>
      <c r="EKE337" s="60"/>
      <c r="EKF337" s="60"/>
      <c r="EKG337" s="60"/>
      <c r="EKH337" s="60"/>
      <c r="EKI337" s="60"/>
      <c r="EKJ337" s="60"/>
      <c r="EKK337" s="60"/>
      <c r="EKL337" s="60"/>
      <c r="EKM337" s="60"/>
      <c r="EKN337" s="60"/>
      <c r="EKO337" s="60"/>
      <c r="EKP337" s="60"/>
      <c r="EKQ337" s="60"/>
      <c r="EKR337" s="60"/>
      <c r="EKS337" s="60"/>
      <c r="EKT337" s="60"/>
      <c r="EKU337" s="60"/>
      <c r="EKV337" s="60"/>
      <c r="EKW337" s="60"/>
      <c r="EKX337" s="60"/>
      <c r="EKY337" s="60"/>
      <c r="EKZ337" s="60"/>
      <c r="ELA337" s="60"/>
      <c r="ELB337" s="60"/>
      <c r="ELC337" s="60"/>
      <c r="ELD337" s="60"/>
      <c r="ELE337" s="60"/>
      <c r="ELF337" s="60"/>
      <c r="ELG337" s="60"/>
      <c r="ELH337" s="60"/>
      <c r="ELI337" s="60"/>
      <c r="ELJ337" s="60"/>
      <c r="ELK337" s="60"/>
      <c r="ELL337" s="60"/>
      <c r="ELM337" s="60"/>
      <c r="ELN337" s="60"/>
      <c r="ELO337" s="60"/>
      <c r="ELP337" s="60"/>
      <c r="ELQ337" s="60"/>
      <c r="ELR337" s="60"/>
      <c r="ELS337" s="60"/>
      <c r="ELT337" s="60"/>
      <c r="ELU337" s="60"/>
      <c r="ELV337" s="60"/>
      <c r="ELW337" s="60"/>
      <c r="ELX337" s="60"/>
      <c r="ELY337" s="60"/>
      <c r="ELZ337" s="60"/>
      <c r="EMA337" s="60"/>
      <c r="EMB337" s="60"/>
      <c r="EMC337" s="60"/>
      <c r="EMD337" s="60"/>
      <c r="EME337" s="60"/>
      <c r="EMF337" s="60"/>
      <c r="EMG337" s="60"/>
      <c r="EMH337" s="60"/>
      <c r="EMI337" s="60"/>
      <c r="EMJ337" s="60"/>
      <c r="EMK337" s="60"/>
      <c r="EML337" s="60"/>
      <c r="EMM337" s="60"/>
      <c r="EMN337" s="60"/>
      <c r="EMO337" s="60"/>
      <c r="EMP337" s="60"/>
      <c r="EMQ337" s="60"/>
      <c r="EMR337" s="60"/>
      <c r="EMS337" s="60"/>
      <c r="EMT337" s="60"/>
      <c r="EMU337" s="60"/>
      <c r="EMV337" s="60"/>
      <c r="EMW337" s="60"/>
      <c r="EMX337" s="60"/>
      <c r="EMY337" s="60"/>
      <c r="EMZ337" s="60"/>
      <c r="ENA337" s="60"/>
      <c r="ENB337" s="60"/>
      <c r="ENC337" s="60"/>
      <c r="END337" s="60"/>
      <c r="ENE337" s="60"/>
      <c r="ENF337" s="60"/>
      <c r="ENG337" s="60"/>
      <c r="ENH337" s="60"/>
      <c r="ENI337" s="60"/>
      <c r="ENJ337" s="60"/>
      <c r="ENK337" s="60"/>
      <c r="ENL337" s="60"/>
      <c r="ENM337" s="60"/>
      <c r="ENN337" s="60"/>
      <c r="ENO337" s="60"/>
      <c r="ENP337" s="60"/>
      <c r="ENQ337" s="60"/>
      <c r="ENR337" s="60"/>
      <c r="ENS337" s="60"/>
      <c r="ENT337" s="60"/>
      <c r="ENU337" s="60"/>
      <c r="ENV337" s="60"/>
      <c r="ENW337" s="60"/>
      <c r="ENX337" s="60"/>
      <c r="ENY337" s="60"/>
      <c r="ENZ337" s="60"/>
      <c r="EOA337" s="60"/>
      <c r="EOB337" s="60"/>
      <c r="EOC337" s="60"/>
      <c r="EOD337" s="60"/>
      <c r="EOE337" s="60"/>
      <c r="EOF337" s="60"/>
      <c r="EOG337" s="60"/>
      <c r="EOH337" s="60"/>
      <c r="EOI337" s="60"/>
      <c r="EOJ337" s="60"/>
      <c r="EOK337" s="60"/>
      <c r="EOL337" s="60"/>
      <c r="EOM337" s="60"/>
      <c r="EON337" s="60"/>
      <c r="EOO337" s="60"/>
      <c r="EOP337" s="60"/>
      <c r="EOQ337" s="60"/>
      <c r="EOR337" s="60"/>
      <c r="EOS337" s="60"/>
      <c r="EOT337" s="60"/>
      <c r="EOU337" s="60"/>
      <c r="EOV337" s="60"/>
      <c r="EOW337" s="60"/>
      <c r="EOX337" s="60"/>
      <c r="EOY337" s="60"/>
      <c r="EOZ337" s="60"/>
      <c r="EPA337" s="60"/>
      <c r="EPB337" s="60"/>
      <c r="EPC337" s="60"/>
      <c r="EPD337" s="60"/>
      <c r="EPE337" s="60"/>
      <c r="EPF337" s="60"/>
      <c r="EPG337" s="60"/>
      <c r="EPH337" s="60"/>
      <c r="EPI337" s="60"/>
      <c r="EPJ337" s="60"/>
      <c r="EPK337" s="60"/>
      <c r="EPL337" s="60"/>
      <c r="EPM337" s="60"/>
      <c r="EPN337" s="60"/>
      <c r="EPO337" s="60"/>
      <c r="EPP337" s="60"/>
      <c r="EPQ337" s="60"/>
      <c r="EPR337" s="60"/>
      <c r="EPS337" s="60"/>
      <c r="EPT337" s="60"/>
      <c r="EPU337" s="60"/>
      <c r="EPV337" s="60"/>
      <c r="EPW337" s="60"/>
      <c r="EPX337" s="60"/>
      <c r="EPY337" s="60"/>
      <c r="EPZ337" s="60"/>
      <c r="EQA337" s="60"/>
      <c r="EQB337" s="60"/>
      <c r="EQC337" s="60"/>
      <c r="EQD337" s="60"/>
      <c r="EQE337" s="60"/>
      <c r="EQF337" s="60"/>
      <c r="EQG337" s="60"/>
      <c r="EQH337" s="60"/>
      <c r="EQI337" s="60"/>
      <c r="EQJ337" s="60"/>
      <c r="EQK337" s="60"/>
      <c r="EQL337" s="60"/>
      <c r="EQM337" s="60"/>
      <c r="EQN337" s="60"/>
      <c r="EQO337" s="60"/>
      <c r="EQP337" s="60"/>
      <c r="EQQ337" s="60"/>
      <c r="EQR337" s="60"/>
      <c r="EQS337" s="60"/>
      <c r="EQT337" s="60"/>
      <c r="EQU337" s="60"/>
      <c r="EQV337" s="60"/>
      <c r="EQW337" s="60"/>
      <c r="EQX337" s="60"/>
      <c r="EQY337" s="60"/>
      <c r="EQZ337" s="60"/>
      <c r="ERA337" s="60"/>
      <c r="ERB337" s="60"/>
      <c r="ERC337" s="60"/>
      <c r="ERD337" s="60"/>
      <c r="ERE337" s="60"/>
      <c r="ERF337" s="60"/>
      <c r="ERG337" s="60"/>
      <c r="ERH337" s="60"/>
      <c r="ERI337" s="60"/>
      <c r="ERJ337" s="60"/>
      <c r="ERK337" s="60"/>
      <c r="ERL337" s="60"/>
      <c r="ERM337" s="60"/>
      <c r="ERN337" s="60"/>
      <c r="ERO337" s="60"/>
      <c r="ERP337" s="60"/>
      <c r="ERQ337" s="60"/>
      <c r="ERR337" s="60"/>
      <c r="ERS337" s="60"/>
      <c r="ERT337" s="60"/>
      <c r="ERU337" s="60"/>
      <c r="ERV337" s="60"/>
      <c r="ERW337" s="60"/>
      <c r="ERX337" s="60"/>
      <c r="ERY337" s="60"/>
      <c r="ERZ337" s="60"/>
      <c r="ESA337" s="60"/>
      <c r="ESB337" s="60"/>
      <c r="ESC337" s="60"/>
      <c r="ESD337" s="60"/>
      <c r="ESE337" s="60"/>
      <c r="ESF337" s="60"/>
      <c r="ESG337" s="60"/>
      <c r="ESH337" s="60"/>
      <c r="ESI337" s="60"/>
      <c r="ESJ337" s="60"/>
      <c r="ESK337" s="60"/>
      <c r="ESL337" s="60"/>
      <c r="ESM337" s="60"/>
      <c r="ESN337" s="60"/>
      <c r="ESO337" s="60"/>
      <c r="ESP337" s="60"/>
      <c r="ESQ337" s="60"/>
      <c r="ESR337" s="60"/>
      <c r="ESS337" s="60"/>
      <c r="EST337" s="60"/>
      <c r="ESU337" s="60"/>
      <c r="ESV337" s="60"/>
      <c r="ESW337" s="60"/>
      <c r="ESX337" s="60"/>
      <c r="ESY337" s="60"/>
      <c r="ESZ337" s="60"/>
      <c r="ETA337" s="60"/>
      <c r="ETB337" s="60"/>
      <c r="ETC337" s="60"/>
      <c r="ETD337" s="60"/>
      <c r="ETE337" s="60"/>
      <c r="ETF337" s="60"/>
      <c r="ETG337" s="60"/>
      <c r="ETH337" s="60"/>
      <c r="ETI337" s="60"/>
      <c r="ETJ337" s="60"/>
      <c r="ETK337" s="60"/>
      <c r="ETL337" s="60"/>
      <c r="ETM337" s="60"/>
      <c r="ETN337" s="60"/>
      <c r="ETO337" s="60"/>
      <c r="ETP337" s="60"/>
      <c r="ETQ337" s="60"/>
      <c r="ETR337" s="60"/>
      <c r="ETS337" s="60"/>
      <c r="ETT337" s="60"/>
      <c r="ETU337" s="60"/>
      <c r="ETV337" s="60"/>
      <c r="ETW337" s="60"/>
      <c r="ETX337" s="60"/>
      <c r="ETY337" s="60"/>
      <c r="ETZ337" s="60"/>
      <c r="EUA337" s="60"/>
      <c r="EUB337" s="60"/>
      <c r="EUC337" s="60"/>
      <c r="EUD337" s="60"/>
      <c r="EUE337" s="60"/>
      <c r="EUF337" s="60"/>
      <c r="EUG337" s="60"/>
      <c r="EUH337" s="60"/>
      <c r="EUI337" s="60"/>
      <c r="EUJ337" s="60"/>
      <c r="EUK337" s="60"/>
      <c r="EUL337" s="60"/>
      <c r="EUM337" s="60"/>
      <c r="EUN337" s="60"/>
      <c r="EUO337" s="60"/>
      <c r="EUP337" s="60"/>
      <c r="EUQ337" s="60"/>
      <c r="EUR337" s="60"/>
      <c r="EUS337" s="60"/>
      <c r="EUT337" s="60"/>
      <c r="EUU337" s="60"/>
      <c r="EUV337" s="60"/>
      <c r="EUW337" s="60"/>
      <c r="EUX337" s="60"/>
      <c r="EUY337" s="60"/>
      <c r="EUZ337" s="60"/>
      <c r="EVA337" s="60"/>
      <c r="EVB337" s="60"/>
      <c r="EVC337" s="60"/>
      <c r="EVD337" s="60"/>
      <c r="EVE337" s="60"/>
      <c r="EVF337" s="60"/>
      <c r="EVG337" s="60"/>
      <c r="EVH337" s="60"/>
      <c r="EVI337" s="60"/>
      <c r="EVJ337" s="60"/>
      <c r="EVK337" s="60"/>
      <c r="EVL337" s="60"/>
      <c r="EVM337" s="60"/>
      <c r="EVN337" s="60"/>
      <c r="EVO337" s="60"/>
      <c r="EVP337" s="60"/>
      <c r="EVQ337" s="60"/>
      <c r="EVR337" s="60"/>
      <c r="EVS337" s="60"/>
      <c r="EVT337" s="60"/>
      <c r="EVU337" s="60"/>
      <c r="EVV337" s="60"/>
      <c r="EVW337" s="60"/>
      <c r="EVX337" s="60"/>
      <c r="EVY337" s="60"/>
      <c r="EVZ337" s="60"/>
      <c r="EWA337" s="60"/>
      <c r="EWB337" s="60"/>
      <c r="EWC337" s="60"/>
      <c r="EWD337" s="60"/>
      <c r="EWE337" s="60"/>
      <c r="EWF337" s="60"/>
      <c r="EWG337" s="60"/>
      <c r="EWH337" s="60"/>
      <c r="EWI337" s="60"/>
      <c r="EWJ337" s="60"/>
      <c r="EWK337" s="60"/>
      <c r="EWL337" s="60"/>
      <c r="EWM337" s="60"/>
      <c r="EWN337" s="60"/>
      <c r="EWO337" s="60"/>
      <c r="EWP337" s="60"/>
      <c r="EWQ337" s="60"/>
      <c r="EWR337" s="60"/>
      <c r="EWS337" s="60"/>
      <c r="EWT337" s="60"/>
      <c r="EWU337" s="60"/>
      <c r="EWV337" s="60"/>
      <c r="EWW337" s="60"/>
      <c r="EWX337" s="60"/>
      <c r="EWY337" s="60"/>
      <c r="EWZ337" s="60"/>
      <c r="EXA337" s="60"/>
      <c r="EXB337" s="60"/>
      <c r="EXC337" s="60"/>
      <c r="EXD337" s="60"/>
      <c r="EXE337" s="60"/>
      <c r="EXF337" s="60"/>
      <c r="EXG337" s="60"/>
      <c r="EXH337" s="60"/>
      <c r="EXI337" s="60"/>
      <c r="EXJ337" s="60"/>
      <c r="EXK337" s="60"/>
      <c r="EXL337" s="60"/>
      <c r="EXM337" s="60"/>
      <c r="EXN337" s="60"/>
      <c r="EXO337" s="60"/>
      <c r="EXP337" s="60"/>
      <c r="EXQ337" s="60"/>
      <c r="EXR337" s="60"/>
      <c r="EXS337" s="60"/>
      <c r="EXT337" s="60"/>
      <c r="EXU337" s="60"/>
      <c r="EXV337" s="60"/>
      <c r="EXW337" s="60"/>
      <c r="EXX337" s="60"/>
      <c r="EXY337" s="60"/>
      <c r="EXZ337" s="60"/>
      <c r="EYA337" s="60"/>
      <c r="EYB337" s="60"/>
      <c r="EYC337" s="60"/>
      <c r="EYD337" s="60"/>
      <c r="EYE337" s="60"/>
      <c r="EYF337" s="60"/>
      <c r="EYG337" s="60"/>
      <c r="EYH337" s="60"/>
      <c r="EYI337" s="60"/>
      <c r="EYJ337" s="60"/>
      <c r="EYK337" s="60"/>
      <c r="EYL337" s="60"/>
      <c r="EYM337" s="60"/>
      <c r="EYN337" s="60"/>
      <c r="EYO337" s="60"/>
      <c r="EYP337" s="60"/>
      <c r="EYQ337" s="60"/>
      <c r="EYR337" s="60"/>
      <c r="EYS337" s="60"/>
      <c r="EYT337" s="60"/>
      <c r="EYU337" s="60"/>
      <c r="EYV337" s="60"/>
      <c r="EYW337" s="60"/>
      <c r="EYX337" s="60"/>
      <c r="EYY337" s="60"/>
      <c r="EYZ337" s="60"/>
      <c r="EZA337" s="60"/>
      <c r="EZB337" s="60"/>
      <c r="EZC337" s="60"/>
      <c r="EZD337" s="60"/>
      <c r="EZE337" s="60"/>
      <c r="EZF337" s="60"/>
      <c r="EZG337" s="60"/>
      <c r="EZH337" s="60"/>
      <c r="EZI337" s="60"/>
      <c r="EZJ337" s="60"/>
      <c r="EZK337" s="60"/>
      <c r="EZL337" s="60"/>
      <c r="EZM337" s="60"/>
      <c r="EZN337" s="60"/>
      <c r="EZO337" s="60"/>
      <c r="EZP337" s="60"/>
      <c r="EZQ337" s="60"/>
      <c r="EZR337" s="60"/>
      <c r="EZS337" s="60"/>
      <c r="EZT337" s="60"/>
      <c r="EZU337" s="60"/>
      <c r="EZV337" s="60"/>
      <c r="EZW337" s="60"/>
      <c r="EZX337" s="60"/>
      <c r="EZY337" s="60"/>
      <c r="EZZ337" s="60"/>
      <c r="FAA337" s="60"/>
      <c r="FAB337" s="60"/>
      <c r="FAC337" s="60"/>
      <c r="FAD337" s="60"/>
      <c r="FAE337" s="60"/>
      <c r="FAF337" s="60"/>
      <c r="FAG337" s="60"/>
      <c r="FAH337" s="60"/>
      <c r="FAI337" s="60"/>
      <c r="FAJ337" s="60"/>
      <c r="FAK337" s="60"/>
      <c r="FAL337" s="60"/>
      <c r="FAM337" s="60"/>
      <c r="FAN337" s="60"/>
      <c r="FAO337" s="60"/>
      <c r="FAP337" s="60"/>
      <c r="FAQ337" s="60"/>
      <c r="FAR337" s="60"/>
      <c r="FAS337" s="60"/>
      <c r="FAT337" s="60"/>
      <c r="FAU337" s="60"/>
      <c r="FAV337" s="60"/>
      <c r="FAW337" s="60"/>
      <c r="FAX337" s="60"/>
      <c r="FAY337" s="60"/>
      <c r="FAZ337" s="60"/>
      <c r="FBA337" s="60"/>
      <c r="FBB337" s="60"/>
      <c r="FBC337" s="60"/>
      <c r="FBD337" s="60"/>
      <c r="FBE337" s="60"/>
      <c r="FBF337" s="60"/>
      <c r="FBG337" s="60"/>
      <c r="FBH337" s="60"/>
      <c r="FBI337" s="60"/>
      <c r="FBJ337" s="60"/>
      <c r="FBK337" s="60"/>
      <c r="FBL337" s="60"/>
      <c r="FBM337" s="60"/>
      <c r="FBN337" s="60"/>
      <c r="FBO337" s="60"/>
      <c r="FBP337" s="60"/>
      <c r="FBQ337" s="60"/>
      <c r="FBR337" s="60"/>
      <c r="FBS337" s="60"/>
      <c r="FBT337" s="60"/>
      <c r="FBU337" s="60"/>
      <c r="FBV337" s="60"/>
      <c r="FBW337" s="60"/>
      <c r="FBX337" s="60"/>
      <c r="FBY337" s="60"/>
      <c r="FBZ337" s="60"/>
      <c r="FCA337" s="60"/>
      <c r="FCB337" s="60"/>
      <c r="FCC337" s="60"/>
      <c r="FCD337" s="60"/>
      <c r="FCE337" s="60"/>
      <c r="FCF337" s="60"/>
      <c r="FCG337" s="60"/>
      <c r="FCH337" s="60"/>
      <c r="FCI337" s="60"/>
      <c r="FCJ337" s="60"/>
      <c r="FCK337" s="60"/>
      <c r="FCL337" s="60"/>
      <c r="FCM337" s="60"/>
      <c r="FCN337" s="60"/>
      <c r="FCO337" s="60"/>
      <c r="FCP337" s="60"/>
      <c r="FCQ337" s="60"/>
      <c r="FCR337" s="60"/>
      <c r="FCS337" s="60"/>
      <c r="FCT337" s="60"/>
      <c r="FCU337" s="60"/>
      <c r="FCV337" s="60"/>
      <c r="FCW337" s="60"/>
      <c r="FCX337" s="60"/>
      <c r="FCY337" s="60"/>
      <c r="FCZ337" s="60"/>
      <c r="FDA337" s="60"/>
      <c r="FDB337" s="60"/>
      <c r="FDC337" s="60"/>
      <c r="FDD337" s="60"/>
      <c r="FDE337" s="60"/>
      <c r="FDF337" s="60"/>
      <c r="FDG337" s="60"/>
      <c r="FDH337" s="60"/>
      <c r="FDI337" s="60"/>
      <c r="FDJ337" s="60"/>
      <c r="FDK337" s="60"/>
      <c r="FDL337" s="60"/>
      <c r="FDM337" s="60"/>
      <c r="FDN337" s="60"/>
      <c r="FDO337" s="60"/>
      <c r="FDP337" s="60"/>
      <c r="FDQ337" s="60"/>
      <c r="FDR337" s="60"/>
      <c r="FDS337" s="60"/>
      <c r="FDT337" s="60"/>
      <c r="FDU337" s="60"/>
      <c r="FDV337" s="60"/>
      <c r="FDW337" s="60"/>
      <c r="FDX337" s="60"/>
      <c r="FDY337" s="60"/>
      <c r="FDZ337" s="60"/>
      <c r="FEA337" s="60"/>
      <c r="FEB337" s="60"/>
      <c r="FEC337" s="60"/>
      <c r="FED337" s="60"/>
      <c r="FEE337" s="60"/>
      <c r="FEF337" s="60"/>
      <c r="FEG337" s="60"/>
      <c r="FEH337" s="60"/>
      <c r="FEI337" s="60"/>
      <c r="FEJ337" s="60"/>
      <c r="FEK337" s="60"/>
      <c r="FEL337" s="60"/>
      <c r="FEM337" s="60"/>
      <c r="FEN337" s="60"/>
      <c r="FEO337" s="60"/>
      <c r="FEP337" s="60"/>
      <c r="FEQ337" s="60"/>
      <c r="FER337" s="60"/>
      <c r="FES337" s="60"/>
      <c r="FET337" s="60"/>
      <c r="FEU337" s="60"/>
      <c r="FEV337" s="60"/>
      <c r="FEW337" s="60"/>
      <c r="FEX337" s="60"/>
      <c r="FEY337" s="60"/>
      <c r="FEZ337" s="60"/>
      <c r="FFA337" s="60"/>
      <c r="FFB337" s="60"/>
      <c r="FFC337" s="60"/>
      <c r="FFD337" s="60"/>
      <c r="FFE337" s="60"/>
      <c r="FFF337" s="60"/>
      <c r="FFG337" s="60"/>
      <c r="FFH337" s="60"/>
      <c r="FFI337" s="60"/>
      <c r="FFJ337" s="60"/>
      <c r="FFK337" s="60"/>
      <c r="FFL337" s="60"/>
      <c r="FFM337" s="60"/>
      <c r="FFN337" s="60"/>
      <c r="FFO337" s="60"/>
      <c r="FFP337" s="60"/>
      <c r="FFQ337" s="60"/>
      <c r="FFR337" s="60"/>
      <c r="FFS337" s="60"/>
      <c r="FFT337" s="60"/>
      <c r="FFU337" s="60"/>
      <c r="FFV337" s="60"/>
      <c r="FFW337" s="60"/>
      <c r="FFX337" s="60"/>
      <c r="FFY337" s="60"/>
      <c r="FFZ337" s="60"/>
      <c r="FGA337" s="60"/>
      <c r="FGB337" s="60"/>
      <c r="FGC337" s="60"/>
      <c r="FGD337" s="60"/>
      <c r="FGE337" s="60"/>
      <c r="FGF337" s="60"/>
      <c r="FGG337" s="60"/>
      <c r="FGH337" s="60"/>
      <c r="FGI337" s="60"/>
      <c r="FGJ337" s="60"/>
      <c r="FGK337" s="60"/>
      <c r="FGL337" s="60"/>
      <c r="FGM337" s="60"/>
      <c r="FGN337" s="60"/>
      <c r="FGO337" s="60"/>
      <c r="FGP337" s="60"/>
      <c r="FGQ337" s="60"/>
      <c r="FGR337" s="60"/>
      <c r="FGS337" s="60"/>
      <c r="FGT337" s="60"/>
      <c r="FGU337" s="60"/>
      <c r="FGV337" s="60"/>
      <c r="FGW337" s="60"/>
      <c r="FGX337" s="60"/>
      <c r="FGY337" s="60"/>
      <c r="FGZ337" s="60"/>
      <c r="FHA337" s="60"/>
      <c r="FHB337" s="60"/>
      <c r="FHC337" s="60"/>
      <c r="FHD337" s="60"/>
      <c r="FHE337" s="60"/>
      <c r="FHF337" s="60"/>
      <c r="FHG337" s="60"/>
      <c r="FHH337" s="60"/>
      <c r="FHI337" s="60"/>
      <c r="FHJ337" s="60"/>
      <c r="FHK337" s="60"/>
      <c r="FHL337" s="60"/>
      <c r="FHM337" s="60"/>
      <c r="FHN337" s="60"/>
      <c r="FHO337" s="60"/>
      <c r="FHP337" s="60"/>
      <c r="FHQ337" s="60"/>
      <c r="FHR337" s="60"/>
      <c r="FHS337" s="60"/>
      <c r="FHT337" s="60"/>
      <c r="FHU337" s="60"/>
      <c r="FHV337" s="60"/>
      <c r="FHW337" s="60"/>
      <c r="FHX337" s="60"/>
      <c r="FHY337" s="60"/>
      <c r="FHZ337" s="60"/>
      <c r="FIA337" s="60"/>
      <c r="FIB337" s="60"/>
      <c r="FIC337" s="60"/>
      <c r="FID337" s="60"/>
      <c r="FIE337" s="60"/>
      <c r="FIF337" s="60"/>
      <c r="FIG337" s="60"/>
      <c r="FIH337" s="60"/>
      <c r="FII337" s="60"/>
      <c r="FIJ337" s="60"/>
      <c r="FIK337" s="60"/>
      <c r="FIL337" s="60"/>
      <c r="FIM337" s="60"/>
      <c r="FIN337" s="60"/>
      <c r="FIO337" s="60"/>
      <c r="FIP337" s="60"/>
      <c r="FIQ337" s="60"/>
      <c r="FIR337" s="60"/>
      <c r="FIS337" s="60"/>
      <c r="FIT337" s="60"/>
      <c r="FIU337" s="60"/>
      <c r="FIV337" s="60"/>
      <c r="FIW337" s="60"/>
      <c r="FIX337" s="60"/>
      <c r="FIY337" s="60"/>
      <c r="FIZ337" s="60"/>
      <c r="FJA337" s="60"/>
      <c r="FJB337" s="60"/>
      <c r="FJC337" s="60"/>
      <c r="FJD337" s="60"/>
      <c r="FJE337" s="60"/>
      <c r="FJF337" s="60"/>
      <c r="FJG337" s="60"/>
      <c r="FJH337" s="60"/>
      <c r="FJI337" s="60"/>
      <c r="FJJ337" s="60"/>
      <c r="FJK337" s="60"/>
      <c r="FJL337" s="60"/>
      <c r="FJM337" s="60"/>
      <c r="FJN337" s="60"/>
      <c r="FJO337" s="60"/>
      <c r="FJP337" s="60"/>
      <c r="FJQ337" s="60"/>
      <c r="FJR337" s="60"/>
      <c r="FJS337" s="60"/>
      <c r="FJT337" s="60"/>
      <c r="FJU337" s="60"/>
      <c r="FJV337" s="60"/>
      <c r="FJW337" s="60"/>
      <c r="FJX337" s="60"/>
      <c r="FJY337" s="60"/>
      <c r="FJZ337" s="60"/>
      <c r="FKA337" s="60"/>
      <c r="FKB337" s="60"/>
      <c r="FKC337" s="60"/>
      <c r="FKD337" s="60"/>
      <c r="FKE337" s="60"/>
      <c r="FKF337" s="60"/>
      <c r="FKG337" s="60"/>
      <c r="FKH337" s="60"/>
      <c r="FKI337" s="60"/>
      <c r="FKJ337" s="60"/>
      <c r="FKK337" s="60"/>
      <c r="FKL337" s="60"/>
      <c r="FKM337" s="60"/>
      <c r="FKN337" s="60"/>
      <c r="FKO337" s="60"/>
      <c r="FKP337" s="60"/>
      <c r="FKQ337" s="60"/>
      <c r="FKR337" s="60"/>
      <c r="FKS337" s="60"/>
      <c r="FKT337" s="60"/>
      <c r="FKU337" s="60"/>
      <c r="FKV337" s="60"/>
      <c r="FKW337" s="60"/>
      <c r="FKX337" s="60"/>
      <c r="FKY337" s="60"/>
      <c r="FKZ337" s="60"/>
      <c r="FLA337" s="60"/>
      <c r="FLB337" s="60"/>
      <c r="FLC337" s="60"/>
      <c r="FLD337" s="60"/>
      <c r="FLE337" s="60"/>
      <c r="FLF337" s="60"/>
      <c r="FLG337" s="60"/>
      <c r="FLH337" s="60"/>
      <c r="FLI337" s="60"/>
      <c r="FLJ337" s="60"/>
      <c r="FLK337" s="60"/>
      <c r="FLL337" s="60"/>
      <c r="FLM337" s="60"/>
      <c r="FLN337" s="60"/>
      <c r="FLO337" s="60"/>
      <c r="FLP337" s="60"/>
      <c r="FLQ337" s="60"/>
      <c r="FLR337" s="60"/>
      <c r="FLS337" s="60"/>
      <c r="FLT337" s="60"/>
      <c r="FLU337" s="60"/>
      <c r="FLV337" s="60"/>
      <c r="FLW337" s="60"/>
      <c r="FLX337" s="60"/>
      <c r="FLY337" s="60"/>
      <c r="FLZ337" s="60"/>
      <c r="FMA337" s="60"/>
      <c r="FMB337" s="60"/>
      <c r="FMC337" s="60"/>
      <c r="FMD337" s="60"/>
      <c r="FME337" s="60"/>
      <c r="FMF337" s="60"/>
      <c r="FMG337" s="60"/>
      <c r="FMH337" s="60"/>
      <c r="FMI337" s="60"/>
      <c r="FMJ337" s="60"/>
      <c r="FMK337" s="60"/>
      <c r="FML337" s="60"/>
      <c r="FMM337" s="60"/>
      <c r="FMN337" s="60"/>
      <c r="FMO337" s="60"/>
      <c r="FMP337" s="60"/>
      <c r="FMQ337" s="60"/>
      <c r="FMR337" s="60"/>
      <c r="FMS337" s="60"/>
      <c r="FMT337" s="60"/>
      <c r="FMU337" s="60"/>
      <c r="FMV337" s="60"/>
      <c r="FMW337" s="60"/>
      <c r="FMX337" s="60"/>
      <c r="FMY337" s="60"/>
      <c r="FMZ337" s="60"/>
      <c r="FNA337" s="60"/>
      <c r="FNB337" s="60"/>
      <c r="FNC337" s="60"/>
      <c r="FND337" s="60"/>
      <c r="FNE337" s="60"/>
      <c r="FNF337" s="60"/>
      <c r="FNG337" s="60"/>
      <c r="FNH337" s="60"/>
      <c r="FNI337" s="60"/>
      <c r="FNJ337" s="60"/>
      <c r="FNK337" s="60"/>
      <c r="FNL337" s="60"/>
      <c r="FNM337" s="60"/>
      <c r="FNN337" s="60"/>
      <c r="FNO337" s="60"/>
      <c r="FNP337" s="60"/>
      <c r="FNQ337" s="60"/>
      <c r="FNR337" s="60"/>
      <c r="FNS337" s="60"/>
      <c r="FNT337" s="60"/>
      <c r="FNU337" s="60"/>
      <c r="FNV337" s="60"/>
      <c r="FNW337" s="60"/>
      <c r="FNX337" s="60"/>
      <c r="FNY337" s="60"/>
      <c r="FNZ337" s="60"/>
      <c r="FOA337" s="60"/>
      <c r="FOB337" s="60"/>
      <c r="FOC337" s="60"/>
      <c r="FOD337" s="60"/>
      <c r="FOE337" s="60"/>
      <c r="FOF337" s="60"/>
      <c r="FOG337" s="60"/>
      <c r="FOH337" s="60"/>
      <c r="FOI337" s="60"/>
      <c r="FOJ337" s="60"/>
      <c r="FOK337" s="60"/>
      <c r="FOL337" s="60"/>
      <c r="FOM337" s="60"/>
      <c r="FON337" s="60"/>
      <c r="FOO337" s="60"/>
      <c r="FOP337" s="60"/>
      <c r="FOQ337" s="60"/>
      <c r="FOR337" s="60"/>
      <c r="FOS337" s="60"/>
      <c r="FOT337" s="60"/>
      <c r="FOU337" s="60"/>
      <c r="FOV337" s="60"/>
      <c r="FOW337" s="60"/>
      <c r="FOX337" s="60"/>
      <c r="FOY337" s="60"/>
      <c r="FOZ337" s="60"/>
      <c r="FPA337" s="60"/>
      <c r="FPB337" s="60"/>
      <c r="FPC337" s="60"/>
      <c r="FPD337" s="60"/>
      <c r="FPE337" s="60"/>
      <c r="FPF337" s="60"/>
      <c r="FPG337" s="60"/>
      <c r="FPH337" s="60"/>
      <c r="FPI337" s="60"/>
      <c r="FPJ337" s="60"/>
      <c r="FPK337" s="60"/>
      <c r="FPL337" s="60"/>
      <c r="FPM337" s="60"/>
      <c r="FPN337" s="60"/>
      <c r="FPO337" s="60"/>
      <c r="FPP337" s="60"/>
      <c r="FPQ337" s="60"/>
      <c r="FPR337" s="60"/>
      <c r="FPS337" s="60"/>
      <c r="FPT337" s="60"/>
      <c r="FPU337" s="60"/>
      <c r="FPV337" s="60"/>
      <c r="FPW337" s="60"/>
      <c r="FPX337" s="60"/>
      <c r="FPY337" s="60"/>
      <c r="FPZ337" s="60"/>
      <c r="FQA337" s="60"/>
      <c r="FQB337" s="60"/>
      <c r="FQC337" s="60"/>
      <c r="FQD337" s="60"/>
      <c r="FQE337" s="60"/>
      <c r="FQF337" s="60"/>
      <c r="FQG337" s="60"/>
      <c r="FQH337" s="60"/>
      <c r="FQI337" s="60"/>
      <c r="FQJ337" s="60"/>
      <c r="FQK337" s="60"/>
      <c r="FQL337" s="60"/>
      <c r="FQM337" s="60"/>
      <c r="FQN337" s="60"/>
      <c r="FQO337" s="60"/>
      <c r="FQP337" s="60"/>
      <c r="FQQ337" s="60"/>
      <c r="FQR337" s="60"/>
      <c r="FQS337" s="60"/>
      <c r="FQT337" s="60"/>
      <c r="FQU337" s="60"/>
      <c r="FQV337" s="60"/>
      <c r="FQW337" s="60"/>
      <c r="FQX337" s="60"/>
      <c r="FQY337" s="60"/>
      <c r="FQZ337" s="60"/>
      <c r="FRA337" s="60"/>
      <c r="FRB337" s="60"/>
      <c r="FRC337" s="60"/>
      <c r="FRD337" s="60"/>
      <c r="FRE337" s="60"/>
      <c r="FRF337" s="60"/>
      <c r="FRG337" s="60"/>
      <c r="FRH337" s="60"/>
      <c r="FRI337" s="60"/>
      <c r="FRJ337" s="60"/>
      <c r="FRK337" s="60"/>
      <c r="FRL337" s="60"/>
      <c r="FRM337" s="60"/>
      <c r="FRN337" s="60"/>
      <c r="FRO337" s="60"/>
      <c r="FRP337" s="60"/>
      <c r="FRQ337" s="60"/>
      <c r="FRR337" s="60"/>
      <c r="FRS337" s="60"/>
      <c r="FRT337" s="60"/>
      <c r="FRU337" s="60"/>
      <c r="FRV337" s="60"/>
      <c r="FRW337" s="60"/>
      <c r="FRX337" s="60"/>
      <c r="FRY337" s="60"/>
      <c r="FRZ337" s="60"/>
      <c r="FSA337" s="60"/>
      <c r="FSB337" s="60"/>
      <c r="FSC337" s="60"/>
      <c r="FSD337" s="60"/>
      <c r="FSE337" s="60"/>
      <c r="FSF337" s="60"/>
      <c r="FSG337" s="60"/>
      <c r="FSH337" s="60"/>
      <c r="FSI337" s="60"/>
      <c r="FSJ337" s="60"/>
      <c r="FSK337" s="60"/>
      <c r="FSL337" s="60"/>
      <c r="FSM337" s="60"/>
      <c r="FSN337" s="60"/>
      <c r="FSO337" s="60"/>
      <c r="FSP337" s="60"/>
      <c r="FSQ337" s="60"/>
      <c r="FSR337" s="60"/>
      <c r="FSS337" s="60"/>
      <c r="FST337" s="60"/>
      <c r="FSU337" s="60"/>
      <c r="FSV337" s="60"/>
      <c r="FSW337" s="60"/>
      <c r="FSX337" s="60"/>
      <c r="FSY337" s="60"/>
      <c r="FSZ337" s="60"/>
      <c r="FTA337" s="60"/>
      <c r="FTB337" s="60"/>
      <c r="FTC337" s="60"/>
      <c r="FTD337" s="60"/>
      <c r="FTE337" s="60"/>
      <c r="FTF337" s="60"/>
      <c r="FTG337" s="60"/>
      <c r="FTH337" s="60"/>
      <c r="FTI337" s="60"/>
      <c r="FTJ337" s="60"/>
      <c r="FTK337" s="60"/>
      <c r="FTL337" s="60"/>
      <c r="FTM337" s="60"/>
      <c r="FTN337" s="60"/>
      <c r="FTO337" s="60"/>
      <c r="FTP337" s="60"/>
      <c r="FTQ337" s="60"/>
      <c r="FTR337" s="60"/>
      <c r="FTS337" s="60"/>
      <c r="FTT337" s="60"/>
      <c r="FTU337" s="60"/>
      <c r="FTV337" s="60"/>
      <c r="FTW337" s="60"/>
      <c r="FTX337" s="60"/>
      <c r="FTY337" s="60"/>
      <c r="FTZ337" s="60"/>
      <c r="FUA337" s="60"/>
      <c r="FUB337" s="60"/>
      <c r="FUC337" s="60"/>
      <c r="FUD337" s="60"/>
      <c r="FUE337" s="60"/>
      <c r="FUF337" s="60"/>
      <c r="FUG337" s="60"/>
      <c r="FUH337" s="60"/>
      <c r="FUI337" s="60"/>
      <c r="FUJ337" s="60"/>
      <c r="FUK337" s="60"/>
      <c r="FUL337" s="60"/>
      <c r="FUM337" s="60"/>
      <c r="FUN337" s="60"/>
      <c r="FUO337" s="60"/>
      <c r="FUP337" s="60"/>
      <c r="FUQ337" s="60"/>
      <c r="FUR337" s="60"/>
      <c r="FUS337" s="60"/>
      <c r="FUT337" s="60"/>
      <c r="FUU337" s="60"/>
      <c r="FUV337" s="60"/>
      <c r="FUW337" s="60"/>
      <c r="FUX337" s="60"/>
      <c r="FUY337" s="60"/>
      <c r="FUZ337" s="60"/>
      <c r="FVA337" s="60"/>
      <c r="FVB337" s="60"/>
      <c r="FVC337" s="60"/>
      <c r="FVD337" s="60"/>
      <c r="FVE337" s="60"/>
      <c r="FVF337" s="60"/>
      <c r="FVG337" s="60"/>
      <c r="FVH337" s="60"/>
      <c r="FVI337" s="60"/>
      <c r="FVJ337" s="60"/>
      <c r="FVK337" s="60"/>
      <c r="FVL337" s="60"/>
      <c r="FVM337" s="60"/>
      <c r="FVN337" s="60"/>
      <c r="FVO337" s="60"/>
      <c r="FVP337" s="60"/>
      <c r="FVQ337" s="60"/>
      <c r="FVR337" s="60"/>
      <c r="FVS337" s="60"/>
      <c r="FVT337" s="60"/>
      <c r="FVU337" s="60"/>
      <c r="FVV337" s="60"/>
      <c r="FVW337" s="60"/>
      <c r="FVX337" s="60"/>
      <c r="FVY337" s="60"/>
      <c r="FVZ337" s="60"/>
      <c r="FWA337" s="60"/>
      <c r="FWB337" s="60"/>
      <c r="FWC337" s="60"/>
      <c r="FWD337" s="60"/>
      <c r="FWE337" s="60"/>
      <c r="FWF337" s="60"/>
      <c r="FWG337" s="60"/>
      <c r="FWH337" s="60"/>
      <c r="FWI337" s="60"/>
      <c r="FWJ337" s="60"/>
      <c r="FWK337" s="60"/>
      <c r="FWL337" s="60"/>
      <c r="FWM337" s="60"/>
      <c r="FWN337" s="60"/>
      <c r="FWO337" s="60"/>
      <c r="FWP337" s="60"/>
      <c r="FWQ337" s="60"/>
      <c r="FWR337" s="60"/>
      <c r="FWS337" s="60"/>
      <c r="FWT337" s="60"/>
      <c r="FWU337" s="60"/>
      <c r="FWV337" s="60"/>
      <c r="FWW337" s="60"/>
      <c r="FWX337" s="60"/>
      <c r="FWY337" s="60"/>
      <c r="FWZ337" s="60"/>
      <c r="FXA337" s="60"/>
      <c r="FXB337" s="60"/>
      <c r="FXC337" s="60"/>
      <c r="FXD337" s="60"/>
      <c r="FXE337" s="60"/>
      <c r="FXF337" s="60"/>
      <c r="FXG337" s="60"/>
      <c r="FXH337" s="60"/>
      <c r="FXI337" s="60"/>
      <c r="FXJ337" s="60"/>
      <c r="FXK337" s="60"/>
      <c r="FXL337" s="60"/>
      <c r="FXM337" s="60"/>
      <c r="FXN337" s="60"/>
      <c r="FXO337" s="60"/>
      <c r="FXP337" s="60"/>
      <c r="FXQ337" s="60"/>
      <c r="FXR337" s="60"/>
      <c r="FXS337" s="60"/>
      <c r="FXT337" s="60"/>
      <c r="FXU337" s="60"/>
      <c r="FXV337" s="60"/>
      <c r="FXW337" s="60"/>
      <c r="FXX337" s="60"/>
      <c r="FXY337" s="60"/>
      <c r="FXZ337" s="60"/>
      <c r="FYA337" s="60"/>
      <c r="FYB337" s="60"/>
      <c r="FYC337" s="60"/>
      <c r="FYD337" s="60"/>
      <c r="FYE337" s="60"/>
      <c r="FYF337" s="60"/>
      <c r="FYG337" s="60"/>
      <c r="FYH337" s="60"/>
      <c r="FYI337" s="60"/>
      <c r="FYJ337" s="60"/>
      <c r="FYK337" s="60"/>
      <c r="FYL337" s="60"/>
      <c r="FYM337" s="60"/>
      <c r="FYN337" s="60"/>
      <c r="FYO337" s="60"/>
      <c r="FYP337" s="60"/>
      <c r="FYQ337" s="60"/>
      <c r="FYR337" s="60"/>
      <c r="FYS337" s="60"/>
      <c r="FYT337" s="60"/>
      <c r="FYU337" s="60"/>
      <c r="FYV337" s="60"/>
      <c r="FYW337" s="60"/>
      <c r="FYX337" s="60"/>
      <c r="FYY337" s="60"/>
      <c r="FYZ337" s="60"/>
      <c r="FZA337" s="60"/>
      <c r="FZB337" s="60"/>
      <c r="FZC337" s="60"/>
      <c r="FZD337" s="60"/>
      <c r="FZE337" s="60"/>
      <c r="FZF337" s="60"/>
      <c r="FZG337" s="60"/>
      <c r="FZH337" s="60"/>
      <c r="FZI337" s="60"/>
      <c r="FZJ337" s="60"/>
      <c r="FZK337" s="60"/>
      <c r="FZL337" s="60"/>
      <c r="FZM337" s="60"/>
      <c r="FZN337" s="60"/>
      <c r="FZO337" s="60"/>
      <c r="FZP337" s="60"/>
      <c r="FZQ337" s="60"/>
      <c r="FZR337" s="60"/>
      <c r="FZS337" s="60"/>
      <c r="FZT337" s="60"/>
      <c r="FZU337" s="60"/>
      <c r="FZV337" s="60"/>
      <c r="FZW337" s="60"/>
      <c r="FZX337" s="60"/>
      <c r="FZY337" s="60"/>
      <c r="FZZ337" s="60"/>
      <c r="GAA337" s="60"/>
      <c r="GAB337" s="60"/>
      <c r="GAC337" s="60"/>
      <c r="GAD337" s="60"/>
      <c r="GAE337" s="60"/>
      <c r="GAF337" s="60"/>
      <c r="GAG337" s="60"/>
      <c r="GAH337" s="60"/>
      <c r="GAI337" s="60"/>
      <c r="GAJ337" s="60"/>
      <c r="GAK337" s="60"/>
      <c r="GAL337" s="60"/>
      <c r="GAM337" s="60"/>
      <c r="GAN337" s="60"/>
      <c r="GAO337" s="60"/>
      <c r="GAP337" s="60"/>
      <c r="GAQ337" s="60"/>
      <c r="GAR337" s="60"/>
      <c r="GAS337" s="60"/>
      <c r="GAT337" s="60"/>
      <c r="GAU337" s="60"/>
      <c r="GAV337" s="60"/>
      <c r="GAW337" s="60"/>
      <c r="GAX337" s="60"/>
      <c r="GAY337" s="60"/>
      <c r="GAZ337" s="60"/>
      <c r="GBA337" s="60"/>
      <c r="GBB337" s="60"/>
      <c r="GBC337" s="60"/>
      <c r="GBD337" s="60"/>
      <c r="GBE337" s="60"/>
      <c r="GBF337" s="60"/>
      <c r="GBG337" s="60"/>
      <c r="GBH337" s="60"/>
      <c r="GBI337" s="60"/>
      <c r="GBJ337" s="60"/>
      <c r="GBK337" s="60"/>
      <c r="GBL337" s="60"/>
      <c r="GBM337" s="60"/>
      <c r="GBN337" s="60"/>
      <c r="GBO337" s="60"/>
      <c r="GBP337" s="60"/>
      <c r="GBQ337" s="60"/>
      <c r="GBR337" s="60"/>
      <c r="GBS337" s="60"/>
      <c r="GBT337" s="60"/>
      <c r="GBU337" s="60"/>
      <c r="GBV337" s="60"/>
      <c r="GBW337" s="60"/>
      <c r="GBX337" s="60"/>
      <c r="GBY337" s="60"/>
      <c r="GBZ337" s="60"/>
      <c r="GCA337" s="60"/>
      <c r="GCB337" s="60"/>
      <c r="GCC337" s="60"/>
      <c r="GCD337" s="60"/>
      <c r="GCE337" s="60"/>
      <c r="GCF337" s="60"/>
      <c r="GCG337" s="60"/>
      <c r="GCH337" s="60"/>
      <c r="GCI337" s="60"/>
      <c r="GCJ337" s="60"/>
      <c r="GCK337" s="60"/>
      <c r="GCL337" s="60"/>
      <c r="GCM337" s="60"/>
      <c r="GCN337" s="60"/>
      <c r="GCO337" s="60"/>
      <c r="GCP337" s="60"/>
      <c r="GCQ337" s="60"/>
      <c r="GCR337" s="60"/>
      <c r="GCS337" s="60"/>
      <c r="GCT337" s="60"/>
      <c r="GCU337" s="60"/>
      <c r="GCV337" s="60"/>
      <c r="GCW337" s="60"/>
      <c r="GCX337" s="60"/>
      <c r="GCY337" s="60"/>
      <c r="GCZ337" s="60"/>
      <c r="GDA337" s="60"/>
      <c r="GDB337" s="60"/>
      <c r="GDC337" s="60"/>
      <c r="GDD337" s="60"/>
      <c r="GDE337" s="60"/>
      <c r="GDF337" s="60"/>
      <c r="GDG337" s="60"/>
      <c r="GDH337" s="60"/>
      <c r="GDI337" s="60"/>
      <c r="GDJ337" s="60"/>
      <c r="GDK337" s="60"/>
      <c r="GDL337" s="60"/>
      <c r="GDM337" s="60"/>
      <c r="GDN337" s="60"/>
      <c r="GDO337" s="60"/>
      <c r="GDP337" s="60"/>
      <c r="GDQ337" s="60"/>
      <c r="GDR337" s="60"/>
      <c r="GDS337" s="60"/>
      <c r="GDT337" s="60"/>
      <c r="GDU337" s="60"/>
      <c r="GDV337" s="60"/>
      <c r="GDW337" s="60"/>
      <c r="GDX337" s="60"/>
      <c r="GDY337" s="60"/>
      <c r="GDZ337" s="60"/>
      <c r="GEA337" s="60"/>
      <c r="GEB337" s="60"/>
      <c r="GEC337" s="60"/>
      <c r="GED337" s="60"/>
      <c r="GEE337" s="60"/>
      <c r="GEF337" s="60"/>
      <c r="GEG337" s="60"/>
      <c r="GEH337" s="60"/>
      <c r="GEI337" s="60"/>
      <c r="GEJ337" s="60"/>
      <c r="GEK337" s="60"/>
      <c r="GEL337" s="60"/>
      <c r="GEM337" s="60"/>
      <c r="GEN337" s="60"/>
      <c r="GEO337" s="60"/>
      <c r="GEP337" s="60"/>
      <c r="GEQ337" s="60"/>
      <c r="GER337" s="60"/>
      <c r="GES337" s="60"/>
      <c r="GET337" s="60"/>
      <c r="GEU337" s="60"/>
      <c r="GEV337" s="60"/>
      <c r="GEW337" s="60"/>
      <c r="GEX337" s="60"/>
      <c r="GEY337" s="60"/>
      <c r="GEZ337" s="60"/>
      <c r="GFA337" s="60"/>
      <c r="GFB337" s="60"/>
      <c r="GFC337" s="60"/>
      <c r="GFD337" s="60"/>
      <c r="GFE337" s="60"/>
      <c r="GFF337" s="60"/>
      <c r="GFG337" s="60"/>
      <c r="GFH337" s="60"/>
      <c r="GFI337" s="60"/>
      <c r="GFJ337" s="60"/>
      <c r="GFK337" s="60"/>
      <c r="GFL337" s="60"/>
      <c r="GFM337" s="60"/>
      <c r="GFN337" s="60"/>
      <c r="GFO337" s="60"/>
      <c r="GFP337" s="60"/>
      <c r="GFQ337" s="60"/>
      <c r="GFR337" s="60"/>
      <c r="GFS337" s="60"/>
      <c r="GFT337" s="60"/>
      <c r="GFU337" s="60"/>
      <c r="GFV337" s="60"/>
      <c r="GFW337" s="60"/>
      <c r="GFX337" s="60"/>
      <c r="GFY337" s="60"/>
      <c r="GFZ337" s="60"/>
      <c r="GGA337" s="60"/>
      <c r="GGB337" s="60"/>
      <c r="GGC337" s="60"/>
      <c r="GGD337" s="60"/>
      <c r="GGE337" s="60"/>
      <c r="GGF337" s="60"/>
      <c r="GGG337" s="60"/>
      <c r="GGH337" s="60"/>
      <c r="GGI337" s="60"/>
      <c r="GGJ337" s="60"/>
      <c r="GGK337" s="60"/>
      <c r="GGL337" s="60"/>
      <c r="GGM337" s="60"/>
      <c r="GGN337" s="60"/>
      <c r="GGO337" s="60"/>
      <c r="GGP337" s="60"/>
      <c r="GGQ337" s="60"/>
      <c r="GGR337" s="60"/>
      <c r="GGS337" s="60"/>
      <c r="GGT337" s="60"/>
      <c r="GGU337" s="60"/>
      <c r="GGV337" s="60"/>
      <c r="GGW337" s="60"/>
      <c r="GGX337" s="60"/>
      <c r="GGY337" s="60"/>
      <c r="GGZ337" s="60"/>
      <c r="GHA337" s="60"/>
      <c r="GHB337" s="60"/>
      <c r="GHC337" s="60"/>
      <c r="GHD337" s="60"/>
      <c r="GHE337" s="60"/>
      <c r="GHF337" s="60"/>
      <c r="GHG337" s="60"/>
      <c r="GHH337" s="60"/>
      <c r="GHI337" s="60"/>
      <c r="GHJ337" s="60"/>
      <c r="GHK337" s="60"/>
      <c r="GHL337" s="60"/>
      <c r="GHM337" s="60"/>
      <c r="GHN337" s="60"/>
      <c r="GHO337" s="60"/>
      <c r="GHP337" s="60"/>
      <c r="GHQ337" s="60"/>
      <c r="GHR337" s="60"/>
      <c r="GHS337" s="60"/>
      <c r="GHT337" s="60"/>
      <c r="GHU337" s="60"/>
      <c r="GHV337" s="60"/>
      <c r="GHW337" s="60"/>
      <c r="GHX337" s="60"/>
      <c r="GHY337" s="60"/>
      <c r="GHZ337" s="60"/>
      <c r="GIA337" s="60"/>
      <c r="GIB337" s="60"/>
      <c r="GIC337" s="60"/>
      <c r="GID337" s="60"/>
      <c r="GIE337" s="60"/>
      <c r="GIF337" s="60"/>
      <c r="GIG337" s="60"/>
      <c r="GIH337" s="60"/>
      <c r="GII337" s="60"/>
      <c r="GIJ337" s="60"/>
      <c r="GIK337" s="60"/>
      <c r="GIL337" s="60"/>
      <c r="GIM337" s="60"/>
      <c r="GIN337" s="60"/>
      <c r="GIO337" s="60"/>
      <c r="GIP337" s="60"/>
      <c r="GIQ337" s="60"/>
      <c r="GIR337" s="60"/>
      <c r="GIS337" s="60"/>
      <c r="GIT337" s="60"/>
      <c r="GIU337" s="60"/>
      <c r="GIV337" s="60"/>
      <c r="GIW337" s="60"/>
      <c r="GIX337" s="60"/>
      <c r="GIY337" s="60"/>
      <c r="GIZ337" s="60"/>
      <c r="GJA337" s="60"/>
      <c r="GJB337" s="60"/>
      <c r="GJC337" s="60"/>
      <c r="GJD337" s="60"/>
      <c r="GJE337" s="60"/>
      <c r="GJF337" s="60"/>
      <c r="GJG337" s="60"/>
      <c r="GJH337" s="60"/>
      <c r="GJI337" s="60"/>
      <c r="GJJ337" s="60"/>
      <c r="GJK337" s="60"/>
      <c r="GJL337" s="60"/>
      <c r="GJM337" s="60"/>
      <c r="GJN337" s="60"/>
      <c r="GJO337" s="60"/>
      <c r="GJP337" s="60"/>
      <c r="GJQ337" s="60"/>
      <c r="GJR337" s="60"/>
      <c r="GJS337" s="60"/>
      <c r="GJT337" s="60"/>
      <c r="GJU337" s="60"/>
      <c r="GJV337" s="60"/>
      <c r="GJW337" s="60"/>
      <c r="GJX337" s="60"/>
      <c r="GJY337" s="60"/>
      <c r="GJZ337" s="60"/>
      <c r="GKA337" s="60"/>
      <c r="GKB337" s="60"/>
      <c r="GKC337" s="60"/>
      <c r="GKD337" s="60"/>
      <c r="GKE337" s="60"/>
      <c r="GKF337" s="60"/>
      <c r="GKG337" s="60"/>
      <c r="GKH337" s="60"/>
      <c r="GKI337" s="60"/>
      <c r="GKJ337" s="60"/>
      <c r="GKK337" s="60"/>
      <c r="GKL337" s="60"/>
      <c r="GKM337" s="60"/>
      <c r="GKN337" s="60"/>
      <c r="GKO337" s="60"/>
      <c r="GKP337" s="60"/>
      <c r="GKQ337" s="60"/>
      <c r="GKR337" s="60"/>
      <c r="GKS337" s="60"/>
      <c r="GKT337" s="60"/>
      <c r="GKU337" s="60"/>
      <c r="GKV337" s="60"/>
      <c r="GKW337" s="60"/>
      <c r="GKX337" s="60"/>
      <c r="GKY337" s="60"/>
      <c r="GKZ337" s="60"/>
      <c r="GLA337" s="60"/>
      <c r="GLB337" s="60"/>
      <c r="GLC337" s="60"/>
      <c r="GLD337" s="60"/>
      <c r="GLE337" s="60"/>
      <c r="GLF337" s="60"/>
      <c r="GLG337" s="60"/>
      <c r="GLH337" s="60"/>
      <c r="GLI337" s="60"/>
      <c r="GLJ337" s="60"/>
      <c r="GLK337" s="60"/>
      <c r="GLL337" s="60"/>
      <c r="GLM337" s="60"/>
      <c r="GLN337" s="60"/>
      <c r="GLO337" s="60"/>
      <c r="GLP337" s="60"/>
      <c r="GLQ337" s="60"/>
      <c r="GLR337" s="60"/>
      <c r="GLS337" s="60"/>
      <c r="GLT337" s="60"/>
      <c r="GLU337" s="60"/>
      <c r="GLV337" s="60"/>
      <c r="GLW337" s="60"/>
      <c r="GLX337" s="60"/>
      <c r="GLY337" s="60"/>
      <c r="GLZ337" s="60"/>
      <c r="GMA337" s="60"/>
      <c r="GMB337" s="60"/>
      <c r="GMC337" s="60"/>
      <c r="GMD337" s="60"/>
      <c r="GME337" s="60"/>
      <c r="GMF337" s="60"/>
      <c r="GMG337" s="60"/>
      <c r="GMH337" s="60"/>
      <c r="GMI337" s="60"/>
      <c r="GMJ337" s="60"/>
      <c r="GMK337" s="60"/>
      <c r="GML337" s="60"/>
      <c r="GMM337" s="60"/>
      <c r="GMN337" s="60"/>
      <c r="GMO337" s="60"/>
      <c r="GMP337" s="60"/>
      <c r="GMQ337" s="60"/>
      <c r="GMR337" s="60"/>
      <c r="GMS337" s="60"/>
      <c r="GMT337" s="60"/>
      <c r="GMU337" s="60"/>
      <c r="GMV337" s="60"/>
      <c r="GMW337" s="60"/>
      <c r="GMX337" s="60"/>
      <c r="GMY337" s="60"/>
      <c r="GMZ337" s="60"/>
      <c r="GNA337" s="60"/>
      <c r="GNB337" s="60"/>
      <c r="GNC337" s="60"/>
      <c r="GND337" s="60"/>
      <c r="GNE337" s="60"/>
      <c r="GNF337" s="60"/>
      <c r="GNG337" s="60"/>
      <c r="GNH337" s="60"/>
      <c r="GNI337" s="60"/>
      <c r="GNJ337" s="60"/>
      <c r="GNK337" s="60"/>
      <c r="GNL337" s="60"/>
      <c r="GNM337" s="60"/>
      <c r="GNN337" s="60"/>
      <c r="GNO337" s="60"/>
      <c r="GNP337" s="60"/>
      <c r="GNQ337" s="60"/>
      <c r="GNR337" s="60"/>
      <c r="GNS337" s="60"/>
      <c r="GNT337" s="60"/>
      <c r="GNU337" s="60"/>
      <c r="GNV337" s="60"/>
      <c r="GNW337" s="60"/>
      <c r="GNX337" s="60"/>
      <c r="GNY337" s="60"/>
      <c r="GNZ337" s="60"/>
      <c r="GOA337" s="60"/>
      <c r="GOB337" s="60"/>
      <c r="GOC337" s="60"/>
      <c r="GOD337" s="60"/>
      <c r="GOE337" s="60"/>
      <c r="GOF337" s="60"/>
      <c r="GOG337" s="60"/>
      <c r="GOH337" s="60"/>
      <c r="GOI337" s="60"/>
      <c r="GOJ337" s="60"/>
      <c r="GOK337" s="60"/>
      <c r="GOL337" s="60"/>
      <c r="GOM337" s="60"/>
      <c r="GON337" s="60"/>
      <c r="GOO337" s="60"/>
      <c r="GOP337" s="60"/>
      <c r="GOQ337" s="60"/>
      <c r="GOR337" s="60"/>
      <c r="GOS337" s="60"/>
      <c r="GOT337" s="60"/>
      <c r="GOU337" s="60"/>
      <c r="GOV337" s="60"/>
      <c r="GOW337" s="60"/>
      <c r="GOX337" s="60"/>
      <c r="GOY337" s="60"/>
      <c r="GOZ337" s="60"/>
      <c r="GPA337" s="60"/>
      <c r="GPB337" s="60"/>
      <c r="GPC337" s="60"/>
      <c r="GPD337" s="60"/>
      <c r="GPE337" s="60"/>
      <c r="GPF337" s="60"/>
      <c r="GPG337" s="60"/>
      <c r="GPH337" s="60"/>
      <c r="GPI337" s="60"/>
      <c r="GPJ337" s="60"/>
      <c r="GPK337" s="60"/>
      <c r="GPL337" s="60"/>
      <c r="GPM337" s="60"/>
      <c r="GPN337" s="60"/>
      <c r="GPO337" s="60"/>
      <c r="GPP337" s="60"/>
      <c r="GPQ337" s="60"/>
      <c r="GPR337" s="60"/>
      <c r="GPS337" s="60"/>
      <c r="GPT337" s="60"/>
      <c r="GPU337" s="60"/>
      <c r="GPV337" s="60"/>
      <c r="GPW337" s="60"/>
      <c r="GPX337" s="60"/>
      <c r="GPY337" s="60"/>
      <c r="GPZ337" s="60"/>
      <c r="GQA337" s="60"/>
      <c r="GQB337" s="60"/>
      <c r="GQC337" s="60"/>
      <c r="GQD337" s="60"/>
      <c r="GQE337" s="60"/>
      <c r="GQF337" s="60"/>
      <c r="GQG337" s="60"/>
      <c r="GQH337" s="60"/>
      <c r="GQI337" s="60"/>
      <c r="GQJ337" s="60"/>
      <c r="GQK337" s="60"/>
      <c r="GQL337" s="60"/>
      <c r="GQM337" s="60"/>
      <c r="GQN337" s="60"/>
      <c r="GQO337" s="60"/>
      <c r="GQP337" s="60"/>
      <c r="GQQ337" s="60"/>
      <c r="GQR337" s="60"/>
      <c r="GQS337" s="60"/>
      <c r="GQT337" s="60"/>
      <c r="GQU337" s="60"/>
      <c r="GQV337" s="60"/>
      <c r="GQW337" s="60"/>
      <c r="GQX337" s="60"/>
      <c r="GQY337" s="60"/>
      <c r="GQZ337" s="60"/>
      <c r="GRA337" s="60"/>
      <c r="GRB337" s="60"/>
      <c r="GRC337" s="60"/>
      <c r="GRD337" s="60"/>
      <c r="GRE337" s="60"/>
      <c r="GRF337" s="60"/>
      <c r="GRG337" s="60"/>
      <c r="GRH337" s="60"/>
      <c r="GRI337" s="60"/>
      <c r="GRJ337" s="60"/>
      <c r="GRK337" s="60"/>
      <c r="GRL337" s="60"/>
      <c r="GRM337" s="60"/>
      <c r="GRN337" s="60"/>
      <c r="GRO337" s="60"/>
      <c r="GRP337" s="60"/>
      <c r="GRQ337" s="60"/>
      <c r="GRR337" s="60"/>
      <c r="GRS337" s="60"/>
      <c r="GRT337" s="60"/>
      <c r="GRU337" s="60"/>
      <c r="GRV337" s="60"/>
      <c r="GRW337" s="60"/>
      <c r="GRX337" s="60"/>
      <c r="GRY337" s="60"/>
      <c r="GRZ337" s="60"/>
      <c r="GSA337" s="60"/>
      <c r="GSB337" s="60"/>
      <c r="GSC337" s="60"/>
      <c r="GSD337" s="60"/>
      <c r="GSE337" s="60"/>
      <c r="GSF337" s="60"/>
      <c r="GSG337" s="60"/>
      <c r="GSH337" s="60"/>
      <c r="GSI337" s="60"/>
      <c r="GSJ337" s="60"/>
      <c r="GSK337" s="60"/>
      <c r="GSL337" s="60"/>
      <c r="GSM337" s="60"/>
      <c r="GSN337" s="60"/>
      <c r="GSO337" s="60"/>
      <c r="GSP337" s="60"/>
      <c r="GSQ337" s="60"/>
      <c r="GSR337" s="60"/>
      <c r="GSS337" s="60"/>
      <c r="GST337" s="60"/>
      <c r="GSU337" s="60"/>
      <c r="GSV337" s="60"/>
      <c r="GSW337" s="60"/>
      <c r="GSX337" s="60"/>
      <c r="GSY337" s="60"/>
      <c r="GSZ337" s="60"/>
      <c r="GTA337" s="60"/>
      <c r="GTB337" s="60"/>
      <c r="GTC337" s="60"/>
      <c r="GTD337" s="60"/>
      <c r="GTE337" s="60"/>
      <c r="GTF337" s="60"/>
      <c r="GTG337" s="60"/>
      <c r="GTH337" s="60"/>
      <c r="GTI337" s="60"/>
      <c r="GTJ337" s="60"/>
      <c r="GTK337" s="60"/>
      <c r="GTL337" s="60"/>
      <c r="GTM337" s="60"/>
      <c r="GTN337" s="60"/>
      <c r="GTO337" s="60"/>
      <c r="GTP337" s="60"/>
      <c r="GTQ337" s="60"/>
      <c r="GTR337" s="60"/>
      <c r="GTS337" s="60"/>
      <c r="GTT337" s="60"/>
      <c r="GTU337" s="60"/>
      <c r="GTV337" s="60"/>
      <c r="GTW337" s="60"/>
      <c r="GTX337" s="60"/>
      <c r="GTY337" s="60"/>
      <c r="GTZ337" s="60"/>
      <c r="GUA337" s="60"/>
      <c r="GUB337" s="60"/>
      <c r="GUC337" s="60"/>
      <c r="GUD337" s="60"/>
      <c r="GUE337" s="60"/>
      <c r="GUF337" s="60"/>
      <c r="GUG337" s="60"/>
      <c r="GUH337" s="60"/>
      <c r="GUI337" s="60"/>
      <c r="GUJ337" s="60"/>
      <c r="GUK337" s="60"/>
      <c r="GUL337" s="60"/>
      <c r="GUM337" s="60"/>
      <c r="GUN337" s="60"/>
      <c r="GUO337" s="60"/>
      <c r="GUP337" s="60"/>
      <c r="GUQ337" s="60"/>
      <c r="GUR337" s="60"/>
      <c r="GUS337" s="60"/>
      <c r="GUT337" s="60"/>
      <c r="GUU337" s="60"/>
      <c r="GUV337" s="60"/>
      <c r="GUW337" s="60"/>
      <c r="GUX337" s="60"/>
      <c r="GUY337" s="60"/>
      <c r="GUZ337" s="60"/>
      <c r="GVA337" s="60"/>
      <c r="GVB337" s="60"/>
      <c r="GVC337" s="60"/>
      <c r="GVD337" s="60"/>
      <c r="GVE337" s="60"/>
      <c r="GVF337" s="60"/>
      <c r="GVG337" s="60"/>
      <c r="GVH337" s="60"/>
      <c r="GVI337" s="60"/>
      <c r="GVJ337" s="60"/>
      <c r="GVK337" s="60"/>
      <c r="GVL337" s="60"/>
      <c r="GVM337" s="60"/>
      <c r="GVN337" s="60"/>
      <c r="GVO337" s="60"/>
      <c r="GVP337" s="60"/>
      <c r="GVQ337" s="60"/>
      <c r="GVR337" s="60"/>
      <c r="GVS337" s="60"/>
      <c r="GVT337" s="60"/>
      <c r="GVU337" s="60"/>
      <c r="GVV337" s="60"/>
      <c r="GVW337" s="60"/>
      <c r="GVX337" s="60"/>
      <c r="GVY337" s="60"/>
      <c r="GVZ337" s="60"/>
      <c r="GWA337" s="60"/>
      <c r="GWB337" s="60"/>
      <c r="GWC337" s="60"/>
      <c r="GWD337" s="60"/>
      <c r="GWE337" s="60"/>
      <c r="GWF337" s="60"/>
      <c r="GWG337" s="60"/>
      <c r="GWH337" s="60"/>
      <c r="GWI337" s="60"/>
      <c r="GWJ337" s="60"/>
      <c r="GWK337" s="60"/>
      <c r="GWL337" s="60"/>
      <c r="GWM337" s="60"/>
      <c r="GWN337" s="60"/>
      <c r="GWO337" s="60"/>
      <c r="GWP337" s="60"/>
      <c r="GWQ337" s="60"/>
      <c r="GWR337" s="60"/>
      <c r="GWS337" s="60"/>
      <c r="GWT337" s="60"/>
      <c r="GWU337" s="60"/>
      <c r="GWV337" s="60"/>
      <c r="GWW337" s="60"/>
      <c r="GWX337" s="60"/>
      <c r="GWY337" s="60"/>
      <c r="GWZ337" s="60"/>
      <c r="GXA337" s="60"/>
      <c r="GXB337" s="60"/>
      <c r="GXC337" s="60"/>
      <c r="GXD337" s="60"/>
      <c r="GXE337" s="60"/>
      <c r="GXF337" s="60"/>
      <c r="GXG337" s="60"/>
      <c r="GXH337" s="60"/>
      <c r="GXI337" s="60"/>
      <c r="GXJ337" s="60"/>
      <c r="GXK337" s="60"/>
      <c r="GXL337" s="60"/>
      <c r="GXM337" s="60"/>
      <c r="GXN337" s="60"/>
      <c r="GXO337" s="60"/>
      <c r="GXP337" s="60"/>
      <c r="GXQ337" s="60"/>
      <c r="GXR337" s="60"/>
      <c r="GXS337" s="60"/>
      <c r="GXT337" s="60"/>
      <c r="GXU337" s="60"/>
      <c r="GXV337" s="60"/>
      <c r="GXW337" s="60"/>
      <c r="GXX337" s="60"/>
      <c r="GXY337" s="60"/>
      <c r="GXZ337" s="60"/>
      <c r="GYA337" s="60"/>
      <c r="GYB337" s="60"/>
      <c r="GYC337" s="60"/>
      <c r="GYD337" s="60"/>
      <c r="GYE337" s="60"/>
      <c r="GYF337" s="60"/>
      <c r="GYG337" s="60"/>
      <c r="GYH337" s="60"/>
      <c r="GYI337" s="60"/>
      <c r="GYJ337" s="60"/>
      <c r="GYK337" s="60"/>
      <c r="GYL337" s="60"/>
      <c r="GYM337" s="60"/>
      <c r="GYN337" s="60"/>
      <c r="GYO337" s="60"/>
      <c r="GYP337" s="60"/>
      <c r="GYQ337" s="60"/>
      <c r="GYR337" s="60"/>
      <c r="GYS337" s="60"/>
      <c r="GYT337" s="60"/>
      <c r="GYU337" s="60"/>
      <c r="GYV337" s="60"/>
      <c r="GYW337" s="60"/>
      <c r="GYX337" s="60"/>
      <c r="GYY337" s="60"/>
      <c r="GYZ337" s="60"/>
      <c r="GZA337" s="60"/>
      <c r="GZB337" s="60"/>
      <c r="GZC337" s="60"/>
      <c r="GZD337" s="60"/>
      <c r="GZE337" s="60"/>
      <c r="GZF337" s="60"/>
      <c r="GZG337" s="60"/>
      <c r="GZH337" s="60"/>
      <c r="GZI337" s="60"/>
      <c r="GZJ337" s="60"/>
      <c r="GZK337" s="60"/>
      <c r="GZL337" s="60"/>
      <c r="GZM337" s="60"/>
      <c r="GZN337" s="60"/>
      <c r="GZO337" s="60"/>
      <c r="GZP337" s="60"/>
      <c r="GZQ337" s="60"/>
      <c r="GZR337" s="60"/>
      <c r="GZS337" s="60"/>
      <c r="GZT337" s="60"/>
      <c r="GZU337" s="60"/>
      <c r="GZV337" s="60"/>
      <c r="GZW337" s="60"/>
      <c r="GZX337" s="60"/>
      <c r="GZY337" s="60"/>
      <c r="GZZ337" s="60"/>
      <c r="HAA337" s="60"/>
      <c r="HAB337" s="60"/>
      <c r="HAC337" s="60"/>
      <c r="HAD337" s="60"/>
      <c r="HAE337" s="60"/>
      <c r="HAF337" s="60"/>
      <c r="HAG337" s="60"/>
      <c r="HAH337" s="60"/>
      <c r="HAI337" s="60"/>
      <c r="HAJ337" s="60"/>
      <c r="HAK337" s="60"/>
      <c r="HAL337" s="60"/>
      <c r="HAM337" s="60"/>
      <c r="HAN337" s="60"/>
      <c r="HAO337" s="60"/>
      <c r="HAP337" s="60"/>
      <c r="HAQ337" s="60"/>
      <c r="HAR337" s="60"/>
      <c r="HAS337" s="60"/>
      <c r="HAT337" s="60"/>
      <c r="HAU337" s="60"/>
      <c r="HAV337" s="60"/>
      <c r="HAW337" s="60"/>
      <c r="HAX337" s="60"/>
      <c r="HAY337" s="60"/>
      <c r="HAZ337" s="60"/>
      <c r="HBA337" s="60"/>
      <c r="HBB337" s="60"/>
      <c r="HBC337" s="60"/>
      <c r="HBD337" s="60"/>
      <c r="HBE337" s="60"/>
      <c r="HBF337" s="60"/>
      <c r="HBG337" s="60"/>
      <c r="HBH337" s="60"/>
      <c r="HBI337" s="60"/>
      <c r="HBJ337" s="60"/>
      <c r="HBK337" s="60"/>
      <c r="HBL337" s="60"/>
      <c r="HBM337" s="60"/>
      <c r="HBN337" s="60"/>
      <c r="HBO337" s="60"/>
      <c r="HBP337" s="60"/>
      <c r="HBQ337" s="60"/>
      <c r="HBR337" s="60"/>
      <c r="HBS337" s="60"/>
      <c r="HBT337" s="60"/>
      <c r="HBU337" s="60"/>
      <c r="HBV337" s="60"/>
      <c r="HBW337" s="60"/>
      <c r="HBX337" s="60"/>
      <c r="HBY337" s="60"/>
      <c r="HBZ337" s="60"/>
      <c r="HCA337" s="60"/>
      <c r="HCB337" s="60"/>
      <c r="HCC337" s="60"/>
      <c r="HCD337" s="60"/>
      <c r="HCE337" s="60"/>
      <c r="HCF337" s="60"/>
      <c r="HCG337" s="60"/>
      <c r="HCH337" s="60"/>
      <c r="HCI337" s="60"/>
      <c r="HCJ337" s="60"/>
      <c r="HCK337" s="60"/>
      <c r="HCL337" s="60"/>
      <c r="HCM337" s="60"/>
      <c r="HCN337" s="60"/>
      <c r="HCO337" s="60"/>
      <c r="HCP337" s="60"/>
      <c r="HCQ337" s="60"/>
      <c r="HCR337" s="60"/>
      <c r="HCS337" s="60"/>
      <c r="HCT337" s="60"/>
      <c r="HCU337" s="60"/>
      <c r="HCV337" s="60"/>
      <c r="HCW337" s="60"/>
      <c r="HCX337" s="60"/>
      <c r="HCY337" s="60"/>
      <c r="HCZ337" s="60"/>
      <c r="HDA337" s="60"/>
      <c r="HDB337" s="60"/>
      <c r="HDC337" s="60"/>
      <c r="HDD337" s="60"/>
      <c r="HDE337" s="60"/>
      <c r="HDF337" s="60"/>
      <c r="HDG337" s="60"/>
      <c r="HDH337" s="60"/>
      <c r="HDI337" s="60"/>
      <c r="HDJ337" s="60"/>
      <c r="HDK337" s="60"/>
      <c r="HDL337" s="60"/>
      <c r="HDM337" s="60"/>
      <c r="HDN337" s="60"/>
      <c r="HDO337" s="60"/>
      <c r="HDP337" s="60"/>
      <c r="HDQ337" s="60"/>
      <c r="HDR337" s="60"/>
      <c r="HDS337" s="60"/>
      <c r="HDT337" s="60"/>
      <c r="HDU337" s="60"/>
      <c r="HDV337" s="60"/>
      <c r="HDW337" s="60"/>
      <c r="HDX337" s="60"/>
      <c r="HDY337" s="60"/>
      <c r="HDZ337" s="60"/>
      <c r="HEA337" s="60"/>
      <c r="HEB337" s="60"/>
      <c r="HEC337" s="60"/>
      <c r="HED337" s="60"/>
      <c r="HEE337" s="60"/>
      <c r="HEF337" s="60"/>
      <c r="HEG337" s="60"/>
      <c r="HEH337" s="60"/>
      <c r="HEI337" s="60"/>
      <c r="HEJ337" s="60"/>
      <c r="HEK337" s="60"/>
      <c r="HEL337" s="60"/>
      <c r="HEM337" s="60"/>
      <c r="HEN337" s="60"/>
      <c r="HEO337" s="60"/>
      <c r="HEP337" s="60"/>
      <c r="HEQ337" s="60"/>
      <c r="HER337" s="60"/>
      <c r="HES337" s="60"/>
      <c r="HET337" s="60"/>
      <c r="HEU337" s="60"/>
      <c r="HEV337" s="60"/>
      <c r="HEW337" s="60"/>
      <c r="HEX337" s="60"/>
      <c r="HEY337" s="60"/>
      <c r="HEZ337" s="60"/>
      <c r="HFA337" s="60"/>
      <c r="HFB337" s="60"/>
      <c r="HFC337" s="60"/>
      <c r="HFD337" s="60"/>
      <c r="HFE337" s="60"/>
      <c r="HFF337" s="60"/>
      <c r="HFG337" s="60"/>
      <c r="HFH337" s="60"/>
      <c r="HFI337" s="60"/>
      <c r="HFJ337" s="60"/>
      <c r="HFK337" s="60"/>
      <c r="HFL337" s="60"/>
      <c r="HFM337" s="60"/>
      <c r="HFN337" s="60"/>
      <c r="HFO337" s="60"/>
      <c r="HFP337" s="60"/>
      <c r="HFQ337" s="60"/>
      <c r="HFR337" s="60"/>
      <c r="HFS337" s="60"/>
      <c r="HFT337" s="60"/>
      <c r="HFU337" s="60"/>
      <c r="HFV337" s="60"/>
      <c r="HFW337" s="60"/>
      <c r="HFX337" s="60"/>
      <c r="HFY337" s="60"/>
      <c r="HFZ337" s="60"/>
      <c r="HGA337" s="60"/>
      <c r="HGB337" s="60"/>
      <c r="HGC337" s="60"/>
      <c r="HGD337" s="60"/>
      <c r="HGE337" s="60"/>
      <c r="HGF337" s="60"/>
      <c r="HGG337" s="60"/>
      <c r="HGH337" s="60"/>
      <c r="HGI337" s="60"/>
      <c r="HGJ337" s="60"/>
      <c r="HGK337" s="60"/>
      <c r="HGL337" s="60"/>
      <c r="HGM337" s="60"/>
      <c r="HGN337" s="60"/>
      <c r="HGO337" s="60"/>
      <c r="HGP337" s="60"/>
      <c r="HGQ337" s="60"/>
      <c r="HGR337" s="60"/>
      <c r="HGS337" s="60"/>
      <c r="HGT337" s="60"/>
      <c r="HGU337" s="60"/>
      <c r="HGV337" s="60"/>
      <c r="HGW337" s="60"/>
      <c r="HGX337" s="60"/>
      <c r="HGY337" s="60"/>
      <c r="HGZ337" s="60"/>
      <c r="HHA337" s="60"/>
      <c r="HHB337" s="60"/>
      <c r="HHC337" s="60"/>
      <c r="HHD337" s="60"/>
      <c r="HHE337" s="60"/>
      <c r="HHF337" s="60"/>
      <c r="HHG337" s="60"/>
      <c r="HHH337" s="60"/>
      <c r="HHI337" s="60"/>
      <c r="HHJ337" s="60"/>
      <c r="HHK337" s="60"/>
      <c r="HHL337" s="60"/>
      <c r="HHM337" s="60"/>
      <c r="HHN337" s="60"/>
      <c r="HHO337" s="60"/>
      <c r="HHP337" s="60"/>
      <c r="HHQ337" s="60"/>
      <c r="HHR337" s="60"/>
      <c r="HHS337" s="60"/>
      <c r="HHT337" s="60"/>
      <c r="HHU337" s="60"/>
      <c r="HHV337" s="60"/>
      <c r="HHW337" s="60"/>
      <c r="HHX337" s="60"/>
      <c r="HHY337" s="60"/>
      <c r="HHZ337" s="60"/>
      <c r="HIA337" s="60"/>
      <c r="HIB337" s="60"/>
      <c r="HIC337" s="60"/>
      <c r="HID337" s="60"/>
      <c r="HIE337" s="60"/>
      <c r="HIF337" s="60"/>
      <c r="HIG337" s="60"/>
      <c r="HIH337" s="60"/>
      <c r="HII337" s="60"/>
      <c r="HIJ337" s="60"/>
      <c r="HIK337" s="60"/>
      <c r="HIL337" s="60"/>
      <c r="HIM337" s="60"/>
      <c r="HIN337" s="60"/>
      <c r="HIO337" s="60"/>
      <c r="HIP337" s="60"/>
      <c r="HIQ337" s="60"/>
      <c r="HIR337" s="60"/>
      <c r="HIS337" s="60"/>
      <c r="HIT337" s="60"/>
      <c r="HIU337" s="60"/>
      <c r="HIV337" s="60"/>
      <c r="HIW337" s="60"/>
      <c r="HIX337" s="60"/>
      <c r="HIY337" s="60"/>
      <c r="HIZ337" s="60"/>
      <c r="HJA337" s="60"/>
      <c r="HJB337" s="60"/>
      <c r="HJC337" s="60"/>
      <c r="HJD337" s="60"/>
      <c r="HJE337" s="60"/>
      <c r="HJF337" s="60"/>
      <c r="HJG337" s="60"/>
      <c r="HJH337" s="60"/>
      <c r="HJI337" s="60"/>
      <c r="HJJ337" s="60"/>
      <c r="HJK337" s="60"/>
      <c r="HJL337" s="60"/>
      <c r="HJM337" s="60"/>
      <c r="HJN337" s="60"/>
      <c r="HJO337" s="60"/>
      <c r="HJP337" s="60"/>
      <c r="HJQ337" s="60"/>
      <c r="HJR337" s="60"/>
      <c r="HJS337" s="60"/>
      <c r="HJT337" s="60"/>
      <c r="HJU337" s="60"/>
      <c r="HJV337" s="60"/>
      <c r="HJW337" s="60"/>
      <c r="HJX337" s="60"/>
      <c r="HJY337" s="60"/>
      <c r="HJZ337" s="60"/>
      <c r="HKA337" s="60"/>
      <c r="HKB337" s="60"/>
      <c r="HKC337" s="60"/>
      <c r="HKD337" s="60"/>
      <c r="HKE337" s="60"/>
      <c r="HKF337" s="60"/>
      <c r="HKG337" s="60"/>
      <c r="HKH337" s="60"/>
      <c r="HKI337" s="60"/>
      <c r="HKJ337" s="60"/>
      <c r="HKK337" s="60"/>
      <c r="HKL337" s="60"/>
      <c r="HKM337" s="60"/>
      <c r="HKN337" s="60"/>
      <c r="HKO337" s="60"/>
      <c r="HKP337" s="60"/>
      <c r="HKQ337" s="60"/>
      <c r="HKR337" s="60"/>
      <c r="HKS337" s="60"/>
      <c r="HKT337" s="60"/>
      <c r="HKU337" s="60"/>
      <c r="HKV337" s="60"/>
      <c r="HKW337" s="60"/>
      <c r="HKX337" s="60"/>
      <c r="HKY337" s="60"/>
      <c r="HKZ337" s="60"/>
      <c r="HLA337" s="60"/>
      <c r="HLB337" s="60"/>
      <c r="HLC337" s="60"/>
      <c r="HLD337" s="60"/>
      <c r="HLE337" s="60"/>
      <c r="HLF337" s="60"/>
      <c r="HLG337" s="60"/>
      <c r="HLH337" s="60"/>
      <c r="HLI337" s="60"/>
      <c r="HLJ337" s="60"/>
      <c r="HLK337" s="60"/>
      <c r="HLL337" s="60"/>
      <c r="HLM337" s="60"/>
      <c r="HLN337" s="60"/>
      <c r="HLO337" s="60"/>
      <c r="HLP337" s="60"/>
      <c r="HLQ337" s="60"/>
      <c r="HLR337" s="60"/>
      <c r="HLS337" s="60"/>
      <c r="HLT337" s="60"/>
      <c r="HLU337" s="60"/>
      <c r="HLV337" s="60"/>
      <c r="HLW337" s="60"/>
      <c r="HLX337" s="60"/>
      <c r="HLY337" s="60"/>
      <c r="HLZ337" s="60"/>
      <c r="HMA337" s="60"/>
      <c r="HMB337" s="60"/>
      <c r="HMC337" s="60"/>
      <c r="HMD337" s="60"/>
      <c r="HME337" s="60"/>
      <c r="HMF337" s="60"/>
      <c r="HMG337" s="60"/>
      <c r="HMH337" s="60"/>
      <c r="HMI337" s="60"/>
      <c r="HMJ337" s="60"/>
      <c r="HMK337" s="60"/>
      <c r="HML337" s="60"/>
      <c r="HMM337" s="60"/>
      <c r="HMN337" s="60"/>
      <c r="HMO337" s="60"/>
      <c r="HMP337" s="60"/>
      <c r="HMQ337" s="60"/>
      <c r="HMR337" s="60"/>
      <c r="HMS337" s="60"/>
      <c r="HMT337" s="60"/>
      <c r="HMU337" s="60"/>
      <c r="HMV337" s="60"/>
      <c r="HMW337" s="60"/>
      <c r="HMX337" s="60"/>
      <c r="HMY337" s="60"/>
      <c r="HMZ337" s="60"/>
      <c r="HNA337" s="60"/>
      <c r="HNB337" s="60"/>
      <c r="HNC337" s="60"/>
      <c r="HND337" s="60"/>
      <c r="HNE337" s="60"/>
      <c r="HNF337" s="60"/>
      <c r="HNG337" s="60"/>
      <c r="HNH337" s="60"/>
      <c r="HNI337" s="60"/>
      <c r="HNJ337" s="60"/>
      <c r="HNK337" s="60"/>
      <c r="HNL337" s="60"/>
      <c r="HNM337" s="60"/>
      <c r="HNN337" s="60"/>
      <c r="HNO337" s="60"/>
      <c r="HNP337" s="60"/>
      <c r="HNQ337" s="60"/>
      <c r="HNR337" s="60"/>
      <c r="HNS337" s="60"/>
      <c r="HNT337" s="60"/>
      <c r="HNU337" s="60"/>
      <c r="HNV337" s="60"/>
      <c r="HNW337" s="60"/>
      <c r="HNX337" s="60"/>
      <c r="HNY337" s="60"/>
      <c r="HNZ337" s="60"/>
      <c r="HOA337" s="60"/>
      <c r="HOB337" s="60"/>
      <c r="HOC337" s="60"/>
      <c r="HOD337" s="60"/>
      <c r="HOE337" s="60"/>
      <c r="HOF337" s="60"/>
      <c r="HOG337" s="60"/>
      <c r="HOH337" s="60"/>
      <c r="HOI337" s="60"/>
      <c r="HOJ337" s="60"/>
      <c r="HOK337" s="60"/>
      <c r="HOL337" s="60"/>
      <c r="HOM337" s="60"/>
      <c r="HON337" s="60"/>
      <c r="HOO337" s="60"/>
      <c r="HOP337" s="60"/>
      <c r="HOQ337" s="60"/>
      <c r="HOR337" s="60"/>
      <c r="HOS337" s="60"/>
      <c r="HOT337" s="60"/>
      <c r="HOU337" s="60"/>
      <c r="HOV337" s="60"/>
      <c r="HOW337" s="60"/>
      <c r="HOX337" s="60"/>
      <c r="HOY337" s="60"/>
      <c r="HOZ337" s="60"/>
      <c r="HPA337" s="60"/>
      <c r="HPB337" s="60"/>
      <c r="HPC337" s="60"/>
      <c r="HPD337" s="60"/>
      <c r="HPE337" s="60"/>
      <c r="HPF337" s="60"/>
      <c r="HPG337" s="60"/>
      <c r="HPH337" s="60"/>
      <c r="HPI337" s="60"/>
      <c r="HPJ337" s="60"/>
      <c r="HPK337" s="60"/>
      <c r="HPL337" s="60"/>
      <c r="HPM337" s="60"/>
      <c r="HPN337" s="60"/>
      <c r="HPO337" s="60"/>
      <c r="HPP337" s="60"/>
      <c r="HPQ337" s="60"/>
      <c r="HPR337" s="60"/>
      <c r="HPS337" s="60"/>
      <c r="HPT337" s="60"/>
      <c r="HPU337" s="60"/>
      <c r="HPV337" s="60"/>
      <c r="HPW337" s="60"/>
      <c r="HPX337" s="60"/>
      <c r="HPY337" s="60"/>
      <c r="HPZ337" s="60"/>
      <c r="HQA337" s="60"/>
      <c r="HQB337" s="60"/>
      <c r="HQC337" s="60"/>
      <c r="HQD337" s="60"/>
      <c r="HQE337" s="60"/>
      <c r="HQF337" s="60"/>
      <c r="HQG337" s="60"/>
      <c r="HQH337" s="60"/>
      <c r="HQI337" s="60"/>
      <c r="HQJ337" s="60"/>
      <c r="HQK337" s="60"/>
      <c r="HQL337" s="60"/>
      <c r="HQM337" s="60"/>
      <c r="HQN337" s="60"/>
      <c r="HQO337" s="60"/>
      <c r="HQP337" s="60"/>
      <c r="HQQ337" s="60"/>
      <c r="HQR337" s="60"/>
      <c r="HQS337" s="60"/>
      <c r="HQT337" s="60"/>
      <c r="HQU337" s="60"/>
      <c r="HQV337" s="60"/>
      <c r="HQW337" s="60"/>
      <c r="HQX337" s="60"/>
      <c r="HQY337" s="60"/>
      <c r="HQZ337" s="60"/>
      <c r="HRA337" s="60"/>
      <c r="HRB337" s="60"/>
      <c r="HRC337" s="60"/>
      <c r="HRD337" s="60"/>
      <c r="HRE337" s="60"/>
      <c r="HRF337" s="60"/>
      <c r="HRG337" s="60"/>
      <c r="HRH337" s="60"/>
      <c r="HRI337" s="60"/>
      <c r="HRJ337" s="60"/>
      <c r="HRK337" s="60"/>
      <c r="HRL337" s="60"/>
      <c r="HRM337" s="60"/>
      <c r="HRN337" s="60"/>
      <c r="HRO337" s="60"/>
      <c r="HRP337" s="60"/>
      <c r="HRQ337" s="60"/>
      <c r="HRR337" s="60"/>
      <c r="HRS337" s="60"/>
      <c r="HRT337" s="60"/>
      <c r="HRU337" s="60"/>
      <c r="HRV337" s="60"/>
      <c r="HRW337" s="60"/>
      <c r="HRX337" s="60"/>
      <c r="HRY337" s="60"/>
      <c r="HRZ337" s="60"/>
      <c r="HSA337" s="60"/>
      <c r="HSB337" s="60"/>
      <c r="HSC337" s="60"/>
      <c r="HSD337" s="60"/>
      <c r="HSE337" s="60"/>
      <c r="HSF337" s="60"/>
      <c r="HSG337" s="60"/>
      <c r="HSH337" s="60"/>
      <c r="HSI337" s="60"/>
      <c r="HSJ337" s="60"/>
      <c r="HSK337" s="60"/>
      <c r="HSL337" s="60"/>
      <c r="HSM337" s="60"/>
      <c r="HSN337" s="60"/>
      <c r="HSO337" s="60"/>
      <c r="HSP337" s="60"/>
      <c r="HSQ337" s="60"/>
      <c r="HSR337" s="60"/>
      <c r="HSS337" s="60"/>
      <c r="HST337" s="60"/>
      <c r="HSU337" s="60"/>
      <c r="HSV337" s="60"/>
      <c r="HSW337" s="60"/>
      <c r="HSX337" s="60"/>
      <c r="HSY337" s="60"/>
      <c r="HSZ337" s="60"/>
      <c r="HTA337" s="60"/>
      <c r="HTB337" s="60"/>
      <c r="HTC337" s="60"/>
      <c r="HTD337" s="60"/>
      <c r="HTE337" s="60"/>
      <c r="HTF337" s="60"/>
      <c r="HTG337" s="60"/>
      <c r="HTH337" s="60"/>
      <c r="HTI337" s="60"/>
      <c r="HTJ337" s="60"/>
      <c r="HTK337" s="60"/>
      <c r="HTL337" s="60"/>
      <c r="HTM337" s="60"/>
      <c r="HTN337" s="60"/>
      <c r="HTO337" s="60"/>
      <c r="HTP337" s="60"/>
      <c r="HTQ337" s="60"/>
      <c r="HTR337" s="60"/>
      <c r="HTS337" s="60"/>
      <c r="HTT337" s="60"/>
      <c r="HTU337" s="60"/>
      <c r="HTV337" s="60"/>
      <c r="HTW337" s="60"/>
      <c r="HTX337" s="60"/>
      <c r="HTY337" s="60"/>
      <c r="HTZ337" s="60"/>
      <c r="HUA337" s="60"/>
      <c r="HUB337" s="60"/>
      <c r="HUC337" s="60"/>
      <c r="HUD337" s="60"/>
      <c r="HUE337" s="60"/>
      <c r="HUF337" s="60"/>
      <c r="HUG337" s="60"/>
      <c r="HUH337" s="60"/>
      <c r="HUI337" s="60"/>
      <c r="HUJ337" s="60"/>
      <c r="HUK337" s="60"/>
      <c r="HUL337" s="60"/>
      <c r="HUM337" s="60"/>
      <c r="HUN337" s="60"/>
      <c r="HUO337" s="60"/>
      <c r="HUP337" s="60"/>
      <c r="HUQ337" s="60"/>
      <c r="HUR337" s="60"/>
      <c r="HUS337" s="60"/>
      <c r="HUT337" s="60"/>
      <c r="HUU337" s="60"/>
      <c r="HUV337" s="60"/>
      <c r="HUW337" s="60"/>
      <c r="HUX337" s="60"/>
      <c r="HUY337" s="60"/>
      <c r="HUZ337" s="60"/>
      <c r="HVA337" s="60"/>
      <c r="HVB337" s="60"/>
      <c r="HVC337" s="60"/>
      <c r="HVD337" s="60"/>
      <c r="HVE337" s="60"/>
      <c r="HVF337" s="60"/>
      <c r="HVG337" s="60"/>
      <c r="HVH337" s="60"/>
      <c r="HVI337" s="60"/>
      <c r="HVJ337" s="60"/>
      <c r="HVK337" s="60"/>
      <c r="HVL337" s="60"/>
      <c r="HVM337" s="60"/>
      <c r="HVN337" s="60"/>
      <c r="HVO337" s="60"/>
      <c r="HVP337" s="60"/>
      <c r="HVQ337" s="60"/>
      <c r="HVR337" s="60"/>
      <c r="HVS337" s="60"/>
      <c r="HVT337" s="60"/>
      <c r="HVU337" s="60"/>
      <c r="HVV337" s="60"/>
      <c r="HVW337" s="60"/>
      <c r="HVX337" s="60"/>
      <c r="HVY337" s="60"/>
      <c r="HVZ337" s="60"/>
      <c r="HWA337" s="60"/>
      <c r="HWB337" s="60"/>
      <c r="HWC337" s="60"/>
      <c r="HWD337" s="60"/>
      <c r="HWE337" s="60"/>
      <c r="HWF337" s="60"/>
      <c r="HWG337" s="60"/>
      <c r="HWH337" s="60"/>
      <c r="HWI337" s="60"/>
      <c r="HWJ337" s="60"/>
      <c r="HWK337" s="60"/>
      <c r="HWL337" s="60"/>
      <c r="HWM337" s="60"/>
      <c r="HWN337" s="60"/>
      <c r="HWO337" s="60"/>
      <c r="HWP337" s="60"/>
      <c r="HWQ337" s="60"/>
      <c r="HWR337" s="60"/>
      <c r="HWS337" s="60"/>
      <c r="HWT337" s="60"/>
      <c r="HWU337" s="60"/>
      <c r="HWV337" s="60"/>
      <c r="HWW337" s="60"/>
      <c r="HWX337" s="60"/>
      <c r="HWY337" s="60"/>
      <c r="HWZ337" s="60"/>
      <c r="HXA337" s="60"/>
      <c r="HXB337" s="60"/>
      <c r="HXC337" s="60"/>
      <c r="HXD337" s="60"/>
      <c r="HXE337" s="60"/>
      <c r="HXF337" s="60"/>
      <c r="HXG337" s="60"/>
      <c r="HXH337" s="60"/>
      <c r="HXI337" s="60"/>
      <c r="HXJ337" s="60"/>
      <c r="HXK337" s="60"/>
      <c r="HXL337" s="60"/>
      <c r="HXM337" s="60"/>
      <c r="HXN337" s="60"/>
      <c r="HXO337" s="60"/>
      <c r="HXP337" s="60"/>
      <c r="HXQ337" s="60"/>
      <c r="HXR337" s="60"/>
      <c r="HXS337" s="60"/>
      <c r="HXT337" s="60"/>
      <c r="HXU337" s="60"/>
      <c r="HXV337" s="60"/>
      <c r="HXW337" s="60"/>
      <c r="HXX337" s="60"/>
      <c r="HXY337" s="60"/>
      <c r="HXZ337" s="60"/>
      <c r="HYA337" s="60"/>
      <c r="HYB337" s="60"/>
      <c r="HYC337" s="60"/>
      <c r="HYD337" s="60"/>
      <c r="HYE337" s="60"/>
      <c r="HYF337" s="60"/>
      <c r="HYG337" s="60"/>
      <c r="HYH337" s="60"/>
      <c r="HYI337" s="60"/>
      <c r="HYJ337" s="60"/>
      <c r="HYK337" s="60"/>
      <c r="HYL337" s="60"/>
      <c r="HYM337" s="60"/>
      <c r="HYN337" s="60"/>
      <c r="HYO337" s="60"/>
      <c r="HYP337" s="60"/>
      <c r="HYQ337" s="60"/>
      <c r="HYR337" s="60"/>
      <c r="HYS337" s="60"/>
      <c r="HYT337" s="60"/>
      <c r="HYU337" s="60"/>
      <c r="HYV337" s="60"/>
      <c r="HYW337" s="60"/>
      <c r="HYX337" s="60"/>
      <c r="HYY337" s="60"/>
      <c r="HYZ337" s="60"/>
      <c r="HZA337" s="60"/>
      <c r="HZB337" s="60"/>
      <c r="HZC337" s="60"/>
      <c r="HZD337" s="60"/>
      <c r="HZE337" s="60"/>
      <c r="HZF337" s="60"/>
      <c r="HZG337" s="60"/>
      <c r="HZH337" s="60"/>
      <c r="HZI337" s="60"/>
      <c r="HZJ337" s="60"/>
      <c r="HZK337" s="60"/>
      <c r="HZL337" s="60"/>
      <c r="HZM337" s="60"/>
      <c r="HZN337" s="60"/>
      <c r="HZO337" s="60"/>
      <c r="HZP337" s="60"/>
      <c r="HZQ337" s="60"/>
      <c r="HZR337" s="60"/>
      <c r="HZS337" s="60"/>
      <c r="HZT337" s="60"/>
      <c r="HZU337" s="60"/>
      <c r="HZV337" s="60"/>
      <c r="HZW337" s="60"/>
      <c r="HZX337" s="60"/>
      <c r="HZY337" s="60"/>
      <c r="HZZ337" s="60"/>
      <c r="IAA337" s="60"/>
      <c r="IAB337" s="60"/>
      <c r="IAC337" s="60"/>
      <c r="IAD337" s="60"/>
      <c r="IAE337" s="60"/>
      <c r="IAF337" s="60"/>
      <c r="IAG337" s="60"/>
      <c r="IAH337" s="60"/>
      <c r="IAI337" s="60"/>
      <c r="IAJ337" s="60"/>
      <c r="IAK337" s="60"/>
      <c r="IAL337" s="60"/>
      <c r="IAM337" s="60"/>
      <c r="IAN337" s="60"/>
      <c r="IAO337" s="60"/>
      <c r="IAP337" s="60"/>
      <c r="IAQ337" s="60"/>
      <c r="IAR337" s="60"/>
      <c r="IAS337" s="60"/>
      <c r="IAT337" s="60"/>
      <c r="IAU337" s="60"/>
      <c r="IAV337" s="60"/>
      <c r="IAW337" s="60"/>
      <c r="IAX337" s="60"/>
      <c r="IAY337" s="60"/>
      <c r="IAZ337" s="60"/>
      <c r="IBA337" s="60"/>
      <c r="IBB337" s="60"/>
      <c r="IBC337" s="60"/>
      <c r="IBD337" s="60"/>
      <c r="IBE337" s="60"/>
      <c r="IBF337" s="60"/>
      <c r="IBG337" s="60"/>
      <c r="IBH337" s="60"/>
      <c r="IBI337" s="60"/>
      <c r="IBJ337" s="60"/>
      <c r="IBK337" s="60"/>
      <c r="IBL337" s="60"/>
      <c r="IBM337" s="60"/>
      <c r="IBN337" s="60"/>
      <c r="IBO337" s="60"/>
      <c r="IBP337" s="60"/>
      <c r="IBQ337" s="60"/>
      <c r="IBR337" s="60"/>
      <c r="IBS337" s="60"/>
      <c r="IBT337" s="60"/>
      <c r="IBU337" s="60"/>
      <c r="IBV337" s="60"/>
      <c r="IBW337" s="60"/>
      <c r="IBX337" s="60"/>
      <c r="IBY337" s="60"/>
      <c r="IBZ337" s="60"/>
      <c r="ICA337" s="60"/>
      <c r="ICB337" s="60"/>
      <c r="ICC337" s="60"/>
      <c r="ICD337" s="60"/>
      <c r="ICE337" s="60"/>
      <c r="ICF337" s="60"/>
      <c r="ICG337" s="60"/>
      <c r="ICH337" s="60"/>
      <c r="ICI337" s="60"/>
      <c r="ICJ337" s="60"/>
      <c r="ICK337" s="60"/>
      <c r="ICL337" s="60"/>
      <c r="ICM337" s="60"/>
      <c r="ICN337" s="60"/>
      <c r="ICO337" s="60"/>
      <c r="ICP337" s="60"/>
      <c r="ICQ337" s="60"/>
      <c r="ICR337" s="60"/>
      <c r="ICS337" s="60"/>
      <c r="ICT337" s="60"/>
      <c r="ICU337" s="60"/>
      <c r="ICV337" s="60"/>
      <c r="ICW337" s="60"/>
      <c r="ICX337" s="60"/>
      <c r="ICY337" s="60"/>
      <c r="ICZ337" s="60"/>
      <c r="IDA337" s="60"/>
      <c r="IDB337" s="60"/>
      <c r="IDC337" s="60"/>
      <c r="IDD337" s="60"/>
      <c r="IDE337" s="60"/>
      <c r="IDF337" s="60"/>
      <c r="IDG337" s="60"/>
      <c r="IDH337" s="60"/>
      <c r="IDI337" s="60"/>
      <c r="IDJ337" s="60"/>
      <c r="IDK337" s="60"/>
      <c r="IDL337" s="60"/>
      <c r="IDM337" s="60"/>
      <c r="IDN337" s="60"/>
      <c r="IDO337" s="60"/>
      <c r="IDP337" s="60"/>
      <c r="IDQ337" s="60"/>
      <c r="IDR337" s="60"/>
      <c r="IDS337" s="60"/>
      <c r="IDT337" s="60"/>
      <c r="IDU337" s="60"/>
      <c r="IDV337" s="60"/>
      <c r="IDW337" s="60"/>
      <c r="IDX337" s="60"/>
      <c r="IDY337" s="60"/>
      <c r="IDZ337" s="60"/>
      <c r="IEA337" s="60"/>
      <c r="IEB337" s="60"/>
      <c r="IEC337" s="60"/>
      <c r="IED337" s="60"/>
      <c r="IEE337" s="60"/>
      <c r="IEF337" s="60"/>
      <c r="IEG337" s="60"/>
      <c r="IEH337" s="60"/>
      <c r="IEI337" s="60"/>
      <c r="IEJ337" s="60"/>
      <c r="IEK337" s="60"/>
      <c r="IEL337" s="60"/>
      <c r="IEM337" s="60"/>
      <c r="IEN337" s="60"/>
      <c r="IEO337" s="60"/>
      <c r="IEP337" s="60"/>
      <c r="IEQ337" s="60"/>
      <c r="IER337" s="60"/>
      <c r="IES337" s="60"/>
      <c r="IET337" s="60"/>
      <c r="IEU337" s="60"/>
      <c r="IEV337" s="60"/>
      <c r="IEW337" s="60"/>
      <c r="IEX337" s="60"/>
      <c r="IEY337" s="60"/>
      <c r="IEZ337" s="60"/>
      <c r="IFA337" s="60"/>
      <c r="IFB337" s="60"/>
      <c r="IFC337" s="60"/>
      <c r="IFD337" s="60"/>
      <c r="IFE337" s="60"/>
      <c r="IFF337" s="60"/>
      <c r="IFG337" s="60"/>
      <c r="IFH337" s="60"/>
      <c r="IFI337" s="60"/>
      <c r="IFJ337" s="60"/>
      <c r="IFK337" s="60"/>
      <c r="IFL337" s="60"/>
      <c r="IFM337" s="60"/>
      <c r="IFN337" s="60"/>
      <c r="IFO337" s="60"/>
      <c r="IFP337" s="60"/>
      <c r="IFQ337" s="60"/>
      <c r="IFR337" s="60"/>
      <c r="IFS337" s="60"/>
      <c r="IFT337" s="60"/>
      <c r="IFU337" s="60"/>
      <c r="IFV337" s="60"/>
      <c r="IFW337" s="60"/>
      <c r="IFX337" s="60"/>
      <c r="IFY337" s="60"/>
      <c r="IFZ337" s="60"/>
      <c r="IGA337" s="60"/>
      <c r="IGB337" s="60"/>
      <c r="IGC337" s="60"/>
      <c r="IGD337" s="60"/>
      <c r="IGE337" s="60"/>
      <c r="IGF337" s="60"/>
      <c r="IGG337" s="60"/>
      <c r="IGH337" s="60"/>
      <c r="IGI337" s="60"/>
      <c r="IGJ337" s="60"/>
      <c r="IGK337" s="60"/>
      <c r="IGL337" s="60"/>
      <c r="IGM337" s="60"/>
      <c r="IGN337" s="60"/>
      <c r="IGO337" s="60"/>
      <c r="IGP337" s="60"/>
      <c r="IGQ337" s="60"/>
      <c r="IGR337" s="60"/>
      <c r="IGS337" s="60"/>
      <c r="IGT337" s="60"/>
      <c r="IGU337" s="60"/>
      <c r="IGV337" s="60"/>
      <c r="IGW337" s="60"/>
      <c r="IGX337" s="60"/>
      <c r="IGY337" s="60"/>
      <c r="IGZ337" s="60"/>
      <c r="IHA337" s="60"/>
      <c r="IHB337" s="60"/>
      <c r="IHC337" s="60"/>
      <c r="IHD337" s="60"/>
      <c r="IHE337" s="60"/>
      <c r="IHF337" s="60"/>
      <c r="IHG337" s="60"/>
      <c r="IHH337" s="60"/>
      <c r="IHI337" s="60"/>
      <c r="IHJ337" s="60"/>
      <c r="IHK337" s="60"/>
      <c r="IHL337" s="60"/>
      <c r="IHM337" s="60"/>
      <c r="IHN337" s="60"/>
      <c r="IHO337" s="60"/>
      <c r="IHP337" s="60"/>
      <c r="IHQ337" s="60"/>
      <c r="IHR337" s="60"/>
      <c r="IHS337" s="60"/>
      <c r="IHT337" s="60"/>
      <c r="IHU337" s="60"/>
      <c r="IHV337" s="60"/>
      <c r="IHW337" s="60"/>
      <c r="IHX337" s="60"/>
      <c r="IHY337" s="60"/>
      <c r="IHZ337" s="60"/>
      <c r="IIA337" s="60"/>
      <c r="IIB337" s="60"/>
      <c r="IIC337" s="60"/>
      <c r="IID337" s="60"/>
      <c r="IIE337" s="60"/>
      <c r="IIF337" s="60"/>
      <c r="IIG337" s="60"/>
      <c r="IIH337" s="60"/>
      <c r="III337" s="60"/>
      <c r="IIJ337" s="60"/>
      <c r="IIK337" s="60"/>
      <c r="IIL337" s="60"/>
      <c r="IIM337" s="60"/>
      <c r="IIN337" s="60"/>
      <c r="IIO337" s="60"/>
      <c r="IIP337" s="60"/>
      <c r="IIQ337" s="60"/>
      <c r="IIR337" s="60"/>
      <c r="IIS337" s="60"/>
      <c r="IIT337" s="60"/>
      <c r="IIU337" s="60"/>
      <c r="IIV337" s="60"/>
      <c r="IIW337" s="60"/>
      <c r="IIX337" s="60"/>
      <c r="IIY337" s="60"/>
      <c r="IIZ337" s="60"/>
      <c r="IJA337" s="60"/>
      <c r="IJB337" s="60"/>
      <c r="IJC337" s="60"/>
      <c r="IJD337" s="60"/>
      <c r="IJE337" s="60"/>
      <c r="IJF337" s="60"/>
      <c r="IJG337" s="60"/>
      <c r="IJH337" s="60"/>
      <c r="IJI337" s="60"/>
      <c r="IJJ337" s="60"/>
      <c r="IJK337" s="60"/>
      <c r="IJL337" s="60"/>
      <c r="IJM337" s="60"/>
      <c r="IJN337" s="60"/>
      <c r="IJO337" s="60"/>
      <c r="IJP337" s="60"/>
      <c r="IJQ337" s="60"/>
      <c r="IJR337" s="60"/>
      <c r="IJS337" s="60"/>
      <c r="IJT337" s="60"/>
      <c r="IJU337" s="60"/>
      <c r="IJV337" s="60"/>
      <c r="IJW337" s="60"/>
      <c r="IJX337" s="60"/>
      <c r="IJY337" s="60"/>
      <c r="IJZ337" s="60"/>
      <c r="IKA337" s="60"/>
      <c r="IKB337" s="60"/>
      <c r="IKC337" s="60"/>
      <c r="IKD337" s="60"/>
      <c r="IKE337" s="60"/>
      <c r="IKF337" s="60"/>
      <c r="IKG337" s="60"/>
      <c r="IKH337" s="60"/>
      <c r="IKI337" s="60"/>
      <c r="IKJ337" s="60"/>
      <c r="IKK337" s="60"/>
      <c r="IKL337" s="60"/>
      <c r="IKM337" s="60"/>
      <c r="IKN337" s="60"/>
      <c r="IKO337" s="60"/>
      <c r="IKP337" s="60"/>
      <c r="IKQ337" s="60"/>
      <c r="IKR337" s="60"/>
      <c r="IKS337" s="60"/>
      <c r="IKT337" s="60"/>
      <c r="IKU337" s="60"/>
      <c r="IKV337" s="60"/>
      <c r="IKW337" s="60"/>
      <c r="IKX337" s="60"/>
      <c r="IKY337" s="60"/>
      <c r="IKZ337" s="60"/>
      <c r="ILA337" s="60"/>
      <c r="ILB337" s="60"/>
      <c r="ILC337" s="60"/>
      <c r="ILD337" s="60"/>
      <c r="ILE337" s="60"/>
      <c r="ILF337" s="60"/>
      <c r="ILG337" s="60"/>
      <c r="ILH337" s="60"/>
      <c r="ILI337" s="60"/>
      <c r="ILJ337" s="60"/>
      <c r="ILK337" s="60"/>
      <c r="ILL337" s="60"/>
      <c r="ILM337" s="60"/>
      <c r="ILN337" s="60"/>
      <c r="ILO337" s="60"/>
      <c r="ILP337" s="60"/>
      <c r="ILQ337" s="60"/>
      <c r="ILR337" s="60"/>
      <c r="ILS337" s="60"/>
      <c r="ILT337" s="60"/>
      <c r="ILU337" s="60"/>
      <c r="ILV337" s="60"/>
      <c r="ILW337" s="60"/>
      <c r="ILX337" s="60"/>
      <c r="ILY337" s="60"/>
      <c r="ILZ337" s="60"/>
      <c r="IMA337" s="60"/>
      <c r="IMB337" s="60"/>
      <c r="IMC337" s="60"/>
      <c r="IMD337" s="60"/>
      <c r="IME337" s="60"/>
      <c r="IMF337" s="60"/>
      <c r="IMG337" s="60"/>
      <c r="IMH337" s="60"/>
      <c r="IMI337" s="60"/>
      <c r="IMJ337" s="60"/>
      <c r="IMK337" s="60"/>
      <c r="IML337" s="60"/>
      <c r="IMM337" s="60"/>
      <c r="IMN337" s="60"/>
      <c r="IMO337" s="60"/>
      <c r="IMP337" s="60"/>
      <c r="IMQ337" s="60"/>
      <c r="IMR337" s="60"/>
      <c r="IMS337" s="60"/>
      <c r="IMT337" s="60"/>
      <c r="IMU337" s="60"/>
      <c r="IMV337" s="60"/>
      <c r="IMW337" s="60"/>
      <c r="IMX337" s="60"/>
      <c r="IMY337" s="60"/>
      <c r="IMZ337" s="60"/>
      <c r="INA337" s="60"/>
      <c r="INB337" s="60"/>
      <c r="INC337" s="60"/>
      <c r="IND337" s="60"/>
      <c r="INE337" s="60"/>
      <c r="INF337" s="60"/>
      <c r="ING337" s="60"/>
      <c r="INH337" s="60"/>
      <c r="INI337" s="60"/>
      <c r="INJ337" s="60"/>
      <c r="INK337" s="60"/>
      <c r="INL337" s="60"/>
      <c r="INM337" s="60"/>
      <c r="INN337" s="60"/>
      <c r="INO337" s="60"/>
      <c r="INP337" s="60"/>
      <c r="INQ337" s="60"/>
      <c r="INR337" s="60"/>
      <c r="INS337" s="60"/>
      <c r="INT337" s="60"/>
      <c r="INU337" s="60"/>
      <c r="INV337" s="60"/>
      <c r="INW337" s="60"/>
      <c r="INX337" s="60"/>
      <c r="INY337" s="60"/>
      <c r="INZ337" s="60"/>
      <c r="IOA337" s="60"/>
      <c r="IOB337" s="60"/>
      <c r="IOC337" s="60"/>
      <c r="IOD337" s="60"/>
      <c r="IOE337" s="60"/>
      <c r="IOF337" s="60"/>
      <c r="IOG337" s="60"/>
      <c r="IOH337" s="60"/>
      <c r="IOI337" s="60"/>
      <c r="IOJ337" s="60"/>
      <c r="IOK337" s="60"/>
      <c r="IOL337" s="60"/>
      <c r="IOM337" s="60"/>
      <c r="ION337" s="60"/>
      <c r="IOO337" s="60"/>
      <c r="IOP337" s="60"/>
      <c r="IOQ337" s="60"/>
      <c r="IOR337" s="60"/>
      <c r="IOS337" s="60"/>
      <c r="IOT337" s="60"/>
      <c r="IOU337" s="60"/>
      <c r="IOV337" s="60"/>
      <c r="IOW337" s="60"/>
      <c r="IOX337" s="60"/>
      <c r="IOY337" s="60"/>
      <c r="IOZ337" s="60"/>
      <c r="IPA337" s="60"/>
      <c r="IPB337" s="60"/>
      <c r="IPC337" s="60"/>
      <c r="IPD337" s="60"/>
      <c r="IPE337" s="60"/>
      <c r="IPF337" s="60"/>
      <c r="IPG337" s="60"/>
      <c r="IPH337" s="60"/>
      <c r="IPI337" s="60"/>
      <c r="IPJ337" s="60"/>
      <c r="IPK337" s="60"/>
      <c r="IPL337" s="60"/>
      <c r="IPM337" s="60"/>
      <c r="IPN337" s="60"/>
      <c r="IPO337" s="60"/>
      <c r="IPP337" s="60"/>
      <c r="IPQ337" s="60"/>
      <c r="IPR337" s="60"/>
      <c r="IPS337" s="60"/>
      <c r="IPT337" s="60"/>
      <c r="IPU337" s="60"/>
      <c r="IPV337" s="60"/>
      <c r="IPW337" s="60"/>
      <c r="IPX337" s="60"/>
      <c r="IPY337" s="60"/>
      <c r="IPZ337" s="60"/>
      <c r="IQA337" s="60"/>
      <c r="IQB337" s="60"/>
      <c r="IQC337" s="60"/>
      <c r="IQD337" s="60"/>
      <c r="IQE337" s="60"/>
      <c r="IQF337" s="60"/>
      <c r="IQG337" s="60"/>
      <c r="IQH337" s="60"/>
      <c r="IQI337" s="60"/>
      <c r="IQJ337" s="60"/>
      <c r="IQK337" s="60"/>
      <c r="IQL337" s="60"/>
      <c r="IQM337" s="60"/>
      <c r="IQN337" s="60"/>
      <c r="IQO337" s="60"/>
      <c r="IQP337" s="60"/>
      <c r="IQQ337" s="60"/>
      <c r="IQR337" s="60"/>
      <c r="IQS337" s="60"/>
      <c r="IQT337" s="60"/>
      <c r="IQU337" s="60"/>
      <c r="IQV337" s="60"/>
      <c r="IQW337" s="60"/>
      <c r="IQX337" s="60"/>
      <c r="IQY337" s="60"/>
      <c r="IQZ337" s="60"/>
      <c r="IRA337" s="60"/>
      <c r="IRB337" s="60"/>
      <c r="IRC337" s="60"/>
      <c r="IRD337" s="60"/>
      <c r="IRE337" s="60"/>
      <c r="IRF337" s="60"/>
      <c r="IRG337" s="60"/>
      <c r="IRH337" s="60"/>
      <c r="IRI337" s="60"/>
      <c r="IRJ337" s="60"/>
      <c r="IRK337" s="60"/>
      <c r="IRL337" s="60"/>
      <c r="IRM337" s="60"/>
      <c r="IRN337" s="60"/>
      <c r="IRO337" s="60"/>
      <c r="IRP337" s="60"/>
      <c r="IRQ337" s="60"/>
      <c r="IRR337" s="60"/>
      <c r="IRS337" s="60"/>
      <c r="IRT337" s="60"/>
      <c r="IRU337" s="60"/>
      <c r="IRV337" s="60"/>
      <c r="IRW337" s="60"/>
      <c r="IRX337" s="60"/>
      <c r="IRY337" s="60"/>
      <c r="IRZ337" s="60"/>
      <c r="ISA337" s="60"/>
      <c r="ISB337" s="60"/>
      <c r="ISC337" s="60"/>
      <c r="ISD337" s="60"/>
      <c r="ISE337" s="60"/>
      <c r="ISF337" s="60"/>
      <c r="ISG337" s="60"/>
      <c r="ISH337" s="60"/>
      <c r="ISI337" s="60"/>
      <c r="ISJ337" s="60"/>
      <c r="ISK337" s="60"/>
      <c r="ISL337" s="60"/>
      <c r="ISM337" s="60"/>
      <c r="ISN337" s="60"/>
      <c r="ISO337" s="60"/>
      <c r="ISP337" s="60"/>
      <c r="ISQ337" s="60"/>
      <c r="ISR337" s="60"/>
      <c r="ISS337" s="60"/>
      <c r="IST337" s="60"/>
      <c r="ISU337" s="60"/>
      <c r="ISV337" s="60"/>
      <c r="ISW337" s="60"/>
      <c r="ISX337" s="60"/>
      <c r="ISY337" s="60"/>
      <c r="ISZ337" s="60"/>
      <c r="ITA337" s="60"/>
      <c r="ITB337" s="60"/>
      <c r="ITC337" s="60"/>
      <c r="ITD337" s="60"/>
      <c r="ITE337" s="60"/>
      <c r="ITF337" s="60"/>
      <c r="ITG337" s="60"/>
      <c r="ITH337" s="60"/>
      <c r="ITI337" s="60"/>
      <c r="ITJ337" s="60"/>
      <c r="ITK337" s="60"/>
      <c r="ITL337" s="60"/>
      <c r="ITM337" s="60"/>
      <c r="ITN337" s="60"/>
      <c r="ITO337" s="60"/>
      <c r="ITP337" s="60"/>
      <c r="ITQ337" s="60"/>
      <c r="ITR337" s="60"/>
      <c r="ITS337" s="60"/>
      <c r="ITT337" s="60"/>
      <c r="ITU337" s="60"/>
      <c r="ITV337" s="60"/>
      <c r="ITW337" s="60"/>
      <c r="ITX337" s="60"/>
      <c r="ITY337" s="60"/>
      <c r="ITZ337" s="60"/>
      <c r="IUA337" s="60"/>
      <c r="IUB337" s="60"/>
      <c r="IUC337" s="60"/>
      <c r="IUD337" s="60"/>
      <c r="IUE337" s="60"/>
      <c r="IUF337" s="60"/>
      <c r="IUG337" s="60"/>
      <c r="IUH337" s="60"/>
      <c r="IUI337" s="60"/>
      <c r="IUJ337" s="60"/>
      <c r="IUK337" s="60"/>
      <c r="IUL337" s="60"/>
      <c r="IUM337" s="60"/>
      <c r="IUN337" s="60"/>
      <c r="IUO337" s="60"/>
      <c r="IUP337" s="60"/>
      <c r="IUQ337" s="60"/>
      <c r="IUR337" s="60"/>
      <c r="IUS337" s="60"/>
      <c r="IUT337" s="60"/>
      <c r="IUU337" s="60"/>
      <c r="IUV337" s="60"/>
      <c r="IUW337" s="60"/>
      <c r="IUX337" s="60"/>
      <c r="IUY337" s="60"/>
      <c r="IUZ337" s="60"/>
      <c r="IVA337" s="60"/>
      <c r="IVB337" s="60"/>
      <c r="IVC337" s="60"/>
      <c r="IVD337" s="60"/>
      <c r="IVE337" s="60"/>
      <c r="IVF337" s="60"/>
      <c r="IVG337" s="60"/>
      <c r="IVH337" s="60"/>
      <c r="IVI337" s="60"/>
      <c r="IVJ337" s="60"/>
      <c r="IVK337" s="60"/>
      <c r="IVL337" s="60"/>
      <c r="IVM337" s="60"/>
      <c r="IVN337" s="60"/>
      <c r="IVO337" s="60"/>
      <c r="IVP337" s="60"/>
      <c r="IVQ337" s="60"/>
      <c r="IVR337" s="60"/>
      <c r="IVS337" s="60"/>
      <c r="IVT337" s="60"/>
      <c r="IVU337" s="60"/>
      <c r="IVV337" s="60"/>
      <c r="IVW337" s="60"/>
      <c r="IVX337" s="60"/>
      <c r="IVY337" s="60"/>
      <c r="IVZ337" s="60"/>
      <c r="IWA337" s="60"/>
      <c r="IWB337" s="60"/>
      <c r="IWC337" s="60"/>
      <c r="IWD337" s="60"/>
      <c r="IWE337" s="60"/>
      <c r="IWF337" s="60"/>
      <c r="IWG337" s="60"/>
      <c r="IWH337" s="60"/>
      <c r="IWI337" s="60"/>
      <c r="IWJ337" s="60"/>
      <c r="IWK337" s="60"/>
      <c r="IWL337" s="60"/>
      <c r="IWM337" s="60"/>
      <c r="IWN337" s="60"/>
      <c r="IWO337" s="60"/>
      <c r="IWP337" s="60"/>
      <c r="IWQ337" s="60"/>
      <c r="IWR337" s="60"/>
      <c r="IWS337" s="60"/>
      <c r="IWT337" s="60"/>
      <c r="IWU337" s="60"/>
      <c r="IWV337" s="60"/>
      <c r="IWW337" s="60"/>
      <c r="IWX337" s="60"/>
      <c r="IWY337" s="60"/>
      <c r="IWZ337" s="60"/>
      <c r="IXA337" s="60"/>
      <c r="IXB337" s="60"/>
      <c r="IXC337" s="60"/>
      <c r="IXD337" s="60"/>
      <c r="IXE337" s="60"/>
      <c r="IXF337" s="60"/>
      <c r="IXG337" s="60"/>
      <c r="IXH337" s="60"/>
      <c r="IXI337" s="60"/>
      <c r="IXJ337" s="60"/>
      <c r="IXK337" s="60"/>
      <c r="IXL337" s="60"/>
      <c r="IXM337" s="60"/>
      <c r="IXN337" s="60"/>
      <c r="IXO337" s="60"/>
      <c r="IXP337" s="60"/>
      <c r="IXQ337" s="60"/>
      <c r="IXR337" s="60"/>
      <c r="IXS337" s="60"/>
      <c r="IXT337" s="60"/>
      <c r="IXU337" s="60"/>
      <c r="IXV337" s="60"/>
      <c r="IXW337" s="60"/>
      <c r="IXX337" s="60"/>
      <c r="IXY337" s="60"/>
      <c r="IXZ337" s="60"/>
      <c r="IYA337" s="60"/>
      <c r="IYB337" s="60"/>
      <c r="IYC337" s="60"/>
      <c r="IYD337" s="60"/>
      <c r="IYE337" s="60"/>
      <c r="IYF337" s="60"/>
      <c r="IYG337" s="60"/>
      <c r="IYH337" s="60"/>
      <c r="IYI337" s="60"/>
      <c r="IYJ337" s="60"/>
      <c r="IYK337" s="60"/>
      <c r="IYL337" s="60"/>
      <c r="IYM337" s="60"/>
      <c r="IYN337" s="60"/>
      <c r="IYO337" s="60"/>
      <c r="IYP337" s="60"/>
      <c r="IYQ337" s="60"/>
      <c r="IYR337" s="60"/>
      <c r="IYS337" s="60"/>
      <c r="IYT337" s="60"/>
      <c r="IYU337" s="60"/>
      <c r="IYV337" s="60"/>
      <c r="IYW337" s="60"/>
      <c r="IYX337" s="60"/>
      <c r="IYY337" s="60"/>
      <c r="IYZ337" s="60"/>
      <c r="IZA337" s="60"/>
      <c r="IZB337" s="60"/>
      <c r="IZC337" s="60"/>
      <c r="IZD337" s="60"/>
      <c r="IZE337" s="60"/>
      <c r="IZF337" s="60"/>
      <c r="IZG337" s="60"/>
      <c r="IZH337" s="60"/>
      <c r="IZI337" s="60"/>
      <c r="IZJ337" s="60"/>
      <c r="IZK337" s="60"/>
      <c r="IZL337" s="60"/>
      <c r="IZM337" s="60"/>
      <c r="IZN337" s="60"/>
      <c r="IZO337" s="60"/>
      <c r="IZP337" s="60"/>
      <c r="IZQ337" s="60"/>
      <c r="IZR337" s="60"/>
      <c r="IZS337" s="60"/>
      <c r="IZT337" s="60"/>
      <c r="IZU337" s="60"/>
      <c r="IZV337" s="60"/>
      <c r="IZW337" s="60"/>
      <c r="IZX337" s="60"/>
      <c r="IZY337" s="60"/>
      <c r="IZZ337" s="60"/>
      <c r="JAA337" s="60"/>
      <c r="JAB337" s="60"/>
      <c r="JAC337" s="60"/>
      <c r="JAD337" s="60"/>
      <c r="JAE337" s="60"/>
      <c r="JAF337" s="60"/>
      <c r="JAG337" s="60"/>
      <c r="JAH337" s="60"/>
      <c r="JAI337" s="60"/>
      <c r="JAJ337" s="60"/>
      <c r="JAK337" s="60"/>
      <c r="JAL337" s="60"/>
      <c r="JAM337" s="60"/>
      <c r="JAN337" s="60"/>
      <c r="JAO337" s="60"/>
      <c r="JAP337" s="60"/>
      <c r="JAQ337" s="60"/>
      <c r="JAR337" s="60"/>
      <c r="JAS337" s="60"/>
      <c r="JAT337" s="60"/>
      <c r="JAU337" s="60"/>
      <c r="JAV337" s="60"/>
      <c r="JAW337" s="60"/>
      <c r="JAX337" s="60"/>
      <c r="JAY337" s="60"/>
      <c r="JAZ337" s="60"/>
      <c r="JBA337" s="60"/>
      <c r="JBB337" s="60"/>
      <c r="JBC337" s="60"/>
      <c r="JBD337" s="60"/>
      <c r="JBE337" s="60"/>
      <c r="JBF337" s="60"/>
      <c r="JBG337" s="60"/>
      <c r="JBH337" s="60"/>
      <c r="JBI337" s="60"/>
      <c r="JBJ337" s="60"/>
      <c r="JBK337" s="60"/>
      <c r="JBL337" s="60"/>
      <c r="JBM337" s="60"/>
      <c r="JBN337" s="60"/>
      <c r="JBO337" s="60"/>
      <c r="JBP337" s="60"/>
      <c r="JBQ337" s="60"/>
      <c r="JBR337" s="60"/>
      <c r="JBS337" s="60"/>
      <c r="JBT337" s="60"/>
      <c r="JBU337" s="60"/>
      <c r="JBV337" s="60"/>
      <c r="JBW337" s="60"/>
      <c r="JBX337" s="60"/>
      <c r="JBY337" s="60"/>
      <c r="JBZ337" s="60"/>
      <c r="JCA337" s="60"/>
      <c r="JCB337" s="60"/>
      <c r="JCC337" s="60"/>
      <c r="JCD337" s="60"/>
      <c r="JCE337" s="60"/>
      <c r="JCF337" s="60"/>
      <c r="JCG337" s="60"/>
      <c r="JCH337" s="60"/>
      <c r="JCI337" s="60"/>
      <c r="JCJ337" s="60"/>
      <c r="JCK337" s="60"/>
      <c r="JCL337" s="60"/>
      <c r="JCM337" s="60"/>
      <c r="JCN337" s="60"/>
      <c r="JCO337" s="60"/>
      <c r="JCP337" s="60"/>
      <c r="JCQ337" s="60"/>
      <c r="JCR337" s="60"/>
      <c r="JCS337" s="60"/>
      <c r="JCT337" s="60"/>
      <c r="JCU337" s="60"/>
      <c r="JCV337" s="60"/>
      <c r="JCW337" s="60"/>
      <c r="JCX337" s="60"/>
      <c r="JCY337" s="60"/>
      <c r="JCZ337" s="60"/>
      <c r="JDA337" s="60"/>
      <c r="JDB337" s="60"/>
      <c r="JDC337" s="60"/>
      <c r="JDD337" s="60"/>
      <c r="JDE337" s="60"/>
      <c r="JDF337" s="60"/>
      <c r="JDG337" s="60"/>
      <c r="JDH337" s="60"/>
      <c r="JDI337" s="60"/>
      <c r="JDJ337" s="60"/>
      <c r="JDK337" s="60"/>
      <c r="JDL337" s="60"/>
      <c r="JDM337" s="60"/>
      <c r="JDN337" s="60"/>
      <c r="JDO337" s="60"/>
      <c r="JDP337" s="60"/>
      <c r="JDQ337" s="60"/>
      <c r="JDR337" s="60"/>
      <c r="JDS337" s="60"/>
      <c r="JDT337" s="60"/>
      <c r="JDU337" s="60"/>
      <c r="JDV337" s="60"/>
      <c r="JDW337" s="60"/>
      <c r="JDX337" s="60"/>
      <c r="JDY337" s="60"/>
      <c r="JDZ337" s="60"/>
      <c r="JEA337" s="60"/>
      <c r="JEB337" s="60"/>
      <c r="JEC337" s="60"/>
      <c r="JED337" s="60"/>
      <c r="JEE337" s="60"/>
      <c r="JEF337" s="60"/>
      <c r="JEG337" s="60"/>
      <c r="JEH337" s="60"/>
      <c r="JEI337" s="60"/>
      <c r="JEJ337" s="60"/>
      <c r="JEK337" s="60"/>
      <c r="JEL337" s="60"/>
      <c r="JEM337" s="60"/>
      <c r="JEN337" s="60"/>
      <c r="JEO337" s="60"/>
      <c r="JEP337" s="60"/>
      <c r="JEQ337" s="60"/>
      <c r="JER337" s="60"/>
      <c r="JES337" s="60"/>
      <c r="JET337" s="60"/>
      <c r="JEU337" s="60"/>
      <c r="JEV337" s="60"/>
      <c r="JEW337" s="60"/>
      <c r="JEX337" s="60"/>
      <c r="JEY337" s="60"/>
      <c r="JEZ337" s="60"/>
      <c r="JFA337" s="60"/>
      <c r="JFB337" s="60"/>
      <c r="JFC337" s="60"/>
      <c r="JFD337" s="60"/>
      <c r="JFE337" s="60"/>
      <c r="JFF337" s="60"/>
      <c r="JFG337" s="60"/>
      <c r="JFH337" s="60"/>
      <c r="JFI337" s="60"/>
      <c r="JFJ337" s="60"/>
      <c r="JFK337" s="60"/>
      <c r="JFL337" s="60"/>
      <c r="JFM337" s="60"/>
      <c r="JFN337" s="60"/>
      <c r="JFO337" s="60"/>
      <c r="JFP337" s="60"/>
      <c r="JFQ337" s="60"/>
      <c r="JFR337" s="60"/>
      <c r="JFS337" s="60"/>
      <c r="JFT337" s="60"/>
      <c r="JFU337" s="60"/>
      <c r="JFV337" s="60"/>
      <c r="JFW337" s="60"/>
      <c r="JFX337" s="60"/>
      <c r="JFY337" s="60"/>
      <c r="JFZ337" s="60"/>
      <c r="JGA337" s="60"/>
      <c r="JGB337" s="60"/>
      <c r="JGC337" s="60"/>
      <c r="JGD337" s="60"/>
      <c r="JGE337" s="60"/>
      <c r="JGF337" s="60"/>
      <c r="JGG337" s="60"/>
      <c r="JGH337" s="60"/>
      <c r="JGI337" s="60"/>
      <c r="JGJ337" s="60"/>
      <c r="JGK337" s="60"/>
      <c r="JGL337" s="60"/>
      <c r="JGM337" s="60"/>
      <c r="JGN337" s="60"/>
      <c r="JGO337" s="60"/>
      <c r="JGP337" s="60"/>
      <c r="JGQ337" s="60"/>
      <c r="JGR337" s="60"/>
      <c r="JGS337" s="60"/>
      <c r="JGT337" s="60"/>
      <c r="JGU337" s="60"/>
      <c r="JGV337" s="60"/>
      <c r="JGW337" s="60"/>
      <c r="JGX337" s="60"/>
      <c r="JGY337" s="60"/>
      <c r="JGZ337" s="60"/>
      <c r="JHA337" s="60"/>
      <c r="JHB337" s="60"/>
      <c r="JHC337" s="60"/>
      <c r="JHD337" s="60"/>
      <c r="JHE337" s="60"/>
      <c r="JHF337" s="60"/>
      <c r="JHG337" s="60"/>
      <c r="JHH337" s="60"/>
      <c r="JHI337" s="60"/>
      <c r="JHJ337" s="60"/>
      <c r="JHK337" s="60"/>
      <c r="JHL337" s="60"/>
      <c r="JHM337" s="60"/>
      <c r="JHN337" s="60"/>
      <c r="JHO337" s="60"/>
      <c r="JHP337" s="60"/>
      <c r="JHQ337" s="60"/>
      <c r="JHR337" s="60"/>
      <c r="JHS337" s="60"/>
      <c r="JHT337" s="60"/>
      <c r="JHU337" s="60"/>
      <c r="JHV337" s="60"/>
      <c r="JHW337" s="60"/>
      <c r="JHX337" s="60"/>
      <c r="JHY337" s="60"/>
      <c r="JHZ337" s="60"/>
      <c r="JIA337" s="60"/>
      <c r="JIB337" s="60"/>
      <c r="JIC337" s="60"/>
      <c r="JID337" s="60"/>
      <c r="JIE337" s="60"/>
      <c r="JIF337" s="60"/>
      <c r="JIG337" s="60"/>
      <c r="JIH337" s="60"/>
      <c r="JII337" s="60"/>
      <c r="JIJ337" s="60"/>
      <c r="JIK337" s="60"/>
      <c r="JIL337" s="60"/>
      <c r="JIM337" s="60"/>
      <c r="JIN337" s="60"/>
      <c r="JIO337" s="60"/>
      <c r="JIP337" s="60"/>
      <c r="JIQ337" s="60"/>
      <c r="JIR337" s="60"/>
      <c r="JIS337" s="60"/>
      <c r="JIT337" s="60"/>
      <c r="JIU337" s="60"/>
      <c r="JIV337" s="60"/>
      <c r="JIW337" s="60"/>
      <c r="JIX337" s="60"/>
      <c r="JIY337" s="60"/>
      <c r="JIZ337" s="60"/>
      <c r="JJA337" s="60"/>
      <c r="JJB337" s="60"/>
      <c r="JJC337" s="60"/>
      <c r="JJD337" s="60"/>
      <c r="JJE337" s="60"/>
      <c r="JJF337" s="60"/>
      <c r="JJG337" s="60"/>
      <c r="JJH337" s="60"/>
      <c r="JJI337" s="60"/>
      <c r="JJJ337" s="60"/>
      <c r="JJK337" s="60"/>
      <c r="JJL337" s="60"/>
      <c r="JJM337" s="60"/>
      <c r="JJN337" s="60"/>
      <c r="JJO337" s="60"/>
      <c r="JJP337" s="60"/>
      <c r="JJQ337" s="60"/>
      <c r="JJR337" s="60"/>
      <c r="JJS337" s="60"/>
      <c r="JJT337" s="60"/>
      <c r="JJU337" s="60"/>
      <c r="JJV337" s="60"/>
      <c r="JJW337" s="60"/>
      <c r="JJX337" s="60"/>
      <c r="JJY337" s="60"/>
      <c r="JJZ337" s="60"/>
      <c r="JKA337" s="60"/>
      <c r="JKB337" s="60"/>
      <c r="JKC337" s="60"/>
      <c r="JKD337" s="60"/>
      <c r="JKE337" s="60"/>
      <c r="JKF337" s="60"/>
      <c r="JKG337" s="60"/>
      <c r="JKH337" s="60"/>
      <c r="JKI337" s="60"/>
      <c r="JKJ337" s="60"/>
      <c r="JKK337" s="60"/>
      <c r="JKL337" s="60"/>
      <c r="JKM337" s="60"/>
      <c r="JKN337" s="60"/>
      <c r="JKO337" s="60"/>
      <c r="JKP337" s="60"/>
      <c r="JKQ337" s="60"/>
      <c r="JKR337" s="60"/>
      <c r="JKS337" s="60"/>
      <c r="JKT337" s="60"/>
      <c r="JKU337" s="60"/>
      <c r="JKV337" s="60"/>
      <c r="JKW337" s="60"/>
      <c r="JKX337" s="60"/>
      <c r="JKY337" s="60"/>
      <c r="JKZ337" s="60"/>
      <c r="JLA337" s="60"/>
      <c r="JLB337" s="60"/>
      <c r="JLC337" s="60"/>
      <c r="JLD337" s="60"/>
      <c r="JLE337" s="60"/>
      <c r="JLF337" s="60"/>
      <c r="JLG337" s="60"/>
      <c r="JLH337" s="60"/>
      <c r="JLI337" s="60"/>
      <c r="JLJ337" s="60"/>
      <c r="JLK337" s="60"/>
      <c r="JLL337" s="60"/>
      <c r="JLM337" s="60"/>
      <c r="JLN337" s="60"/>
      <c r="JLO337" s="60"/>
      <c r="JLP337" s="60"/>
      <c r="JLQ337" s="60"/>
      <c r="JLR337" s="60"/>
      <c r="JLS337" s="60"/>
      <c r="JLT337" s="60"/>
      <c r="JLU337" s="60"/>
      <c r="JLV337" s="60"/>
      <c r="JLW337" s="60"/>
      <c r="JLX337" s="60"/>
      <c r="JLY337" s="60"/>
      <c r="JLZ337" s="60"/>
      <c r="JMA337" s="60"/>
      <c r="JMB337" s="60"/>
      <c r="JMC337" s="60"/>
      <c r="JMD337" s="60"/>
      <c r="JME337" s="60"/>
      <c r="JMF337" s="60"/>
      <c r="JMG337" s="60"/>
      <c r="JMH337" s="60"/>
      <c r="JMI337" s="60"/>
      <c r="JMJ337" s="60"/>
      <c r="JMK337" s="60"/>
      <c r="JML337" s="60"/>
      <c r="JMM337" s="60"/>
      <c r="JMN337" s="60"/>
      <c r="JMO337" s="60"/>
      <c r="JMP337" s="60"/>
      <c r="JMQ337" s="60"/>
      <c r="JMR337" s="60"/>
      <c r="JMS337" s="60"/>
      <c r="JMT337" s="60"/>
      <c r="JMU337" s="60"/>
      <c r="JMV337" s="60"/>
      <c r="JMW337" s="60"/>
      <c r="JMX337" s="60"/>
      <c r="JMY337" s="60"/>
      <c r="JMZ337" s="60"/>
      <c r="JNA337" s="60"/>
      <c r="JNB337" s="60"/>
      <c r="JNC337" s="60"/>
      <c r="JND337" s="60"/>
      <c r="JNE337" s="60"/>
      <c r="JNF337" s="60"/>
      <c r="JNG337" s="60"/>
      <c r="JNH337" s="60"/>
      <c r="JNI337" s="60"/>
      <c r="JNJ337" s="60"/>
      <c r="JNK337" s="60"/>
      <c r="JNL337" s="60"/>
      <c r="JNM337" s="60"/>
      <c r="JNN337" s="60"/>
      <c r="JNO337" s="60"/>
      <c r="JNP337" s="60"/>
      <c r="JNQ337" s="60"/>
      <c r="JNR337" s="60"/>
      <c r="JNS337" s="60"/>
      <c r="JNT337" s="60"/>
      <c r="JNU337" s="60"/>
      <c r="JNV337" s="60"/>
      <c r="JNW337" s="60"/>
      <c r="JNX337" s="60"/>
      <c r="JNY337" s="60"/>
      <c r="JNZ337" s="60"/>
      <c r="JOA337" s="60"/>
      <c r="JOB337" s="60"/>
      <c r="JOC337" s="60"/>
      <c r="JOD337" s="60"/>
      <c r="JOE337" s="60"/>
      <c r="JOF337" s="60"/>
      <c r="JOG337" s="60"/>
      <c r="JOH337" s="60"/>
      <c r="JOI337" s="60"/>
      <c r="JOJ337" s="60"/>
      <c r="JOK337" s="60"/>
      <c r="JOL337" s="60"/>
      <c r="JOM337" s="60"/>
      <c r="JON337" s="60"/>
      <c r="JOO337" s="60"/>
      <c r="JOP337" s="60"/>
      <c r="JOQ337" s="60"/>
      <c r="JOR337" s="60"/>
      <c r="JOS337" s="60"/>
      <c r="JOT337" s="60"/>
      <c r="JOU337" s="60"/>
      <c r="JOV337" s="60"/>
      <c r="JOW337" s="60"/>
      <c r="JOX337" s="60"/>
      <c r="JOY337" s="60"/>
      <c r="JOZ337" s="60"/>
      <c r="JPA337" s="60"/>
      <c r="JPB337" s="60"/>
      <c r="JPC337" s="60"/>
      <c r="JPD337" s="60"/>
      <c r="JPE337" s="60"/>
      <c r="JPF337" s="60"/>
      <c r="JPG337" s="60"/>
      <c r="JPH337" s="60"/>
      <c r="JPI337" s="60"/>
      <c r="JPJ337" s="60"/>
      <c r="JPK337" s="60"/>
      <c r="JPL337" s="60"/>
      <c r="JPM337" s="60"/>
      <c r="JPN337" s="60"/>
      <c r="JPO337" s="60"/>
      <c r="JPP337" s="60"/>
      <c r="JPQ337" s="60"/>
      <c r="JPR337" s="60"/>
      <c r="JPS337" s="60"/>
      <c r="JPT337" s="60"/>
      <c r="JPU337" s="60"/>
      <c r="JPV337" s="60"/>
      <c r="JPW337" s="60"/>
      <c r="JPX337" s="60"/>
      <c r="JPY337" s="60"/>
      <c r="JPZ337" s="60"/>
      <c r="JQA337" s="60"/>
      <c r="JQB337" s="60"/>
      <c r="JQC337" s="60"/>
      <c r="JQD337" s="60"/>
      <c r="JQE337" s="60"/>
      <c r="JQF337" s="60"/>
      <c r="JQG337" s="60"/>
      <c r="JQH337" s="60"/>
      <c r="JQI337" s="60"/>
      <c r="JQJ337" s="60"/>
      <c r="JQK337" s="60"/>
      <c r="JQL337" s="60"/>
      <c r="JQM337" s="60"/>
      <c r="JQN337" s="60"/>
      <c r="JQO337" s="60"/>
      <c r="JQP337" s="60"/>
      <c r="JQQ337" s="60"/>
      <c r="JQR337" s="60"/>
      <c r="JQS337" s="60"/>
      <c r="JQT337" s="60"/>
      <c r="JQU337" s="60"/>
      <c r="JQV337" s="60"/>
      <c r="JQW337" s="60"/>
      <c r="JQX337" s="60"/>
      <c r="JQY337" s="60"/>
      <c r="JQZ337" s="60"/>
      <c r="JRA337" s="60"/>
      <c r="JRB337" s="60"/>
      <c r="JRC337" s="60"/>
      <c r="JRD337" s="60"/>
      <c r="JRE337" s="60"/>
      <c r="JRF337" s="60"/>
      <c r="JRG337" s="60"/>
      <c r="JRH337" s="60"/>
      <c r="JRI337" s="60"/>
      <c r="JRJ337" s="60"/>
      <c r="JRK337" s="60"/>
      <c r="JRL337" s="60"/>
      <c r="JRM337" s="60"/>
      <c r="JRN337" s="60"/>
      <c r="JRO337" s="60"/>
      <c r="JRP337" s="60"/>
      <c r="JRQ337" s="60"/>
      <c r="JRR337" s="60"/>
      <c r="JRS337" s="60"/>
      <c r="JRT337" s="60"/>
      <c r="JRU337" s="60"/>
      <c r="JRV337" s="60"/>
      <c r="JRW337" s="60"/>
      <c r="JRX337" s="60"/>
      <c r="JRY337" s="60"/>
      <c r="JRZ337" s="60"/>
      <c r="JSA337" s="60"/>
      <c r="JSB337" s="60"/>
      <c r="JSC337" s="60"/>
      <c r="JSD337" s="60"/>
      <c r="JSE337" s="60"/>
      <c r="JSF337" s="60"/>
      <c r="JSG337" s="60"/>
      <c r="JSH337" s="60"/>
      <c r="JSI337" s="60"/>
      <c r="JSJ337" s="60"/>
      <c r="JSK337" s="60"/>
      <c r="JSL337" s="60"/>
      <c r="JSM337" s="60"/>
      <c r="JSN337" s="60"/>
      <c r="JSO337" s="60"/>
      <c r="JSP337" s="60"/>
      <c r="JSQ337" s="60"/>
      <c r="JSR337" s="60"/>
      <c r="JSS337" s="60"/>
      <c r="JST337" s="60"/>
      <c r="JSU337" s="60"/>
      <c r="JSV337" s="60"/>
      <c r="JSW337" s="60"/>
      <c r="JSX337" s="60"/>
      <c r="JSY337" s="60"/>
      <c r="JSZ337" s="60"/>
      <c r="JTA337" s="60"/>
      <c r="JTB337" s="60"/>
      <c r="JTC337" s="60"/>
      <c r="JTD337" s="60"/>
      <c r="JTE337" s="60"/>
      <c r="JTF337" s="60"/>
      <c r="JTG337" s="60"/>
      <c r="JTH337" s="60"/>
      <c r="JTI337" s="60"/>
      <c r="JTJ337" s="60"/>
      <c r="JTK337" s="60"/>
      <c r="JTL337" s="60"/>
      <c r="JTM337" s="60"/>
      <c r="JTN337" s="60"/>
      <c r="JTO337" s="60"/>
      <c r="JTP337" s="60"/>
      <c r="JTQ337" s="60"/>
      <c r="JTR337" s="60"/>
      <c r="JTS337" s="60"/>
      <c r="JTT337" s="60"/>
      <c r="JTU337" s="60"/>
      <c r="JTV337" s="60"/>
      <c r="JTW337" s="60"/>
      <c r="JTX337" s="60"/>
      <c r="JTY337" s="60"/>
      <c r="JTZ337" s="60"/>
      <c r="JUA337" s="60"/>
      <c r="JUB337" s="60"/>
      <c r="JUC337" s="60"/>
      <c r="JUD337" s="60"/>
      <c r="JUE337" s="60"/>
      <c r="JUF337" s="60"/>
      <c r="JUG337" s="60"/>
      <c r="JUH337" s="60"/>
      <c r="JUI337" s="60"/>
      <c r="JUJ337" s="60"/>
      <c r="JUK337" s="60"/>
      <c r="JUL337" s="60"/>
      <c r="JUM337" s="60"/>
      <c r="JUN337" s="60"/>
      <c r="JUO337" s="60"/>
      <c r="JUP337" s="60"/>
      <c r="JUQ337" s="60"/>
      <c r="JUR337" s="60"/>
      <c r="JUS337" s="60"/>
      <c r="JUT337" s="60"/>
      <c r="JUU337" s="60"/>
      <c r="JUV337" s="60"/>
      <c r="JUW337" s="60"/>
      <c r="JUX337" s="60"/>
      <c r="JUY337" s="60"/>
      <c r="JUZ337" s="60"/>
      <c r="JVA337" s="60"/>
      <c r="JVB337" s="60"/>
      <c r="JVC337" s="60"/>
      <c r="JVD337" s="60"/>
      <c r="JVE337" s="60"/>
      <c r="JVF337" s="60"/>
      <c r="JVG337" s="60"/>
      <c r="JVH337" s="60"/>
      <c r="JVI337" s="60"/>
      <c r="JVJ337" s="60"/>
      <c r="JVK337" s="60"/>
      <c r="JVL337" s="60"/>
      <c r="JVM337" s="60"/>
      <c r="JVN337" s="60"/>
      <c r="JVO337" s="60"/>
      <c r="JVP337" s="60"/>
      <c r="JVQ337" s="60"/>
      <c r="JVR337" s="60"/>
      <c r="JVS337" s="60"/>
      <c r="JVT337" s="60"/>
      <c r="JVU337" s="60"/>
      <c r="JVV337" s="60"/>
      <c r="JVW337" s="60"/>
      <c r="JVX337" s="60"/>
      <c r="JVY337" s="60"/>
      <c r="JVZ337" s="60"/>
      <c r="JWA337" s="60"/>
      <c r="JWB337" s="60"/>
      <c r="JWC337" s="60"/>
      <c r="JWD337" s="60"/>
      <c r="JWE337" s="60"/>
      <c r="JWF337" s="60"/>
      <c r="JWG337" s="60"/>
      <c r="JWH337" s="60"/>
      <c r="JWI337" s="60"/>
      <c r="JWJ337" s="60"/>
      <c r="JWK337" s="60"/>
      <c r="JWL337" s="60"/>
      <c r="JWM337" s="60"/>
      <c r="JWN337" s="60"/>
      <c r="JWO337" s="60"/>
      <c r="JWP337" s="60"/>
      <c r="JWQ337" s="60"/>
      <c r="JWR337" s="60"/>
      <c r="JWS337" s="60"/>
      <c r="JWT337" s="60"/>
      <c r="JWU337" s="60"/>
      <c r="JWV337" s="60"/>
      <c r="JWW337" s="60"/>
      <c r="JWX337" s="60"/>
      <c r="JWY337" s="60"/>
      <c r="JWZ337" s="60"/>
      <c r="JXA337" s="60"/>
      <c r="JXB337" s="60"/>
      <c r="JXC337" s="60"/>
      <c r="JXD337" s="60"/>
      <c r="JXE337" s="60"/>
      <c r="JXF337" s="60"/>
      <c r="JXG337" s="60"/>
      <c r="JXH337" s="60"/>
      <c r="JXI337" s="60"/>
      <c r="JXJ337" s="60"/>
      <c r="JXK337" s="60"/>
      <c r="JXL337" s="60"/>
      <c r="JXM337" s="60"/>
      <c r="JXN337" s="60"/>
      <c r="JXO337" s="60"/>
      <c r="JXP337" s="60"/>
      <c r="JXQ337" s="60"/>
      <c r="JXR337" s="60"/>
      <c r="JXS337" s="60"/>
      <c r="JXT337" s="60"/>
      <c r="JXU337" s="60"/>
      <c r="JXV337" s="60"/>
      <c r="JXW337" s="60"/>
      <c r="JXX337" s="60"/>
      <c r="JXY337" s="60"/>
      <c r="JXZ337" s="60"/>
      <c r="JYA337" s="60"/>
      <c r="JYB337" s="60"/>
      <c r="JYC337" s="60"/>
      <c r="JYD337" s="60"/>
      <c r="JYE337" s="60"/>
      <c r="JYF337" s="60"/>
      <c r="JYG337" s="60"/>
      <c r="JYH337" s="60"/>
      <c r="JYI337" s="60"/>
      <c r="JYJ337" s="60"/>
      <c r="JYK337" s="60"/>
      <c r="JYL337" s="60"/>
      <c r="JYM337" s="60"/>
      <c r="JYN337" s="60"/>
      <c r="JYO337" s="60"/>
      <c r="JYP337" s="60"/>
      <c r="JYQ337" s="60"/>
      <c r="JYR337" s="60"/>
      <c r="JYS337" s="60"/>
      <c r="JYT337" s="60"/>
      <c r="JYU337" s="60"/>
      <c r="JYV337" s="60"/>
      <c r="JYW337" s="60"/>
      <c r="JYX337" s="60"/>
      <c r="JYY337" s="60"/>
      <c r="JYZ337" s="60"/>
      <c r="JZA337" s="60"/>
      <c r="JZB337" s="60"/>
      <c r="JZC337" s="60"/>
      <c r="JZD337" s="60"/>
      <c r="JZE337" s="60"/>
      <c r="JZF337" s="60"/>
      <c r="JZG337" s="60"/>
      <c r="JZH337" s="60"/>
      <c r="JZI337" s="60"/>
      <c r="JZJ337" s="60"/>
      <c r="JZK337" s="60"/>
      <c r="JZL337" s="60"/>
      <c r="JZM337" s="60"/>
      <c r="JZN337" s="60"/>
      <c r="JZO337" s="60"/>
      <c r="JZP337" s="60"/>
      <c r="JZQ337" s="60"/>
      <c r="JZR337" s="60"/>
      <c r="JZS337" s="60"/>
      <c r="JZT337" s="60"/>
      <c r="JZU337" s="60"/>
      <c r="JZV337" s="60"/>
      <c r="JZW337" s="60"/>
      <c r="JZX337" s="60"/>
      <c r="JZY337" s="60"/>
      <c r="JZZ337" s="60"/>
      <c r="KAA337" s="60"/>
      <c r="KAB337" s="60"/>
      <c r="KAC337" s="60"/>
      <c r="KAD337" s="60"/>
      <c r="KAE337" s="60"/>
      <c r="KAF337" s="60"/>
      <c r="KAG337" s="60"/>
      <c r="KAH337" s="60"/>
      <c r="KAI337" s="60"/>
      <c r="KAJ337" s="60"/>
      <c r="KAK337" s="60"/>
      <c r="KAL337" s="60"/>
      <c r="KAM337" s="60"/>
      <c r="KAN337" s="60"/>
      <c r="KAO337" s="60"/>
      <c r="KAP337" s="60"/>
      <c r="KAQ337" s="60"/>
      <c r="KAR337" s="60"/>
      <c r="KAS337" s="60"/>
      <c r="KAT337" s="60"/>
      <c r="KAU337" s="60"/>
      <c r="KAV337" s="60"/>
      <c r="KAW337" s="60"/>
      <c r="KAX337" s="60"/>
      <c r="KAY337" s="60"/>
      <c r="KAZ337" s="60"/>
      <c r="KBA337" s="60"/>
      <c r="KBB337" s="60"/>
      <c r="KBC337" s="60"/>
      <c r="KBD337" s="60"/>
      <c r="KBE337" s="60"/>
      <c r="KBF337" s="60"/>
      <c r="KBG337" s="60"/>
      <c r="KBH337" s="60"/>
      <c r="KBI337" s="60"/>
      <c r="KBJ337" s="60"/>
      <c r="KBK337" s="60"/>
      <c r="KBL337" s="60"/>
      <c r="KBM337" s="60"/>
      <c r="KBN337" s="60"/>
      <c r="KBO337" s="60"/>
      <c r="KBP337" s="60"/>
      <c r="KBQ337" s="60"/>
      <c r="KBR337" s="60"/>
      <c r="KBS337" s="60"/>
      <c r="KBT337" s="60"/>
      <c r="KBU337" s="60"/>
      <c r="KBV337" s="60"/>
      <c r="KBW337" s="60"/>
      <c r="KBX337" s="60"/>
      <c r="KBY337" s="60"/>
      <c r="KBZ337" s="60"/>
      <c r="KCA337" s="60"/>
      <c r="KCB337" s="60"/>
      <c r="KCC337" s="60"/>
      <c r="KCD337" s="60"/>
      <c r="KCE337" s="60"/>
      <c r="KCF337" s="60"/>
      <c r="KCG337" s="60"/>
      <c r="KCH337" s="60"/>
      <c r="KCI337" s="60"/>
      <c r="KCJ337" s="60"/>
      <c r="KCK337" s="60"/>
      <c r="KCL337" s="60"/>
      <c r="KCM337" s="60"/>
      <c r="KCN337" s="60"/>
      <c r="KCO337" s="60"/>
      <c r="KCP337" s="60"/>
      <c r="KCQ337" s="60"/>
      <c r="KCR337" s="60"/>
      <c r="KCS337" s="60"/>
      <c r="KCT337" s="60"/>
      <c r="KCU337" s="60"/>
      <c r="KCV337" s="60"/>
      <c r="KCW337" s="60"/>
      <c r="KCX337" s="60"/>
      <c r="KCY337" s="60"/>
      <c r="KCZ337" s="60"/>
      <c r="KDA337" s="60"/>
      <c r="KDB337" s="60"/>
      <c r="KDC337" s="60"/>
      <c r="KDD337" s="60"/>
      <c r="KDE337" s="60"/>
      <c r="KDF337" s="60"/>
      <c r="KDG337" s="60"/>
      <c r="KDH337" s="60"/>
      <c r="KDI337" s="60"/>
      <c r="KDJ337" s="60"/>
      <c r="KDK337" s="60"/>
      <c r="KDL337" s="60"/>
      <c r="KDM337" s="60"/>
      <c r="KDN337" s="60"/>
      <c r="KDO337" s="60"/>
      <c r="KDP337" s="60"/>
      <c r="KDQ337" s="60"/>
      <c r="KDR337" s="60"/>
      <c r="KDS337" s="60"/>
      <c r="KDT337" s="60"/>
      <c r="KDU337" s="60"/>
      <c r="KDV337" s="60"/>
      <c r="KDW337" s="60"/>
      <c r="KDX337" s="60"/>
      <c r="KDY337" s="60"/>
      <c r="KDZ337" s="60"/>
      <c r="KEA337" s="60"/>
      <c r="KEB337" s="60"/>
      <c r="KEC337" s="60"/>
      <c r="KED337" s="60"/>
      <c r="KEE337" s="60"/>
      <c r="KEF337" s="60"/>
      <c r="KEG337" s="60"/>
      <c r="KEH337" s="60"/>
      <c r="KEI337" s="60"/>
      <c r="KEJ337" s="60"/>
      <c r="KEK337" s="60"/>
      <c r="KEL337" s="60"/>
      <c r="KEM337" s="60"/>
      <c r="KEN337" s="60"/>
      <c r="KEO337" s="60"/>
      <c r="KEP337" s="60"/>
      <c r="KEQ337" s="60"/>
      <c r="KER337" s="60"/>
      <c r="KES337" s="60"/>
      <c r="KET337" s="60"/>
      <c r="KEU337" s="60"/>
      <c r="KEV337" s="60"/>
      <c r="KEW337" s="60"/>
      <c r="KEX337" s="60"/>
      <c r="KEY337" s="60"/>
      <c r="KEZ337" s="60"/>
      <c r="KFA337" s="60"/>
      <c r="KFB337" s="60"/>
      <c r="KFC337" s="60"/>
      <c r="KFD337" s="60"/>
      <c r="KFE337" s="60"/>
      <c r="KFF337" s="60"/>
      <c r="KFG337" s="60"/>
      <c r="KFH337" s="60"/>
      <c r="KFI337" s="60"/>
      <c r="KFJ337" s="60"/>
      <c r="KFK337" s="60"/>
      <c r="KFL337" s="60"/>
      <c r="KFM337" s="60"/>
      <c r="KFN337" s="60"/>
      <c r="KFO337" s="60"/>
      <c r="KFP337" s="60"/>
      <c r="KFQ337" s="60"/>
      <c r="KFR337" s="60"/>
      <c r="KFS337" s="60"/>
      <c r="KFT337" s="60"/>
      <c r="KFU337" s="60"/>
      <c r="KFV337" s="60"/>
      <c r="KFW337" s="60"/>
      <c r="KFX337" s="60"/>
      <c r="KFY337" s="60"/>
      <c r="KFZ337" s="60"/>
      <c r="KGA337" s="60"/>
      <c r="KGB337" s="60"/>
      <c r="KGC337" s="60"/>
      <c r="KGD337" s="60"/>
      <c r="KGE337" s="60"/>
      <c r="KGF337" s="60"/>
      <c r="KGG337" s="60"/>
      <c r="KGH337" s="60"/>
      <c r="KGI337" s="60"/>
      <c r="KGJ337" s="60"/>
      <c r="KGK337" s="60"/>
      <c r="KGL337" s="60"/>
      <c r="KGM337" s="60"/>
      <c r="KGN337" s="60"/>
      <c r="KGO337" s="60"/>
      <c r="KGP337" s="60"/>
      <c r="KGQ337" s="60"/>
      <c r="KGR337" s="60"/>
      <c r="KGS337" s="60"/>
      <c r="KGT337" s="60"/>
      <c r="KGU337" s="60"/>
      <c r="KGV337" s="60"/>
      <c r="KGW337" s="60"/>
      <c r="KGX337" s="60"/>
      <c r="KGY337" s="60"/>
      <c r="KGZ337" s="60"/>
      <c r="KHA337" s="60"/>
      <c r="KHB337" s="60"/>
      <c r="KHC337" s="60"/>
      <c r="KHD337" s="60"/>
      <c r="KHE337" s="60"/>
      <c r="KHF337" s="60"/>
      <c r="KHG337" s="60"/>
      <c r="KHH337" s="60"/>
      <c r="KHI337" s="60"/>
      <c r="KHJ337" s="60"/>
      <c r="KHK337" s="60"/>
      <c r="KHL337" s="60"/>
      <c r="KHM337" s="60"/>
      <c r="KHN337" s="60"/>
      <c r="KHO337" s="60"/>
      <c r="KHP337" s="60"/>
      <c r="KHQ337" s="60"/>
      <c r="KHR337" s="60"/>
      <c r="KHS337" s="60"/>
      <c r="KHT337" s="60"/>
      <c r="KHU337" s="60"/>
      <c r="KHV337" s="60"/>
      <c r="KHW337" s="60"/>
      <c r="KHX337" s="60"/>
      <c r="KHY337" s="60"/>
      <c r="KHZ337" s="60"/>
      <c r="KIA337" s="60"/>
      <c r="KIB337" s="60"/>
      <c r="KIC337" s="60"/>
      <c r="KID337" s="60"/>
      <c r="KIE337" s="60"/>
      <c r="KIF337" s="60"/>
      <c r="KIG337" s="60"/>
      <c r="KIH337" s="60"/>
      <c r="KII337" s="60"/>
      <c r="KIJ337" s="60"/>
      <c r="KIK337" s="60"/>
      <c r="KIL337" s="60"/>
      <c r="KIM337" s="60"/>
      <c r="KIN337" s="60"/>
      <c r="KIO337" s="60"/>
      <c r="KIP337" s="60"/>
      <c r="KIQ337" s="60"/>
      <c r="KIR337" s="60"/>
      <c r="KIS337" s="60"/>
      <c r="KIT337" s="60"/>
      <c r="KIU337" s="60"/>
      <c r="KIV337" s="60"/>
      <c r="KIW337" s="60"/>
      <c r="KIX337" s="60"/>
      <c r="KIY337" s="60"/>
      <c r="KIZ337" s="60"/>
      <c r="KJA337" s="60"/>
      <c r="KJB337" s="60"/>
      <c r="KJC337" s="60"/>
      <c r="KJD337" s="60"/>
      <c r="KJE337" s="60"/>
      <c r="KJF337" s="60"/>
      <c r="KJG337" s="60"/>
      <c r="KJH337" s="60"/>
      <c r="KJI337" s="60"/>
      <c r="KJJ337" s="60"/>
      <c r="KJK337" s="60"/>
      <c r="KJL337" s="60"/>
      <c r="KJM337" s="60"/>
      <c r="KJN337" s="60"/>
      <c r="KJO337" s="60"/>
      <c r="KJP337" s="60"/>
      <c r="KJQ337" s="60"/>
      <c r="KJR337" s="60"/>
      <c r="KJS337" s="60"/>
      <c r="KJT337" s="60"/>
      <c r="KJU337" s="60"/>
      <c r="KJV337" s="60"/>
      <c r="KJW337" s="60"/>
      <c r="KJX337" s="60"/>
      <c r="KJY337" s="60"/>
      <c r="KJZ337" s="60"/>
      <c r="KKA337" s="60"/>
      <c r="KKB337" s="60"/>
      <c r="KKC337" s="60"/>
      <c r="KKD337" s="60"/>
      <c r="KKE337" s="60"/>
      <c r="KKF337" s="60"/>
      <c r="KKG337" s="60"/>
      <c r="KKH337" s="60"/>
      <c r="KKI337" s="60"/>
      <c r="KKJ337" s="60"/>
      <c r="KKK337" s="60"/>
      <c r="KKL337" s="60"/>
      <c r="KKM337" s="60"/>
      <c r="KKN337" s="60"/>
      <c r="KKO337" s="60"/>
      <c r="KKP337" s="60"/>
      <c r="KKQ337" s="60"/>
      <c r="KKR337" s="60"/>
      <c r="KKS337" s="60"/>
      <c r="KKT337" s="60"/>
      <c r="KKU337" s="60"/>
      <c r="KKV337" s="60"/>
      <c r="KKW337" s="60"/>
      <c r="KKX337" s="60"/>
      <c r="KKY337" s="60"/>
      <c r="KKZ337" s="60"/>
      <c r="KLA337" s="60"/>
      <c r="KLB337" s="60"/>
      <c r="KLC337" s="60"/>
      <c r="KLD337" s="60"/>
      <c r="KLE337" s="60"/>
      <c r="KLF337" s="60"/>
      <c r="KLG337" s="60"/>
      <c r="KLH337" s="60"/>
      <c r="KLI337" s="60"/>
      <c r="KLJ337" s="60"/>
      <c r="KLK337" s="60"/>
      <c r="KLL337" s="60"/>
      <c r="KLM337" s="60"/>
      <c r="KLN337" s="60"/>
      <c r="KLO337" s="60"/>
      <c r="KLP337" s="60"/>
      <c r="KLQ337" s="60"/>
      <c r="KLR337" s="60"/>
      <c r="KLS337" s="60"/>
      <c r="KLT337" s="60"/>
      <c r="KLU337" s="60"/>
      <c r="KLV337" s="60"/>
      <c r="KLW337" s="60"/>
      <c r="KLX337" s="60"/>
      <c r="KLY337" s="60"/>
      <c r="KLZ337" s="60"/>
      <c r="KMA337" s="60"/>
      <c r="KMB337" s="60"/>
      <c r="KMC337" s="60"/>
      <c r="KMD337" s="60"/>
      <c r="KME337" s="60"/>
      <c r="KMF337" s="60"/>
      <c r="KMG337" s="60"/>
      <c r="KMH337" s="60"/>
      <c r="KMI337" s="60"/>
      <c r="KMJ337" s="60"/>
      <c r="KMK337" s="60"/>
      <c r="KML337" s="60"/>
      <c r="KMM337" s="60"/>
      <c r="KMN337" s="60"/>
      <c r="KMO337" s="60"/>
      <c r="KMP337" s="60"/>
      <c r="KMQ337" s="60"/>
      <c r="KMR337" s="60"/>
      <c r="KMS337" s="60"/>
      <c r="KMT337" s="60"/>
      <c r="KMU337" s="60"/>
      <c r="KMV337" s="60"/>
      <c r="KMW337" s="60"/>
      <c r="KMX337" s="60"/>
      <c r="KMY337" s="60"/>
      <c r="KMZ337" s="60"/>
      <c r="KNA337" s="60"/>
      <c r="KNB337" s="60"/>
      <c r="KNC337" s="60"/>
      <c r="KND337" s="60"/>
      <c r="KNE337" s="60"/>
      <c r="KNF337" s="60"/>
      <c r="KNG337" s="60"/>
      <c r="KNH337" s="60"/>
      <c r="KNI337" s="60"/>
      <c r="KNJ337" s="60"/>
      <c r="KNK337" s="60"/>
      <c r="KNL337" s="60"/>
      <c r="KNM337" s="60"/>
      <c r="KNN337" s="60"/>
      <c r="KNO337" s="60"/>
      <c r="KNP337" s="60"/>
      <c r="KNQ337" s="60"/>
      <c r="KNR337" s="60"/>
      <c r="KNS337" s="60"/>
      <c r="KNT337" s="60"/>
      <c r="KNU337" s="60"/>
      <c r="KNV337" s="60"/>
      <c r="KNW337" s="60"/>
      <c r="KNX337" s="60"/>
      <c r="KNY337" s="60"/>
      <c r="KNZ337" s="60"/>
      <c r="KOA337" s="60"/>
      <c r="KOB337" s="60"/>
      <c r="KOC337" s="60"/>
      <c r="KOD337" s="60"/>
      <c r="KOE337" s="60"/>
      <c r="KOF337" s="60"/>
      <c r="KOG337" s="60"/>
      <c r="KOH337" s="60"/>
      <c r="KOI337" s="60"/>
      <c r="KOJ337" s="60"/>
      <c r="KOK337" s="60"/>
      <c r="KOL337" s="60"/>
      <c r="KOM337" s="60"/>
      <c r="KON337" s="60"/>
      <c r="KOO337" s="60"/>
      <c r="KOP337" s="60"/>
      <c r="KOQ337" s="60"/>
      <c r="KOR337" s="60"/>
      <c r="KOS337" s="60"/>
      <c r="KOT337" s="60"/>
      <c r="KOU337" s="60"/>
      <c r="KOV337" s="60"/>
      <c r="KOW337" s="60"/>
      <c r="KOX337" s="60"/>
      <c r="KOY337" s="60"/>
      <c r="KOZ337" s="60"/>
      <c r="KPA337" s="60"/>
      <c r="KPB337" s="60"/>
      <c r="KPC337" s="60"/>
      <c r="KPD337" s="60"/>
      <c r="KPE337" s="60"/>
      <c r="KPF337" s="60"/>
      <c r="KPG337" s="60"/>
      <c r="KPH337" s="60"/>
      <c r="KPI337" s="60"/>
      <c r="KPJ337" s="60"/>
      <c r="KPK337" s="60"/>
      <c r="KPL337" s="60"/>
      <c r="KPM337" s="60"/>
      <c r="KPN337" s="60"/>
      <c r="KPO337" s="60"/>
      <c r="KPP337" s="60"/>
      <c r="KPQ337" s="60"/>
      <c r="KPR337" s="60"/>
      <c r="KPS337" s="60"/>
      <c r="KPT337" s="60"/>
      <c r="KPU337" s="60"/>
      <c r="KPV337" s="60"/>
      <c r="KPW337" s="60"/>
      <c r="KPX337" s="60"/>
      <c r="KPY337" s="60"/>
      <c r="KPZ337" s="60"/>
      <c r="KQA337" s="60"/>
      <c r="KQB337" s="60"/>
      <c r="KQC337" s="60"/>
      <c r="KQD337" s="60"/>
      <c r="KQE337" s="60"/>
      <c r="KQF337" s="60"/>
      <c r="KQG337" s="60"/>
      <c r="KQH337" s="60"/>
      <c r="KQI337" s="60"/>
      <c r="KQJ337" s="60"/>
      <c r="KQK337" s="60"/>
      <c r="KQL337" s="60"/>
      <c r="KQM337" s="60"/>
      <c r="KQN337" s="60"/>
      <c r="KQO337" s="60"/>
      <c r="KQP337" s="60"/>
      <c r="KQQ337" s="60"/>
      <c r="KQR337" s="60"/>
      <c r="KQS337" s="60"/>
      <c r="KQT337" s="60"/>
      <c r="KQU337" s="60"/>
      <c r="KQV337" s="60"/>
      <c r="KQW337" s="60"/>
      <c r="KQX337" s="60"/>
      <c r="KQY337" s="60"/>
      <c r="KQZ337" s="60"/>
      <c r="KRA337" s="60"/>
      <c r="KRB337" s="60"/>
      <c r="KRC337" s="60"/>
      <c r="KRD337" s="60"/>
      <c r="KRE337" s="60"/>
      <c r="KRF337" s="60"/>
      <c r="KRG337" s="60"/>
      <c r="KRH337" s="60"/>
      <c r="KRI337" s="60"/>
      <c r="KRJ337" s="60"/>
      <c r="KRK337" s="60"/>
      <c r="KRL337" s="60"/>
      <c r="KRM337" s="60"/>
      <c r="KRN337" s="60"/>
      <c r="KRO337" s="60"/>
      <c r="KRP337" s="60"/>
      <c r="KRQ337" s="60"/>
      <c r="KRR337" s="60"/>
      <c r="KRS337" s="60"/>
      <c r="KRT337" s="60"/>
      <c r="KRU337" s="60"/>
      <c r="KRV337" s="60"/>
      <c r="KRW337" s="60"/>
      <c r="KRX337" s="60"/>
      <c r="KRY337" s="60"/>
      <c r="KRZ337" s="60"/>
      <c r="KSA337" s="60"/>
      <c r="KSB337" s="60"/>
      <c r="KSC337" s="60"/>
      <c r="KSD337" s="60"/>
      <c r="KSE337" s="60"/>
      <c r="KSF337" s="60"/>
      <c r="KSG337" s="60"/>
      <c r="KSH337" s="60"/>
      <c r="KSI337" s="60"/>
      <c r="KSJ337" s="60"/>
      <c r="KSK337" s="60"/>
      <c r="KSL337" s="60"/>
      <c r="KSM337" s="60"/>
      <c r="KSN337" s="60"/>
      <c r="KSO337" s="60"/>
      <c r="KSP337" s="60"/>
      <c r="KSQ337" s="60"/>
      <c r="KSR337" s="60"/>
      <c r="KSS337" s="60"/>
      <c r="KST337" s="60"/>
      <c r="KSU337" s="60"/>
      <c r="KSV337" s="60"/>
      <c r="KSW337" s="60"/>
      <c r="KSX337" s="60"/>
      <c r="KSY337" s="60"/>
      <c r="KSZ337" s="60"/>
      <c r="KTA337" s="60"/>
      <c r="KTB337" s="60"/>
      <c r="KTC337" s="60"/>
      <c r="KTD337" s="60"/>
      <c r="KTE337" s="60"/>
      <c r="KTF337" s="60"/>
      <c r="KTG337" s="60"/>
      <c r="KTH337" s="60"/>
      <c r="KTI337" s="60"/>
      <c r="KTJ337" s="60"/>
      <c r="KTK337" s="60"/>
      <c r="KTL337" s="60"/>
      <c r="KTM337" s="60"/>
      <c r="KTN337" s="60"/>
      <c r="KTO337" s="60"/>
      <c r="KTP337" s="60"/>
      <c r="KTQ337" s="60"/>
      <c r="KTR337" s="60"/>
      <c r="KTS337" s="60"/>
      <c r="KTT337" s="60"/>
      <c r="KTU337" s="60"/>
      <c r="KTV337" s="60"/>
      <c r="KTW337" s="60"/>
      <c r="KTX337" s="60"/>
      <c r="KTY337" s="60"/>
      <c r="KTZ337" s="60"/>
      <c r="KUA337" s="60"/>
      <c r="KUB337" s="60"/>
      <c r="KUC337" s="60"/>
      <c r="KUD337" s="60"/>
      <c r="KUE337" s="60"/>
      <c r="KUF337" s="60"/>
      <c r="KUG337" s="60"/>
      <c r="KUH337" s="60"/>
      <c r="KUI337" s="60"/>
      <c r="KUJ337" s="60"/>
      <c r="KUK337" s="60"/>
      <c r="KUL337" s="60"/>
      <c r="KUM337" s="60"/>
      <c r="KUN337" s="60"/>
      <c r="KUO337" s="60"/>
      <c r="KUP337" s="60"/>
      <c r="KUQ337" s="60"/>
      <c r="KUR337" s="60"/>
      <c r="KUS337" s="60"/>
      <c r="KUT337" s="60"/>
      <c r="KUU337" s="60"/>
      <c r="KUV337" s="60"/>
      <c r="KUW337" s="60"/>
      <c r="KUX337" s="60"/>
      <c r="KUY337" s="60"/>
      <c r="KUZ337" s="60"/>
      <c r="KVA337" s="60"/>
      <c r="KVB337" s="60"/>
      <c r="KVC337" s="60"/>
      <c r="KVD337" s="60"/>
      <c r="KVE337" s="60"/>
      <c r="KVF337" s="60"/>
      <c r="KVG337" s="60"/>
      <c r="KVH337" s="60"/>
      <c r="KVI337" s="60"/>
      <c r="KVJ337" s="60"/>
      <c r="KVK337" s="60"/>
      <c r="KVL337" s="60"/>
      <c r="KVM337" s="60"/>
      <c r="KVN337" s="60"/>
      <c r="KVO337" s="60"/>
      <c r="KVP337" s="60"/>
      <c r="KVQ337" s="60"/>
      <c r="KVR337" s="60"/>
      <c r="KVS337" s="60"/>
      <c r="KVT337" s="60"/>
      <c r="KVU337" s="60"/>
      <c r="KVV337" s="60"/>
      <c r="KVW337" s="60"/>
      <c r="KVX337" s="60"/>
      <c r="KVY337" s="60"/>
      <c r="KVZ337" s="60"/>
      <c r="KWA337" s="60"/>
      <c r="KWB337" s="60"/>
      <c r="KWC337" s="60"/>
      <c r="KWD337" s="60"/>
      <c r="KWE337" s="60"/>
      <c r="KWF337" s="60"/>
      <c r="KWG337" s="60"/>
      <c r="KWH337" s="60"/>
      <c r="KWI337" s="60"/>
      <c r="KWJ337" s="60"/>
      <c r="KWK337" s="60"/>
      <c r="KWL337" s="60"/>
      <c r="KWM337" s="60"/>
      <c r="KWN337" s="60"/>
      <c r="KWO337" s="60"/>
      <c r="KWP337" s="60"/>
      <c r="KWQ337" s="60"/>
      <c r="KWR337" s="60"/>
      <c r="KWS337" s="60"/>
      <c r="KWT337" s="60"/>
      <c r="KWU337" s="60"/>
      <c r="KWV337" s="60"/>
      <c r="KWW337" s="60"/>
      <c r="KWX337" s="60"/>
      <c r="KWY337" s="60"/>
      <c r="KWZ337" s="60"/>
      <c r="KXA337" s="60"/>
      <c r="KXB337" s="60"/>
      <c r="KXC337" s="60"/>
      <c r="KXD337" s="60"/>
      <c r="KXE337" s="60"/>
      <c r="KXF337" s="60"/>
      <c r="KXG337" s="60"/>
      <c r="KXH337" s="60"/>
      <c r="KXI337" s="60"/>
      <c r="KXJ337" s="60"/>
      <c r="KXK337" s="60"/>
      <c r="KXL337" s="60"/>
      <c r="KXM337" s="60"/>
      <c r="KXN337" s="60"/>
      <c r="KXO337" s="60"/>
      <c r="KXP337" s="60"/>
      <c r="KXQ337" s="60"/>
      <c r="KXR337" s="60"/>
      <c r="KXS337" s="60"/>
      <c r="KXT337" s="60"/>
      <c r="KXU337" s="60"/>
      <c r="KXV337" s="60"/>
      <c r="KXW337" s="60"/>
      <c r="KXX337" s="60"/>
      <c r="KXY337" s="60"/>
      <c r="KXZ337" s="60"/>
      <c r="KYA337" s="60"/>
      <c r="KYB337" s="60"/>
      <c r="KYC337" s="60"/>
      <c r="KYD337" s="60"/>
      <c r="KYE337" s="60"/>
      <c r="KYF337" s="60"/>
      <c r="KYG337" s="60"/>
      <c r="KYH337" s="60"/>
      <c r="KYI337" s="60"/>
      <c r="KYJ337" s="60"/>
      <c r="KYK337" s="60"/>
      <c r="KYL337" s="60"/>
      <c r="KYM337" s="60"/>
      <c r="KYN337" s="60"/>
      <c r="KYO337" s="60"/>
      <c r="KYP337" s="60"/>
      <c r="KYQ337" s="60"/>
      <c r="KYR337" s="60"/>
      <c r="KYS337" s="60"/>
      <c r="KYT337" s="60"/>
      <c r="KYU337" s="60"/>
      <c r="KYV337" s="60"/>
      <c r="KYW337" s="60"/>
      <c r="KYX337" s="60"/>
      <c r="KYY337" s="60"/>
      <c r="KYZ337" s="60"/>
      <c r="KZA337" s="60"/>
      <c r="KZB337" s="60"/>
      <c r="KZC337" s="60"/>
      <c r="KZD337" s="60"/>
      <c r="KZE337" s="60"/>
      <c r="KZF337" s="60"/>
      <c r="KZG337" s="60"/>
      <c r="KZH337" s="60"/>
      <c r="KZI337" s="60"/>
      <c r="KZJ337" s="60"/>
      <c r="KZK337" s="60"/>
      <c r="KZL337" s="60"/>
      <c r="KZM337" s="60"/>
      <c r="KZN337" s="60"/>
      <c r="KZO337" s="60"/>
      <c r="KZP337" s="60"/>
      <c r="KZQ337" s="60"/>
      <c r="KZR337" s="60"/>
      <c r="KZS337" s="60"/>
      <c r="KZT337" s="60"/>
      <c r="KZU337" s="60"/>
      <c r="KZV337" s="60"/>
      <c r="KZW337" s="60"/>
      <c r="KZX337" s="60"/>
      <c r="KZY337" s="60"/>
      <c r="KZZ337" s="60"/>
      <c r="LAA337" s="60"/>
      <c r="LAB337" s="60"/>
      <c r="LAC337" s="60"/>
      <c r="LAD337" s="60"/>
      <c r="LAE337" s="60"/>
      <c r="LAF337" s="60"/>
      <c r="LAG337" s="60"/>
      <c r="LAH337" s="60"/>
      <c r="LAI337" s="60"/>
      <c r="LAJ337" s="60"/>
      <c r="LAK337" s="60"/>
      <c r="LAL337" s="60"/>
      <c r="LAM337" s="60"/>
      <c r="LAN337" s="60"/>
      <c r="LAO337" s="60"/>
      <c r="LAP337" s="60"/>
      <c r="LAQ337" s="60"/>
      <c r="LAR337" s="60"/>
      <c r="LAS337" s="60"/>
      <c r="LAT337" s="60"/>
      <c r="LAU337" s="60"/>
      <c r="LAV337" s="60"/>
      <c r="LAW337" s="60"/>
      <c r="LAX337" s="60"/>
      <c r="LAY337" s="60"/>
      <c r="LAZ337" s="60"/>
      <c r="LBA337" s="60"/>
      <c r="LBB337" s="60"/>
      <c r="LBC337" s="60"/>
      <c r="LBD337" s="60"/>
      <c r="LBE337" s="60"/>
      <c r="LBF337" s="60"/>
      <c r="LBG337" s="60"/>
      <c r="LBH337" s="60"/>
      <c r="LBI337" s="60"/>
      <c r="LBJ337" s="60"/>
      <c r="LBK337" s="60"/>
      <c r="LBL337" s="60"/>
      <c r="LBM337" s="60"/>
      <c r="LBN337" s="60"/>
      <c r="LBO337" s="60"/>
      <c r="LBP337" s="60"/>
      <c r="LBQ337" s="60"/>
      <c r="LBR337" s="60"/>
      <c r="LBS337" s="60"/>
      <c r="LBT337" s="60"/>
      <c r="LBU337" s="60"/>
      <c r="LBV337" s="60"/>
      <c r="LBW337" s="60"/>
      <c r="LBX337" s="60"/>
      <c r="LBY337" s="60"/>
      <c r="LBZ337" s="60"/>
      <c r="LCA337" s="60"/>
      <c r="LCB337" s="60"/>
      <c r="LCC337" s="60"/>
      <c r="LCD337" s="60"/>
      <c r="LCE337" s="60"/>
      <c r="LCF337" s="60"/>
      <c r="LCG337" s="60"/>
      <c r="LCH337" s="60"/>
      <c r="LCI337" s="60"/>
      <c r="LCJ337" s="60"/>
      <c r="LCK337" s="60"/>
      <c r="LCL337" s="60"/>
      <c r="LCM337" s="60"/>
      <c r="LCN337" s="60"/>
      <c r="LCO337" s="60"/>
      <c r="LCP337" s="60"/>
      <c r="LCQ337" s="60"/>
      <c r="LCR337" s="60"/>
      <c r="LCS337" s="60"/>
      <c r="LCT337" s="60"/>
      <c r="LCU337" s="60"/>
      <c r="LCV337" s="60"/>
      <c r="LCW337" s="60"/>
      <c r="LCX337" s="60"/>
      <c r="LCY337" s="60"/>
      <c r="LCZ337" s="60"/>
      <c r="LDA337" s="60"/>
      <c r="LDB337" s="60"/>
      <c r="LDC337" s="60"/>
      <c r="LDD337" s="60"/>
      <c r="LDE337" s="60"/>
      <c r="LDF337" s="60"/>
      <c r="LDG337" s="60"/>
      <c r="LDH337" s="60"/>
      <c r="LDI337" s="60"/>
      <c r="LDJ337" s="60"/>
      <c r="LDK337" s="60"/>
      <c r="LDL337" s="60"/>
      <c r="LDM337" s="60"/>
      <c r="LDN337" s="60"/>
      <c r="LDO337" s="60"/>
      <c r="LDP337" s="60"/>
      <c r="LDQ337" s="60"/>
      <c r="LDR337" s="60"/>
      <c r="LDS337" s="60"/>
      <c r="LDT337" s="60"/>
      <c r="LDU337" s="60"/>
      <c r="LDV337" s="60"/>
      <c r="LDW337" s="60"/>
      <c r="LDX337" s="60"/>
      <c r="LDY337" s="60"/>
      <c r="LDZ337" s="60"/>
      <c r="LEA337" s="60"/>
      <c r="LEB337" s="60"/>
      <c r="LEC337" s="60"/>
      <c r="LED337" s="60"/>
      <c r="LEE337" s="60"/>
      <c r="LEF337" s="60"/>
      <c r="LEG337" s="60"/>
      <c r="LEH337" s="60"/>
      <c r="LEI337" s="60"/>
      <c r="LEJ337" s="60"/>
      <c r="LEK337" s="60"/>
      <c r="LEL337" s="60"/>
      <c r="LEM337" s="60"/>
      <c r="LEN337" s="60"/>
      <c r="LEO337" s="60"/>
      <c r="LEP337" s="60"/>
      <c r="LEQ337" s="60"/>
      <c r="LER337" s="60"/>
      <c r="LES337" s="60"/>
      <c r="LET337" s="60"/>
      <c r="LEU337" s="60"/>
      <c r="LEV337" s="60"/>
      <c r="LEW337" s="60"/>
      <c r="LEX337" s="60"/>
      <c r="LEY337" s="60"/>
      <c r="LEZ337" s="60"/>
      <c r="LFA337" s="60"/>
      <c r="LFB337" s="60"/>
      <c r="LFC337" s="60"/>
      <c r="LFD337" s="60"/>
      <c r="LFE337" s="60"/>
      <c r="LFF337" s="60"/>
      <c r="LFG337" s="60"/>
      <c r="LFH337" s="60"/>
      <c r="LFI337" s="60"/>
      <c r="LFJ337" s="60"/>
      <c r="LFK337" s="60"/>
      <c r="LFL337" s="60"/>
      <c r="LFM337" s="60"/>
      <c r="LFN337" s="60"/>
      <c r="LFO337" s="60"/>
      <c r="LFP337" s="60"/>
      <c r="LFQ337" s="60"/>
      <c r="LFR337" s="60"/>
      <c r="LFS337" s="60"/>
      <c r="LFT337" s="60"/>
      <c r="LFU337" s="60"/>
      <c r="LFV337" s="60"/>
      <c r="LFW337" s="60"/>
      <c r="LFX337" s="60"/>
      <c r="LFY337" s="60"/>
      <c r="LFZ337" s="60"/>
      <c r="LGA337" s="60"/>
      <c r="LGB337" s="60"/>
      <c r="LGC337" s="60"/>
      <c r="LGD337" s="60"/>
      <c r="LGE337" s="60"/>
      <c r="LGF337" s="60"/>
      <c r="LGG337" s="60"/>
      <c r="LGH337" s="60"/>
      <c r="LGI337" s="60"/>
      <c r="LGJ337" s="60"/>
      <c r="LGK337" s="60"/>
      <c r="LGL337" s="60"/>
      <c r="LGM337" s="60"/>
      <c r="LGN337" s="60"/>
      <c r="LGO337" s="60"/>
      <c r="LGP337" s="60"/>
      <c r="LGQ337" s="60"/>
      <c r="LGR337" s="60"/>
      <c r="LGS337" s="60"/>
      <c r="LGT337" s="60"/>
      <c r="LGU337" s="60"/>
      <c r="LGV337" s="60"/>
      <c r="LGW337" s="60"/>
      <c r="LGX337" s="60"/>
      <c r="LGY337" s="60"/>
      <c r="LGZ337" s="60"/>
      <c r="LHA337" s="60"/>
      <c r="LHB337" s="60"/>
      <c r="LHC337" s="60"/>
      <c r="LHD337" s="60"/>
      <c r="LHE337" s="60"/>
      <c r="LHF337" s="60"/>
      <c r="LHG337" s="60"/>
      <c r="LHH337" s="60"/>
      <c r="LHI337" s="60"/>
      <c r="LHJ337" s="60"/>
      <c r="LHK337" s="60"/>
      <c r="LHL337" s="60"/>
      <c r="LHM337" s="60"/>
      <c r="LHN337" s="60"/>
      <c r="LHO337" s="60"/>
      <c r="LHP337" s="60"/>
      <c r="LHQ337" s="60"/>
      <c r="LHR337" s="60"/>
      <c r="LHS337" s="60"/>
      <c r="LHT337" s="60"/>
      <c r="LHU337" s="60"/>
      <c r="LHV337" s="60"/>
      <c r="LHW337" s="60"/>
      <c r="LHX337" s="60"/>
      <c r="LHY337" s="60"/>
      <c r="LHZ337" s="60"/>
      <c r="LIA337" s="60"/>
      <c r="LIB337" s="60"/>
      <c r="LIC337" s="60"/>
      <c r="LID337" s="60"/>
      <c r="LIE337" s="60"/>
      <c r="LIF337" s="60"/>
      <c r="LIG337" s="60"/>
      <c r="LIH337" s="60"/>
      <c r="LII337" s="60"/>
      <c r="LIJ337" s="60"/>
      <c r="LIK337" s="60"/>
      <c r="LIL337" s="60"/>
      <c r="LIM337" s="60"/>
      <c r="LIN337" s="60"/>
      <c r="LIO337" s="60"/>
      <c r="LIP337" s="60"/>
      <c r="LIQ337" s="60"/>
      <c r="LIR337" s="60"/>
      <c r="LIS337" s="60"/>
      <c r="LIT337" s="60"/>
      <c r="LIU337" s="60"/>
      <c r="LIV337" s="60"/>
      <c r="LIW337" s="60"/>
      <c r="LIX337" s="60"/>
      <c r="LIY337" s="60"/>
      <c r="LIZ337" s="60"/>
      <c r="LJA337" s="60"/>
      <c r="LJB337" s="60"/>
      <c r="LJC337" s="60"/>
      <c r="LJD337" s="60"/>
      <c r="LJE337" s="60"/>
      <c r="LJF337" s="60"/>
      <c r="LJG337" s="60"/>
      <c r="LJH337" s="60"/>
      <c r="LJI337" s="60"/>
      <c r="LJJ337" s="60"/>
      <c r="LJK337" s="60"/>
      <c r="LJL337" s="60"/>
      <c r="LJM337" s="60"/>
      <c r="LJN337" s="60"/>
      <c r="LJO337" s="60"/>
      <c r="LJP337" s="60"/>
      <c r="LJQ337" s="60"/>
      <c r="LJR337" s="60"/>
      <c r="LJS337" s="60"/>
      <c r="LJT337" s="60"/>
      <c r="LJU337" s="60"/>
      <c r="LJV337" s="60"/>
      <c r="LJW337" s="60"/>
      <c r="LJX337" s="60"/>
      <c r="LJY337" s="60"/>
      <c r="LJZ337" s="60"/>
      <c r="LKA337" s="60"/>
      <c r="LKB337" s="60"/>
      <c r="LKC337" s="60"/>
      <c r="LKD337" s="60"/>
      <c r="LKE337" s="60"/>
      <c r="LKF337" s="60"/>
      <c r="LKG337" s="60"/>
      <c r="LKH337" s="60"/>
      <c r="LKI337" s="60"/>
      <c r="LKJ337" s="60"/>
      <c r="LKK337" s="60"/>
      <c r="LKL337" s="60"/>
      <c r="LKM337" s="60"/>
      <c r="LKN337" s="60"/>
      <c r="LKO337" s="60"/>
      <c r="LKP337" s="60"/>
      <c r="LKQ337" s="60"/>
      <c r="LKR337" s="60"/>
      <c r="LKS337" s="60"/>
      <c r="LKT337" s="60"/>
      <c r="LKU337" s="60"/>
      <c r="LKV337" s="60"/>
      <c r="LKW337" s="60"/>
      <c r="LKX337" s="60"/>
      <c r="LKY337" s="60"/>
      <c r="LKZ337" s="60"/>
      <c r="LLA337" s="60"/>
      <c r="LLB337" s="60"/>
      <c r="LLC337" s="60"/>
      <c r="LLD337" s="60"/>
      <c r="LLE337" s="60"/>
      <c r="LLF337" s="60"/>
      <c r="LLG337" s="60"/>
      <c r="LLH337" s="60"/>
      <c r="LLI337" s="60"/>
      <c r="LLJ337" s="60"/>
      <c r="LLK337" s="60"/>
      <c r="LLL337" s="60"/>
      <c r="LLM337" s="60"/>
      <c r="LLN337" s="60"/>
      <c r="LLO337" s="60"/>
      <c r="LLP337" s="60"/>
      <c r="LLQ337" s="60"/>
      <c r="LLR337" s="60"/>
      <c r="LLS337" s="60"/>
      <c r="LLT337" s="60"/>
      <c r="LLU337" s="60"/>
      <c r="LLV337" s="60"/>
      <c r="LLW337" s="60"/>
      <c r="LLX337" s="60"/>
      <c r="LLY337" s="60"/>
      <c r="LLZ337" s="60"/>
      <c r="LMA337" s="60"/>
      <c r="LMB337" s="60"/>
      <c r="LMC337" s="60"/>
      <c r="LMD337" s="60"/>
      <c r="LME337" s="60"/>
      <c r="LMF337" s="60"/>
      <c r="LMG337" s="60"/>
      <c r="LMH337" s="60"/>
      <c r="LMI337" s="60"/>
      <c r="LMJ337" s="60"/>
      <c r="LMK337" s="60"/>
      <c r="LML337" s="60"/>
      <c r="LMM337" s="60"/>
      <c r="LMN337" s="60"/>
      <c r="LMO337" s="60"/>
      <c r="LMP337" s="60"/>
      <c r="LMQ337" s="60"/>
      <c r="LMR337" s="60"/>
      <c r="LMS337" s="60"/>
      <c r="LMT337" s="60"/>
      <c r="LMU337" s="60"/>
      <c r="LMV337" s="60"/>
      <c r="LMW337" s="60"/>
      <c r="LMX337" s="60"/>
      <c r="LMY337" s="60"/>
      <c r="LMZ337" s="60"/>
      <c r="LNA337" s="60"/>
      <c r="LNB337" s="60"/>
      <c r="LNC337" s="60"/>
      <c r="LND337" s="60"/>
      <c r="LNE337" s="60"/>
      <c r="LNF337" s="60"/>
      <c r="LNG337" s="60"/>
      <c r="LNH337" s="60"/>
      <c r="LNI337" s="60"/>
      <c r="LNJ337" s="60"/>
      <c r="LNK337" s="60"/>
      <c r="LNL337" s="60"/>
      <c r="LNM337" s="60"/>
      <c r="LNN337" s="60"/>
      <c r="LNO337" s="60"/>
      <c r="LNP337" s="60"/>
      <c r="LNQ337" s="60"/>
      <c r="LNR337" s="60"/>
      <c r="LNS337" s="60"/>
      <c r="LNT337" s="60"/>
      <c r="LNU337" s="60"/>
      <c r="LNV337" s="60"/>
      <c r="LNW337" s="60"/>
      <c r="LNX337" s="60"/>
      <c r="LNY337" s="60"/>
      <c r="LNZ337" s="60"/>
      <c r="LOA337" s="60"/>
      <c r="LOB337" s="60"/>
      <c r="LOC337" s="60"/>
      <c r="LOD337" s="60"/>
      <c r="LOE337" s="60"/>
      <c r="LOF337" s="60"/>
      <c r="LOG337" s="60"/>
      <c r="LOH337" s="60"/>
      <c r="LOI337" s="60"/>
      <c r="LOJ337" s="60"/>
      <c r="LOK337" s="60"/>
      <c r="LOL337" s="60"/>
      <c r="LOM337" s="60"/>
      <c r="LON337" s="60"/>
      <c r="LOO337" s="60"/>
      <c r="LOP337" s="60"/>
      <c r="LOQ337" s="60"/>
      <c r="LOR337" s="60"/>
      <c r="LOS337" s="60"/>
      <c r="LOT337" s="60"/>
      <c r="LOU337" s="60"/>
      <c r="LOV337" s="60"/>
      <c r="LOW337" s="60"/>
      <c r="LOX337" s="60"/>
      <c r="LOY337" s="60"/>
      <c r="LOZ337" s="60"/>
      <c r="LPA337" s="60"/>
      <c r="LPB337" s="60"/>
      <c r="LPC337" s="60"/>
      <c r="LPD337" s="60"/>
      <c r="LPE337" s="60"/>
      <c r="LPF337" s="60"/>
      <c r="LPG337" s="60"/>
      <c r="LPH337" s="60"/>
      <c r="LPI337" s="60"/>
      <c r="LPJ337" s="60"/>
      <c r="LPK337" s="60"/>
      <c r="LPL337" s="60"/>
      <c r="LPM337" s="60"/>
      <c r="LPN337" s="60"/>
      <c r="LPO337" s="60"/>
      <c r="LPP337" s="60"/>
      <c r="LPQ337" s="60"/>
      <c r="LPR337" s="60"/>
      <c r="LPS337" s="60"/>
      <c r="LPT337" s="60"/>
      <c r="LPU337" s="60"/>
      <c r="LPV337" s="60"/>
      <c r="LPW337" s="60"/>
      <c r="LPX337" s="60"/>
      <c r="LPY337" s="60"/>
      <c r="LPZ337" s="60"/>
      <c r="LQA337" s="60"/>
      <c r="LQB337" s="60"/>
      <c r="LQC337" s="60"/>
      <c r="LQD337" s="60"/>
      <c r="LQE337" s="60"/>
      <c r="LQF337" s="60"/>
      <c r="LQG337" s="60"/>
      <c r="LQH337" s="60"/>
      <c r="LQI337" s="60"/>
      <c r="LQJ337" s="60"/>
      <c r="LQK337" s="60"/>
      <c r="LQL337" s="60"/>
      <c r="LQM337" s="60"/>
      <c r="LQN337" s="60"/>
      <c r="LQO337" s="60"/>
      <c r="LQP337" s="60"/>
      <c r="LQQ337" s="60"/>
      <c r="LQR337" s="60"/>
      <c r="LQS337" s="60"/>
      <c r="LQT337" s="60"/>
      <c r="LQU337" s="60"/>
      <c r="LQV337" s="60"/>
      <c r="LQW337" s="60"/>
      <c r="LQX337" s="60"/>
      <c r="LQY337" s="60"/>
      <c r="LQZ337" s="60"/>
      <c r="LRA337" s="60"/>
      <c r="LRB337" s="60"/>
      <c r="LRC337" s="60"/>
      <c r="LRD337" s="60"/>
      <c r="LRE337" s="60"/>
      <c r="LRF337" s="60"/>
      <c r="LRG337" s="60"/>
      <c r="LRH337" s="60"/>
      <c r="LRI337" s="60"/>
      <c r="LRJ337" s="60"/>
      <c r="LRK337" s="60"/>
      <c r="LRL337" s="60"/>
      <c r="LRM337" s="60"/>
      <c r="LRN337" s="60"/>
      <c r="LRO337" s="60"/>
      <c r="LRP337" s="60"/>
      <c r="LRQ337" s="60"/>
      <c r="LRR337" s="60"/>
      <c r="LRS337" s="60"/>
      <c r="LRT337" s="60"/>
      <c r="LRU337" s="60"/>
      <c r="LRV337" s="60"/>
      <c r="LRW337" s="60"/>
      <c r="LRX337" s="60"/>
      <c r="LRY337" s="60"/>
      <c r="LRZ337" s="60"/>
      <c r="LSA337" s="60"/>
      <c r="LSB337" s="60"/>
      <c r="LSC337" s="60"/>
      <c r="LSD337" s="60"/>
      <c r="LSE337" s="60"/>
      <c r="LSF337" s="60"/>
      <c r="LSG337" s="60"/>
      <c r="LSH337" s="60"/>
      <c r="LSI337" s="60"/>
      <c r="LSJ337" s="60"/>
      <c r="LSK337" s="60"/>
      <c r="LSL337" s="60"/>
      <c r="LSM337" s="60"/>
      <c r="LSN337" s="60"/>
      <c r="LSO337" s="60"/>
      <c r="LSP337" s="60"/>
      <c r="LSQ337" s="60"/>
      <c r="LSR337" s="60"/>
      <c r="LSS337" s="60"/>
      <c r="LST337" s="60"/>
      <c r="LSU337" s="60"/>
      <c r="LSV337" s="60"/>
      <c r="LSW337" s="60"/>
      <c r="LSX337" s="60"/>
      <c r="LSY337" s="60"/>
      <c r="LSZ337" s="60"/>
      <c r="LTA337" s="60"/>
      <c r="LTB337" s="60"/>
      <c r="LTC337" s="60"/>
      <c r="LTD337" s="60"/>
      <c r="LTE337" s="60"/>
      <c r="LTF337" s="60"/>
      <c r="LTG337" s="60"/>
      <c r="LTH337" s="60"/>
      <c r="LTI337" s="60"/>
      <c r="LTJ337" s="60"/>
      <c r="LTK337" s="60"/>
      <c r="LTL337" s="60"/>
      <c r="LTM337" s="60"/>
      <c r="LTN337" s="60"/>
      <c r="LTO337" s="60"/>
      <c r="LTP337" s="60"/>
      <c r="LTQ337" s="60"/>
      <c r="LTR337" s="60"/>
      <c r="LTS337" s="60"/>
      <c r="LTT337" s="60"/>
      <c r="LTU337" s="60"/>
      <c r="LTV337" s="60"/>
      <c r="LTW337" s="60"/>
      <c r="LTX337" s="60"/>
      <c r="LTY337" s="60"/>
      <c r="LTZ337" s="60"/>
      <c r="LUA337" s="60"/>
      <c r="LUB337" s="60"/>
      <c r="LUC337" s="60"/>
      <c r="LUD337" s="60"/>
      <c r="LUE337" s="60"/>
      <c r="LUF337" s="60"/>
      <c r="LUG337" s="60"/>
      <c r="LUH337" s="60"/>
      <c r="LUI337" s="60"/>
      <c r="LUJ337" s="60"/>
      <c r="LUK337" s="60"/>
      <c r="LUL337" s="60"/>
      <c r="LUM337" s="60"/>
      <c r="LUN337" s="60"/>
      <c r="LUO337" s="60"/>
      <c r="LUP337" s="60"/>
      <c r="LUQ337" s="60"/>
      <c r="LUR337" s="60"/>
      <c r="LUS337" s="60"/>
      <c r="LUT337" s="60"/>
      <c r="LUU337" s="60"/>
      <c r="LUV337" s="60"/>
      <c r="LUW337" s="60"/>
      <c r="LUX337" s="60"/>
      <c r="LUY337" s="60"/>
      <c r="LUZ337" s="60"/>
      <c r="LVA337" s="60"/>
      <c r="LVB337" s="60"/>
      <c r="LVC337" s="60"/>
      <c r="LVD337" s="60"/>
      <c r="LVE337" s="60"/>
      <c r="LVF337" s="60"/>
      <c r="LVG337" s="60"/>
      <c r="LVH337" s="60"/>
      <c r="LVI337" s="60"/>
      <c r="LVJ337" s="60"/>
      <c r="LVK337" s="60"/>
      <c r="LVL337" s="60"/>
      <c r="LVM337" s="60"/>
      <c r="LVN337" s="60"/>
      <c r="LVO337" s="60"/>
      <c r="LVP337" s="60"/>
      <c r="LVQ337" s="60"/>
      <c r="LVR337" s="60"/>
      <c r="LVS337" s="60"/>
      <c r="LVT337" s="60"/>
      <c r="LVU337" s="60"/>
      <c r="LVV337" s="60"/>
      <c r="LVW337" s="60"/>
      <c r="LVX337" s="60"/>
      <c r="LVY337" s="60"/>
      <c r="LVZ337" s="60"/>
      <c r="LWA337" s="60"/>
      <c r="LWB337" s="60"/>
      <c r="LWC337" s="60"/>
      <c r="LWD337" s="60"/>
      <c r="LWE337" s="60"/>
      <c r="LWF337" s="60"/>
      <c r="LWG337" s="60"/>
      <c r="LWH337" s="60"/>
      <c r="LWI337" s="60"/>
      <c r="LWJ337" s="60"/>
      <c r="LWK337" s="60"/>
      <c r="LWL337" s="60"/>
      <c r="LWM337" s="60"/>
      <c r="LWN337" s="60"/>
      <c r="LWO337" s="60"/>
      <c r="LWP337" s="60"/>
      <c r="LWQ337" s="60"/>
      <c r="LWR337" s="60"/>
      <c r="LWS337" s="60"/>
      <c r="LWT337" s="60"/>
      <c r="LWU337" s="60"/>
      <c r="LWV337" s="60"/>
      <c r="LWW337" s="60"/>
      <c r="LWX337" s="60"/>
      <c r="LWY337" s="60"/>
      <c r="LWZ337" s="60"/>
      <c r="LXA337" s="60"/>
      <c r="LXB337" s="60"/>
      <c r="LXC337" s="60"/>
      <c r="LXD337" s="60"/>
      <c r="LXE337" s="60"/>
      <c r="LXF337" s="60"/>
      <c r="LXG337" s="60"/>
      <c r="LXH337" s="60"/>
      <c r="LXI337" s="60"/>
      <c r="LXJ337" s="60"/>
      <c r="LXK337" s="60"/>
      <c r="LXL337" s="60"/>
      <c r="LXM337" s="60"/>
      <c r="LXN337" s="60"/>
      <c r="LXO337" s="60"/>
      <c r="LXP337" s="60"/>
      <c r="LXQ337" s="60"/>
      <c r="LXR337" s="60"/>
      <c r="LXS337" s="60"/>
      <c r="LXT337" s="60"/>
      <c r="LXU337" s="60"/>
      <c r="LXV337" s="60"/>
      <c r="LXW337" s="60"/>
      <c r="LXX337" s="60"/>
      <c r="LXY337" s="60"/>
      <c r="LXZ337" s="60"/>
      <c r="LYA337" s="60"/>
      <c r="LYB337" s="60"/>
      <c r="LYC337" s="60"/>
      <c r="LYD337" s="60"/>
      <c r="LYE337" s="60"/>
      <c r="LYF337" s="60"/>
      <c r="LYG337" s="60"/>
      <c r="LYH337" s="60"/>
      <c r="LYI337" s="60"/>
      <c r="LYJ337" s="60"/>
      <c r="LYK337" s="60"/>
      <c r="LYL337" s="60"/>
      <c r="LYM337" s="60"/>
      <c r="LYN337" s="60"/>
      <c r="LYO337" s="60"/>
      <c r="LYP337" s="60"/>
      <c r="LYQ337" s="60"/>
      <c r="LYR337" s="60"/>
      <c r="LYS337" s="60"/>
      <c r="LYT337" s="60"/>
      <c r="LYU337" s="60"/>
      <c r="LYV337" s="60"/>
      <c r="LYW337" s="60"/>
      <c r="LYX337" s="60"/>
      <c r="LYY337" s="60"/>
      <c r="LYZ337" s="60"/>
      <c r="LZA337" s="60"/>
      <c r="LZB337" s="60"/>
      <c r="LZC337" s="60"/>
      <c r="LZD337" s="60"/>
      <c r="LZE337" s="60"/>
      <c r="LZF337" s="60"/>
      <c r="LZG337" s="60"/>
      <c r="LZH337" s="60"/>
      <c r="LZI337" s="60"/>
      <c r="LZJ337" s="60"/>
      <c r="LZK337" s="60"/>
      <c r="LZL337" s="60"/>
      <c r="LZM337" s="60"/>
      <c r="LZN337" s="60"/>
      <c r="LZO337" s="60"/>
      <c r="LZP337" s="60"/>
      <c r="LZQ337" s="60"/>
      <c r="LZR337" s="60"/>
      <c r="LZS337" s="60"/>
      <c r="LZT337" s="60"/>
      <c r="LZU337" s="60"/>
      <c r="LZV337" s="60"/>
      <c r="LZW337" s="60"/>
      <c r="LZX337" s="60"/>
      <c r="LZY337" s="60"/>
      <c r="LZZ337" s="60"/>
      <c r="MAA337" s="60"/>
      <c r="MAB337" s="60"/>
      <c r="MAC337" s="60"/>
      <c r="MAD337" s="60"/>
      <c r="MAE337" s="60"/>
      <c r="MAF337" s="60"/>
      <c r="MAG337" s="60"/>
      <c r="MAH337" s="60"/>
      <c r="MAI337" s="60"/>
      <c r="MAJ337" s="60"/>
      <c r="MAK337" s="60"/>
      <c r="MAL337" s="60"/>
      <c r="MAM337" s="60"/>
      <c r="MAN337" s="60"/>
      <c r="MAO337" s="60"/>
      <c r="MAP337" s="60"/>
      <c r="MAQ337" s="60"/>
      <c r="MAR337" s="60"/>
      <c r="MAS337" s="60"/>
      <c r="MAT337" s="60"/>
      <c r="MAU337" s="60"/>
      <c r="MAV337" s="60"/>
      <c r="MAW337" s="60"/>
      <c r="MAX337" s="60"/>
      <c r="MAY337" s="60"/>
      <c r="MAZ337" s="60"/>
      <c r="MBA337" s="60"/>
      <c r="MBB337" s="60"/>
      <c r="MBC337" s="60"/>
      <c r="MBD337" s="60"/>
      <c r="MBE337" s="60"/>
      <c r="MBF337" s="60"/>
      <c r="MBG337" s="60"/>
      <c r="MBH337" s="60"/>
      <c r="MBI337" s="60"/>
      <c r="MBJ337" s="60"/>
      <c r="MBK337" s="60"/>
      <c r="MBL337" s="60"/>
      <c r="MBM337" s="60"/>
      <c r="MBN337" s="60"/>
      <c r="MBO337" s="60"/>
      <c r="MBP337" s="60"/>
      <c r="MBQ337" s="60"/>
      <c r="MBR337" s="60"/>
      <c r="MBS337" s="60"/>
      <c r="MBT337" s="60"/>
      <c r="MBU337" s="60"/>
      <c r="MBV337" s="60"/>
      <c r="MBW337" s="60"/>
      <c r="MBX337" s="60"/>
      <c r="MBY337" s="60"/>
      <c r="MBZ337" s="60"/>
      <c r="MCA337" s="60"/>
      <c r="MCB337" s="60"/>
      <c r="MCC337" s="60"/>
      <c r="MCD337" s="60"/>
      <c r="MCE337" s="60"/>
      <c r="MCF337" s="60"/>
      <c r="MCG337" s="60"/>
      <c r="MCH337" s="60"/>
      <c r="MCI337" s="60"/>
      <c r="MCJ337" s="60"/>
      <c r="MCK337" s="60"/>
      <c r="MCL337" s="60"/>
      <c r="MCM337" s="60"/>
      <c r="MCN337" s="60"/>
      <c r="MCO337" s="60"/>
      <c r="MCP337" s="60"/>
      <c r="MCQ337" s="60"/>
      <c r="MCR337" s="60"/>
      <c r="MCS337" s="60"/>
      <c r="MCT337" s="60"/>
      <c r="MCU337" s="60"/>
      <c r="MCV337" s="60"/>
      <c r="MCW337" s="60"/>
      <c r="MCX337" s="60"/>
      <c r="MCY337" s="60"/>
      <c r="MCZ337" s="60"/>
      <c r="MDA337" s="60"/>
      <c r="MDB337" s="60"/>
      <c r="MDC337" s="60"/>
      <c r="MDD337" s="60"/>
      <c r="MDE337" s="60"/>
      <c r="MDF337" s="60"/>
      <c r="MDG337" s="60"/>
      <c r="MDH337" s="60"/>
      <c r="MDI337" s="60"/>
      <c r="MDJ337" s="60"/>
      <c r="MDK337" s="60"/>
      <c r="MDL337" s="60"/>
      <c r="MDM337" s="60"/>
      <c r="MDN337" s="60"/>
      <c r="MDO337" s="60"/>
      <c r="MDP337" s="60"/>
      <c r="MDQ337" s="60"/>
      <c r="MDR337" s="60"/>
      <c r="MDS337" s="60"/>
      <c r="MDT337" s="60"/>
      <c r="MDU337" s="60"/>
      <c r="MDV337" s="60"/>
      <c r="MDW337" s="60"/>
      <c r="MDX337" s="60"/>
      <c r="MDY337" s="60"/>
      <c r="MDZ337" s="60"/>
      <c r="MEA337" s="60"/>
      <c r="MEB337" s="60"/>
      <c r="MEC337" s="60"/>
      <c r="MED337" s="60"/>
      <c r="MEE337" s="60"/>
      <c r="MEF337" s="60"/>
      <c r="MEG337" s="60"/>
      <c r="MEH337" s="60"/>
      <c r="MEI337" s="60"/>
      <c r="MEJ337" s="60"/>
      <c r="MEK337" s="60"/>
      <c r="MEL337" s="60"/>
      <c r="MEM337" s="60"/>
      <c r="MEN337" s="60"/>
      <c r="MEO337" s="60"/>
      <c r="MEP337" s="60"/>
      <c r="MEQ337" s="60"/>
      <c r="MER337" s="60"/>
      <c r="MES337" s="60"/>
      <c r="MET337" s="60"/>
      <c r="MEU337" s="60"/>
      <c r="MEV337" s="60"/>
      <c r="MEW337" s="60"/>
      <c r="MEX337" s="60"/>
      <c r="MEY337" s="60"/>
      <c r="MEZ337" s="60"/>
      <c r="MFA337" s="60"/>
      <c r="MFB337" s="60"/>
      <c r="MFC337" s="60"/>
      <c r="MFD337" s="60"/>
      <c r="MFE337" s="60"/>
      <c r="MFF337" s="60"/>
      <c r="MFG337" s="60"/>
      <c r="MFH337" s="60"/>
      <c r="MFI337" s="60"/>
      <c r="MFJ337" s="60"/>
      <c r="MFK337" s="60"/>
      <c r="MFL337" s="60"/>
      <c r="MFM337" s="60"/>
      <c r="MFN337" s="60"/>
      <c r="MFO337" s="60"/>
      <c r="MFP337" s="60"/>
      <c r="MFQ337" s="60"/>
      <c r="MFR337" s="60"/>
      <c r="MFS337" s="60"/>
      <c r="MFT337" s="60"/>
      <c r="MFU337" s="60"/>
      <c r="MFV337" s="60"/>
      <c r="MFW337" s="60"/>
      <c r="MFX337" s="60"/>
      <c r="MFY337" s="60"/>
      <c r="MFZ337" s="60"/>
      <c r="MGA337" s="60"/>
      <c r="MGB337" s="60"/>
      <c r="MGC337" s="60"/>
      <c r="MGD337" s="60"/>
      <c r="MGE337" s="60"/>
      <c r="MGF337" s="60"/>
      <c r="MGG337" s="60"/>
      <c r="MGH337" s="60"/>
      <c r="MGI337" s="60"/>
      <c r="MGJ337" s="60"/>
      <c r="MGK337" s="60"/>
      <c r="MGL337" s="60"/>
      <c r="MGM337" s="60"/>
      <c r="MGN337" s="60"/>
      <c r="MGO337" s="60"/>
      <c r="MGP337" s="60"/>
      <c r="MGQ337" s="60"/>
      <c r="MGR337" s="60"/>
      <c r="MGS337" s="60"/>
      <c r="MGT337" s="60"/>
      <c r="MGU337" s="60"/>
      <c r="MGV337" s="60"/>
      <c r="MGW337" s="60"/>
      <c r="MGX337" s="60"/>
      <c r="MGY337" s="60"/>
      <c r="MGZ337" s="60"/>
      <c r="MHA337" s="60"/>
      <c r="MHB337" s="60"/>
      <c r="MHC337" s="60"/>
      <c r="MHD337" s="60"/>
      <c r="MHE337" s="60"/>
      <c r="MHF337" s="60"/>
      <c r="MHG337" s="60"/>
      <c r="MHH337" s="60"/>
      <c r="MHI337" s="60"/>
      <c r="MHJ337" s="60"/>
      <c r="MHK337" s="60"/>
      <c r="MHL337" s="60"/>
      <c r="MHM337" s="60"/>
      <c r="MHN337" s="60"/>
      <c r="MHO337" s="60"/>
      <c r="MHP337" s="60"/>
      <c r="MHQ337" s="60"/>
      <c r="MHR337" s="60"/>
      <c r="MHS337" s="60"/>
      <c r="MHT337" s="60"/>
      <c r="MHU337" s="60"/>
      <c r="MHV337" s="60"/>
      <c r="MHW337" s="60"/>
      <c r="MHX337" s="60"/>
      <c r="MHY337" s="60"/>
      <c r="MHZ337" s="60"/>
      <c r="MIA337" s="60"/>
      <c r="MIB337" s="60"/>
      <c r="MIC337" s="60"/>
      <c r="MID337" s="60"/>
      <c r="MIE337" s="60"/>
      <c r="MIF337" s="60"/>
      <c r="MIG337" s="60"/>
      <c r="MIH337" s="60"/>
      <c r="MII337" s="60"/>
      <c r="MIJ337" s="60"/>
      <c r="MIK337" s="60"/>
      <c r="MIL337" s="60"/>
      <c r="MIM337" s="60"/>
      <c r="MIN337" s="60"/>
      <c r="MIO337" s="60"/>
      <c r="MIP337" s="60"/>
      <c r="MIQ337" s="60"/>
      <c r="MIR337" s="60"/>
      <c r="MIS337" s="60"/>
      <c r="MIT337" s="60"/>
      <c r="MIU337" s="60"/>
      <c r="MIV337" s="60"/>
      <c r="MIW337" s="60"/>
      <c r="MIX337" s="60"/>
      <c r="MIY337" s="60"/>
      <c r="MIZ337" s="60"/>
      <c r="MJA337" s="60"/>
      <c r="MJB337" s="60"/>
      <c r="MJC337" s="60"/>
      <c r="MJD337" s="60"/>
      <c r="MJE337" s="60"/>
      <c r="MJF337" s="60"/>
      <c r="MJG337" s="60"/>
      <c r="MJH337" s="60"/>
      <c r="MJI337" s="60"/>
      <c r="MJJ337" s="60"/>
      <c r="MJK337" s="60"/>
      <c r="MJL337" s="60"/>
      <c r="MJM337" s="60"/>
      <c r="MJN337" s="60"/>
      <c r="MJO337" s="60"/>
      <c r="MJP337" s="60"/>
      <c r="MJQ337" s="60"/>
      <c r="MJR337" s="60"/>
      <c r="MJS337" s="60"/>
      <c r="MJT337" s="60"/>
      <c r="MJU337" s="60"/>
      <c r="MJV337" s="60"/>
      <c r="MJW337" s="60"/>
      <c r="MJX337" s="60"/>
      <c r="MJY337" s="60"/>
      <c r="MJZ337" s="60"/>
      <c r="MKA337" s="60"/>
      <c r="MKB337" s="60"/>
      <c r="MKC337" s="60"/>
      <c r="MKD337" s="60"/>
      <c r="MKE337" s="60"/>
      <c r="MKF337" s="60"/>
      <c r="MKG337" s="60"/>
      <c r="MKH337" s="60"/>
      <c r="MKI337" s="60"/>
      <c r="MKJ337" s="60"/>
      <c r="MKK337" s="60"/>
      <c r="MKL337" s="60"/>
      <c r="MKM337" s="60"/>
      <c r="MKN337" s="60"/>
      <c r="MKO337" s="60"/>
      <c r="MKP337" s="60"/>
      <c r="MKQ337" s="60"/>
      <c r="MKR337" s="60"/>
      <c r="MKS337" s="60"/>
      <c r="MKT337" s="60"/>
      <c r="MKU337" s="60"/>
      <c r="MKV337" s="60"/>
      <c r="MKW337" s="60"/>
      <c r="MKX337" s="60"/>
      <c r="MKY337" s="60"/>
      <c r="MKZ337" s="60"/>
      <c r="MLA337" s="60"/>
      <c r="MLB337" s="60"/>
      <c r="MLC337" s="60"/>
      <c r="MLD337" s="60"/>
      <c r="MLE337" s="60"/>
      <c r="MLF337" s="60"/>
      <c r="MLG337" s="60"/>
      <c r="MLH337" s="60"/>
      <c r="MLI337" s="60"/>
      <c r="MLJ337" s="60"/>
      <c r="MLK337" s="60"/>
      <c r="MLL337" s="60"/>
      <c r="MLM337" s="60"/>
      <c r="MLN337" s="60"/>
      <c r="MLO337" s="60"/>
      <c r="MLP337" s="60"/>
      <c r="MLQ337" s="60"/>
      <c r="MLR337" s="60"/>
      <c r="MLS337" s="60"/>
      <c r="MLT337" s="60"/>
      <c r="MLU337" s="60"/>
      <c r="MLV337" s="60"/>
      <c r="MLW337" s="60"/>
      <c r="MLX337" s="60"/>
      <c r="MLY337" s="60"/>
      <c r="MLZ337" s="60"/>
      <c r="MMA337" s="60"/>
      <c r="MMB337" s="60"/>
      <c r="MMC337" s="60"/>
      <c r="MMD337" s="60"/>
      <c r="MME337" s="60"/>
      <c r="MMF337" s="60"/>
      <c r="MMG337" s="60"/>
      <c r="MMH337" s="60"/>
      <c r="MMI337" s="60"/>
      <c r="MMJ337" s="60"/>
      <c r="MMK337" s="60"/>
      <c r="MML337" s="60"/>
      <c r="MMM337" s="60"/>
      <c r="MMN337" s="60"/>
      <c r="MMO337" s="60"/>
      <c r="MMP337" s="60"/>
      <c r="MMQ337" s="60"/>
      <c r="MMR337" s="60"/>
      <c r="MMS337" s="60"/>
      <c r="MMT337" s="60"/>
      <c r="MMU337" s="60"/>
      <c r="MMV337" s="60"/>
      <c r="MMW337" s="60"/>
      <c r="MMX337" s="60"/>
      <c r="MMY337" s="60"/>
      <c r="MMZ337" s="60"/>
      <c r="MNA337" s="60"/>
      <c r="MNB337" s="60"/>
      <c r="MNC337" s="60"/>
      <c r="MND337" s="60"/>
      <c r="MNE337" s="60"/>
      <c r="MNF337" s="60"/>
      <c r="MNG337" s="60"/>
      <c r="MNH337" s="60"/>
      <c r="MNI337" s="60"/>
      <c r="MNJ337" s="60"/>
      <c r="MNK337" s="60"/>
      <c r="MNL337" s="60"/>
      <c r="MNM337" s="60"/>
      <c r="MNN337" s="60"/>
      <c r="MNO337" s="60"/>
      <c r="MNP337" s="60"/>
      <c r="MNQ337" s="60"/>
      <c r="MNR337" s="60"/>
      <c r="MNS337" s="60"/>
      <c r="MNT337" s="60"/>
      <c r="MNU337" s="60"/>
      <c r="MNV337" s="60"/>
      <c r="MNW337" s="60"/>
      <c r="MNX337" s="60"/>
      <c r="MNY337" s="60"/>
      <c r="MNZ337" s="60"/>
      <c r="MOA337" s="60"/>
      <c r="MOB337" s="60"/>
      <c r="MOC337" s="60"/>
      <c r="MOD337" s="60"/>
      <c r="MOE337" s="60"/>
      <c r="MOF337" s="60"/>
      <c r="MOG337" s="60"/>
      <c r="MOH337" s="60"/>
      <c r="MOI337" s="60"/>
      <c r="MOJ337" s="60"/>
      <c r="MOK337" s="60"/>
      <c r="MOL337" s="60"/>
      <c r="MOM337" s="60"/>
      <c r="MON337" s="60"/>
      <c r="MOO337" s="60"/>
      <c r="MOP337" s="60"/>
      <c r="MOQ337" s="60"/>
      <c r="MOR337" s="60"/>
      <c r="MOS337" s="60"/>
      <c r="MOT337" s="60"/>
      <c r="MOU337" s="60"/>
      <c r="MOV337" s="60"/>
      <c r="MOW337" s="60"/>
      <c r="MOX337" s="60"/>
      <c r="MOY337" s="60"/>
      <c r="MOZ337" s="60"/>
      <c r="MPA337" s="60"/>
      <c r="MPB337" s="60"/>
      <c r="MPC337" s="60"/>
      <c r="MPD337" s="60"/>
      <c r="MPE337" s="60"/>
      <c r="MPF337" s="60"/>
      <c r="MPG337" s="60"/>
      <c r="MPH337" s="60"/>
      <c r="MPI337" s="60"/>
      <c r="MPJ337" s="60"/>
      <c r="MPK337" s="60"/>
      <c r="MPL337" s="60"/>
      <c r="MPM337" s="60"/>
      <c r="MPN337" s="60"/>
      <c r="MPO337" s="60"/>
      <c r="MPP337" s="60"/>
      <c r="MPQ337" s="60"/>
      <c r="MPR337" s="60"/>
      <c r="MPS337" s="60"/>
      <c r="MPT337" s="60"/>
      <c r="MPU337" s="60"/>
      <c r="MPV337" s="60"/>
      <c r="MPW337" s="60"/>
      <c r="MPX337" s="60"/>
      <c r="MPY337" s="60"/>
      <c r="MPZ337" s="60"/>
      <c r="MQA337" s="60"/>
      <c r="MQB337" s="60"/>
      <c r="MQC337" s="60"/>
      <c r="MQD337" s="60"/>
      <c r="MQE337" s="60"/>
      <c r="MQF337" s="60"/>
      <c r="MQG337" s="60"/>
      <c r="MQH337" s="60"/>
      <c r="MQI337" s="60"/>
      <c r="MQJ337" s="60"/>
      <c r="MQK337" s="60"/>
      <c r="MQL337" s="60"/>
      <c r="MQM337" s="60"/>
      <c r="MQN337" s="60"/>
      <c r="MQO337" s="60"/>
      <c r="MQP337" s="60"/>
      <c r="MQQ337" s="60"/>
      <c r="MQR337" s="60"/>
      <c r="MQS337" s="60"/>
      <c r="MQT337" s="60"/>
      <c r="MQU337" s="60"/>
      <c r="MQV337" s="60"/>
      <c r="MQW337" s="60"/>
      <c r="MQX337" s="60"/>
      <c r="MQY337" s="60"/>
      <c r="MQZ337" s="60"/>
      <c r="MRA337" s="60"/>
      <c r="MRB337" s="60"/>
      <c r="MRC337" s="60"/>
      <c r="MRD337" s="60"/>
      <c r="MRE337" s="60"/>
      <c r="MRF337" s="60"/>
      <c r="MRG337" s="60"/>
      <c r="MRH337" s="60"/>
      <c r="MRI337" s="60"/>
      <c r="MRJ337" s="60"/>
      <c r="MRK337" s="60"/>
      <c r="MRL337" s="60"/>
      <c r="MRM337" s="60"/>
      <c r="MRN337" s="60"/>
      <c r="MRO337" s="60"/>
      <c r="MRP337" s="60"/>
      <c r="MRQ337" s="60"/>
      <c r="MRR337" s="60"/>
      <c r="MRS337" s="60"/>
      <c r="MRT337" s="60"/>
      <c r="MRU337" s="60"/>
      <c r="MRV337" s="60"/>
      <c r="MRW337" s="60"/>
      <c r="MRX337" s="60"/>
      <c r="MRY337" s="60"/>
      <c r="MRZ337" s="60"/>
      <c r="MSA337" s="60"/>
      <c r="MSB337" s="60"/>
      <c r="MSC337" s="60"/>
      <c r="MSD337" s="60"/>
      <c r="MSE337" s="60"/>
      <c r="MSF337" s="60"/>
      <c r="MSG337" s="60"/>
      <c r="MSH337" s="60"/>
      <c r="MSI337" s="60"/>
      <c r="MSJ337" s="60"/>
      <c r="MSK337" s="60"/>
      <c r="MSL337" s="60"/>
      <c r="MSM337" s="60"/>
      <c r="MSN337" s="60"/>
      <c r="MSO337" s="60"/>
      <c r="MSP337" s="60"/>
      <c r="MSQ337" s="60"/>
      <c r="MSR337" s="60"/>
      <c r="MSS337" s="60"/>
      <c r="MST337" s="60"/>
      <c r="MSU337" s="60"/>
      <c r="MSV337" s="60"/>
      <c r="MSW337" s="60"/>
      <c r="MSX337" s="60"/>
      <c r="MSY337" s="60"/>
      <c r="MSZ337" s="60"/>
      <c r="MTA337" s="60"/>
      <c r="MTB337" s="60"/>
      <c r="MTC337" s="60"/>
      <c r="MTD337" s="60"/>
      <c r="MTE337" s="60"/>
      <c r="MTF337" s="60"/>
      <c r="MTG337" s="60"/>
      <c r="MTH337" s="60"/>
      <c r="MTI337" s="60"/>
      <c r="MTJ337" s="60"/>
      <c r="MTK337" s="60"/>
      <c r="MTL337" s="60"/>
      <c r="MTM337" s="60"/>
      <c r="MTN337" s="60"/>
      <c r="MTO337" s="60"/>
      <c r="MTP337" s="60"/>
      <c r="MTQ337" s="60"/>
      <c r="MTR337" s="60"/>
      <c r="MTS337" s="60"/>
      <c r="MTT337" s="60"/>
      <c r="MTU337" s="60"/>
      <c r="MTV337" s="60"/>
      <c r="MTW337" s="60"/>
      <c r="MTX337" s="60"/>
      <c r="MTY337" s="60"/>
      <c r="MTZ337" s="60"/>
      <c r="MUA337" s="60"/>
      <c r="MUB337" s="60"/>
      <c r="MUC337" s="60"/>
      <c r="MUD337" s="60"/>
      <c r="MUE337" s="60"/>
      <c r="MUF337" s="60"/>
      <c r="MUG337" s="60"/>
      <c r="MUH337" s="60"/>
      <c r="MUI337" s="60"/>
      <c r="MUJ337" s="60"/>
      <c r="MUK337" s="60"/>
      <c r="MUL337" s="60"/>
      <c r="MUM337" s="60"/>
      <c r="MUN337" s="60"/>
      <c r="MUO337" s="60"/>
      <c r="MUP337" s="60"/>
      <c r="MUQ337" s="60"/>
      <c r="MUR337" s="60"/>
      <c r="MUS337" s="60"/>
      <c r="MUT337" s="60"/>
      <c r="MUU337" s="60"/>
      <c r="MUV337" s="60"/>
      <c r="MUW337" s="60"/>
      <c r="MUX337" s="60"/>
      <c r="MUY337" s="60"/>
      <c r="MUZ337" s="60"/>
      <c r="MVA337" s="60"/>
      <c r="MVB337" s="60"/>
      <c r="MVC337" s="60"/>
      <c r="MVD337" s="60"/>
      <c r="MVE337" s="60"/>
      <c r="MVF337" s="60"/>
      <c r="MVG337" s="60"/>
      <c r="MVH337" s="60"/>
      <c r="MVI337" s="60"/>
      <c r="MVJ337" s="60"/>
      <c r="MVK337" s="60"/>
      <c r="MVL337" s="60"/>
      <c r="MVM337" s="60"/>
      <c r="MVN337" s="60"/>
      <c r="MVO337" s="60"/>
      <c r="MVP337" s="60"/>
      <c r="MVQ337" s="60"/>
      <c r="MVR337" s="60"/>
      <c r="MVS337" s="60"/>
      <c r="MVT337" s="60"/>
      <c r="MVU337" s="60"/>
      <c r="MVV337" s="60"/>
      <c r="MVW337" s="60"/>
      <c r="MVX337" s="60"/>
      <c r="MVY337" s="60"/>
      <c r="MVZ337" s="60"/>
      <c r="MWA337" s="60"/>
      <c r="MWB337" s="60"/>
      <c r="MWC337" s="60"/>
      <c r="MWD337" s="60"/>
      <c r="MWE337" s="60"/>
      <c r="MWF337" s="60"/>
      <c r="MWG337" s="60"/>
      <c r="MWH337" s="60"/>
      <c r="MWI337" s="60"/>
      <c r="MWJ337" s="60"/>
      <c r="MWK337" s="60"/>
      <c r="MWL337" s="60"/>
      <c r="MWM337" s="60"/>
      <c r="MWN337" s="60"/>
      <c r="MWO337" s="60"/>
      <c r="MWP337" s="60"/>
      <c r="MWQ337" s="60"/>
      <c r="MWR337" s="60"/>
      <c r="MWS337" s="60"/>
      <c r="MWT337" s="60"/>
      <c r="MWU337" s="60"/>
      <c r="MWV337" s="60"/>
      <c r="MWW337" s="60"/>
      <c r="MWX337" s="60"/>
      <c r="MWY337" s="60"/>
      <c r="MWZ337" s="60"/>
      <c r="MXA337" s="60"/>
      <c r="MXB337" s="60"/>
      <c r="MXC337" s="60"/>
      <c r="MXD337" s="60"/>
      <c r="MXE337" s="60"/>
      <c r="MXF337" s="60"/>
      <c r="MXG337" s="60"/>
      <c r="MXH337" s="60"/>
      <c r="MXI337" s="60"/>
      <c r="MXJ337" s="60"/>
      <c r="MXK337" s="60"/>
      <c r="MXL337" s="60"/>
      <c r="MXM337" s="60"/>
      <c r="MXN337" s="60"/>
      <c r="MXO337" s="60"/>
      <c r="MXP337" s="60"/>
      <c r="MXQ337" s="60"/>
      <c r="MXR337" s="60"/>
      <c r="MXS337" s="60"/>
      <c r="MXT337" s="60"/>
      <c r="MXU337" s="60"/>
      <c r="MXV337" s="60"/>
      <c r="MXW337" s="60"/>
      <c r="MXX337" s="60"/>
      <c r="MXY337" s="60"/>
      <c r="MXZ337" s="60"/>
      <c r="MYA337" s="60"/>
      <c r="MYB337" s="60"/>
      <c r="MYC337" s="60"/>
      <c r="MYD337" s="60"/>
      <c r="MYE337" s="60"/>
      <c r="MYF337" s="60"/>
      <c r="MYG337" s="60"/>
      <c r="MYH337" s="60"/>
      <c r="MYI337" s="60"/>
      <c r="MYJ337" s="60"/>
      <c r="MYK337" s="60"/>
      <c r="MYL337" s="60"/>
      <c r="MYM337" s="60"/>
      <c r="MYN337" s="60"/>
      <c r="MYO337" s="60"/>
      <c r="MYP337" s="60"/>
      <c r="MYQ337" s="60"/>
      <c r="MYR337" s="60"/>
      <c r="MYS337" s="60"/>
      <c r="MYT337" s="60"/>
      <c r="MYU337" s="60"/>
      <c r="MYV337" s="60"/>
      <c r="MYW337" s="60"/>
      <c r="MYX337" s="60"/>
      <c r="MYY337" s="60"/>
      <c r="MYZ337" s="60"/>
      <c r="MZA337" s="60"/>
      <c r="MZB337" s="60"/>
      <c r="MZC337" s="60"/>
      <c r="MZD337" s="60"/>
      <c r="MZE337" s="60"/>
      <c r="MZF337" s="60"/>
      <c r="MZG337" s="60"/>
      <c r="MZH337" s="60"/>
      <c r="MZI337" s="60"/>
      <c r="MZJ337" s="60"/>
      <c r="MZK337" s="60"/>
      <c r="MZL337" s="60"/>
      <c r="MZM337" s="60"/>
      <c r="MZN337" s="60"/>
      <c r="MZO337" s="60"/>
      <c r="MZP337" s="60"/>
      <c r="MZQ337" s="60"/>
      <c r="MZR337" s="60"/>
      <c r="MZS337" s="60"/>
      <c r="MZT337" s="60"/>
      <c r="MZU337" s="60"/>
      <c r="MZV337" s="60"/>
      <c r="MZW337" s="60"/>
      <c r="MZX337" s="60"/>
      <c r="MZY337" s="60"/>
      <c r="MZZ337" s="60"/>
      <c r="NAA337" s="60"/>
      <c r="NAB337" s="60"/>
      <c r="NAC337" s="60"/>
      <c r="NAD337" s="60"/>
      <c r="NAE337" s="60"/>
      <c r="NAF337" s="60"/>
      <c r="NAG337" s="60"/>
      <c r="NAH337" s="60"/>
      <c r="NAI337" s="60"/>
      <c r="NAJ337" s="60"/>
      <c r="NAK337" s="60"/>
      <c r="NAL337" s="60"/>
      <c r="NAM337" s="60"/>
      <c r="NAN337" s="60"/>
      <c r="NAO337" s="60"/>
      <c r="NAP337" s="60"/>
      <c r="NAQ337" s="60"/>
      <c r="NAR337" s="60"/>
      <c r="NAS337" s="60"/>
      <c r="NAT337" s="60"/>
      <c r="NAU337" s="60"/>
      <c r="NAV337" s="60"/>
      <c r="NAW337" s="60"/>
      <c r="NAX337" s="60"/>
      <c r="NAY337" s="60"/>
      <c r="NAZ337" s="60"/>
      <c r="NBA337" s="60"/>
      <c r="NBB337" s="60"/>
      <c r="NBC337" s="60"/>
      <c r="NBD337" s="60"/>
      <c r="NBE337" s="60"/>
      <c r="NBF337" s="60"/>
      <c r="NBG337" s="60"/>
      <c r="NBH337" s="60"/>
      <c r="NBI337" s="60"/>
      <c r="NBJ337" s="60"/>
      <c r="NBK337" s="60"/>
      <c r="NBL337" s="60"/>
      <c r="NBM337" s="60"/>
      <c r="NBN337" s="60"/>
      <c r="NBO337" s="60"/>
      <c r="NBP337" s="60"/>
      <c r="NBQ337" s="60"/>
      <c r="NBR337" s="60"/>
      <c r="NBS337" s="60"/>
      <c r="NBT337" s="60"/>
      <c r="NBU337" s="60"/>
      <c r="NBV337" s="60"/>
      <c r="NBW337" s="60"/>
      <c r="NBX337" s="60"/>
      <c r="NBY337" s="60"/>
      <c r="NBZ337" s="60"/>
      <c r="NCA337" s="60"/>
      <c r="NCB337" s="60"/>
      <c r="NCC337" s="60"/>
      <c r="NCD337" s="60"/>
      <c r="NCE337" s="60"/>
      <c r="NCF337" s="60"/>
      <c r="NCG337" s="60"/>
      <c r="NCH337" s="60"/>
      <c r="NCI337" s="60"/>
      <c r="NCJ337" s="60"/>
      <c r="NCK337" s="60"/>
      <c r="NCL337" s="60"/>
      <c r="NCM337" s="60"/>
      <c r="NCN337" s="60"/>
      <c r="NCO337" s="60"/>
      <c r="NCP337" s="60"/>
      <c r="NCQ337" s="60"/>
      <c r="NCR337" s="60"/>
      <c r="NCS337" s="60"/>
      <c r="NCT337" s="60"/>
      <c r="NCU337" s="60"/>
      <c r="NCV337" s="60"/>
      <c r="NCW337" s="60"/>
      <c r="NCX337" s="60"/>
      <c r="NCY337" s="60"/>
      <c r="NCZ337" s="60"/>
      <c r="NDA337" s="60"/>
      <c r="NDB337" s="60"/>
      <c r="NDC337" s="60"/>
      <c r="NDD337" s="60"/>
      <c r="NDE337" s="60"/>
      <c r="NDF337" s="60"/>
      <c r="NDG337" s="60"/>
      <c r="NDH337" s="60"/>
      <c r="NDI337" s="60"/>
      <c r="NDJ337" s="60"/>
      <c r="NDK337" s="60"/>
      <c r="NDL337" s="60"/>
      <c r="NDM337" s="60"/>
      <c r="NDN337" s="60"/>
      <c r="NDO337" s="60"/>
      <c r="NDP337" s="60"/>
      <c r="NDQ337" s="60"/>
      <c r="NDR337" s="60"/>
      <c r="NDS337" s="60"/>
      <c r="NDT337" s="60"/>
      <c r="NDU337" s="60"/>
      <c r="NDV337" s="60"/>
      <c r="NDW337" s="60"/>
      <c r="NDX337" s="60"/>
      <c r="NDY337" s="60"/>
      <c r="NDZ337" s="60"/>
      <c r="NEA337" s="60"/>
      <c r="NEB337" s="60"/>
      <c r="NEC337" s="60"/>
      <c r="NED337" s="60"/>
      <c r="NEE337" s="60"/>
      <c r="NEF337" s="60"/>
      <c r="NEG337" s="60"/>
      <c r="NEH337" s="60"/>
      <c r="NEI337" s="60"/>
      <c r="NEJ337" s="60"/>
      <c r="NEK337" s="60"/>
      <c r="NEL337" s="60"/>
      <c r="NEM337" s="60"/>
      <c r="NEN337" s="60"/>
      <c r="NEO337" s="60"/>
      <c r="NEP337" s="60"/>
      <c r="NEQ337" s="60"/>
      <c r="NER337" s="60"/>
      <c r="NES337" s="60"/>
      <c r="NET337" s="60"/>
      <c r="NEU337" s="60"/>
      <c r="NEV337" s="60"/>
      <c r="NEW337" s="60"/>
      <c r="NEX337" s="60"/>
      <c r="NEY337" s="60"/>
      <c r="NEZ337" s="60"/>
      <c r="NFA337" s="60"/>
      <c r="NFB337" s="60"/>
      <c r="NFC337" s="60"/>
      <c r="NFD337" s="60"/>
      <c r="NFE337" s="60"/>
      <c r="NFF337" s="60"/>
      <c r="NFG337" s="60"/>
      <c r="NFH337" s="60"/>
      <c r="NFI337" s="60"/>
      <c r="NFJ337" s="60"/>
      <c r="NFK337" s="60"/>
      <c r="NFL337" s="60"/>
      <c r="NFM337" s="60"/>
      <c r="NFN337" s="60"/>
      <c r="NFO337" s="60"/>
      <c r="NFP337" s="60"/>
      <c r="NFQ337" s="60"/>
      <c r="NFR337" s="60"/>
      <c r="NFS337" s="60"/>
      <c r="NFT337" s="60"/>
      <c r="NFU337" s="60"/>
      <c r="NFV337" s="60"/>
      <c r="NFW337" s="60"/>
      <c r="NFX337" s="60"/>
      <c r="NFY337" s="60"/>
      <c r="NFZ337" s="60"/>
      <c r="NGA337" s="60"/>
      <c r="NGB337" s="60"/>
      <c r="NGC337" s="60"/>
      <c r="NGD337" s="60"/>
      <c r="NGE337" s="60"/>
      <c r="NGF337" s="60"/>
      <c r="NGG337" s="60"/>
      <c r="NGH337" s="60"/>
      <c r="NGI337" s="60"/>
      <c r="NGJ337" s="60"/>
      <c r="NGK337" s="60"/>
      <c r="NGL337" s="60"/>
      <c r="NGM337" s="60"/>
      <c r="NGN337" s="60"/>
      <c r="NGO337" s="60"/>
      <c r="NGP337" s="60"/>
      <c r="NGQ337" s="60"/>
      <c r="NGR337" s="60"/>
      <c r="NGS337" s="60"/>
      <c r="NGT337" s="60"/>
      <c r="NGU337" s="60"/>
      <c r="NGV337" s="60"/>
      <c r="NGW337" s="60"/>
      <c r="NGX337" s="60"/>
      <c r="NGY337" s="60"/>
      <c r="NGZ337" s="60"/>
      <c r="NHA337" s="60"/>
      <c r="NHB337" s="60"/>
      <c r="NHC337" s="60"/>
      <c r="NHD337" s="60"/>
      <c r="NHE337" s="60"/>
      <c r="NHF337" s="60"/>
      <c r="NHG337" s="60"/>
      <c r="NHH337" s="60"/>
      <c r="NHI337" s="60"/>
      <c r="NHJ337" s="60"/>
      <c r="NHK337" s="60"/>
      <c r="NHL337" s="60"/>
      <c r="NHM337" s="60"/>
      <c r="NHN337" s="60"/>
      <c r="NHO337" s="60"/>
      <c r="NHP337" s="60"/>
      <c r="NHQ337" s="60"/>
      <c r="NHR337" s="60"/>
      <c r="NHS337" s="60"/>
      <c r="NHT337" s="60"/>
      <c r="NHU337" s="60"/>
      <c r="NHV337" s="60"/>
      <c r="NHW337" s="60"/>
      <c r="NHX337" s="60"/>
      <c r="NHY337" s="60"/>
      <c r="NHZ337" s="60"/>
      <c r="NIA337" s="60"/>
      <c r="NIB337" s="60"/>
      <c r="NIC337" s="60"/>
      <c r="NID337" s="60"/>
      <c r="NIE337" s="60"/>
      <c r="NIF337" s="60"/>
      <c r="NIG337" s="60"/>
      <c r="NIH337" s="60"/>
      <c r="NII337" s="60"/>
      <c r="NIJ337" s="60"/>
      <c r="NIK337" s="60"/>
      <c r="NIL337" s="60"/>
      <c r="NIM337" s="60"/>
      <c r="NIN337" s="60"/>
      <c r="NIO337" s="60"/>
      <c r="NIP337" s="60"/>
      <c r="NIQ337" s="60"/>
      <c r="NIR337" s="60"/>
      <c r="NIS337" s="60"/>
      <c r="NIT337" s="60"/>
      <c r="NIU337" s="60"/>
      <c r="NIV337" s="60"/>
      <c r="NIW337" s="60"/>
      <c r="NIX337" s="60"/>
      <c r="NIY337" s="60"/>
      <c r="NIZ337" s="60"/>
      <c r="NJA337" s="60"/>
      <c r="NJB337" s="60"/>
      <c r="NJC337" s="60"/>
      <c r="NJD337" s="60"/>
      <c r="NJE337" s="60"/>
      <c r="NJF337" s="60"/>
      <c r="NJG337" s="60"/>
      <c r="NJH337" s="60"/>
      <c r="NJI337" s="60"/>
      <c r="NJJ337" s="60"/>
      <c r="NJK337" s="60"/>
      <c r="NJL337" s="60"/>
      <c r="NJM337" s="60"/>
      <c r="NJN337" s="60"/>
      <c r="NJO337" s="60"/>
      <c r="NJP337" s="60"/>
      <c r="NJQ337" s="60"/>
      <c r="NJR337" s="60"/>
      <c r="NJS337" s="60"/>
      <c r="NJT337" s="60"/>
      <c r="NJU337" s="60"/>
      <c r="NJV337" s="60"/>
      <c r="NJW337" s="60"/>
      <c r="NJX337" s="60"/>
      <c r="NJY337" s="60"/>
      <c r="NJZ337" s="60"/>
      <c r="NKA337" s="60"/>
      <c r="NKB337" s="60"/>
      <c r="NKC337" s="60"/>
      <c r="NKD337" s="60"/>
      <c r="NKE337" s="60"/>
      <c r="NKF337" s="60"/>
      <c r="NKG337" s="60"/>
      <c r="NKH337" s="60"/>
      <c r="NKI337" s="60"/>
      <c r="NKJ337" s="60"/>
      <c r="NKK337" s="60"/>
      <c r="NKL337" s="60"/>
      <c r="NKM337" s="60"/>
      <c r="NKN337" s="60"/>
      <c r="NKO337" s="60"/>
      <c r="NKP337" s="60"/>
      <c r="NKQ337" s="60"/>
      <c r="NKR337" s="60"/>
      <c r="NKS337" s="60"/>
      <c r="NKT337" s="60"/>
      <c r="NKU337" s="60"/>
      <c r="NKV337" s="60"/>
      <c r="NKW337" s="60"/>
      <c r="NKX337" s="60"/>
      <c r="NKY337" s="60"/>
      <c r="NKZ337" s="60"/>
      <c r="NLA337" s="60"/>
      <c r="NLB337" s="60"/>
      <c r="NLC337" s="60"/>
      <c r="NLD337" s="60"/>
      <c r="NLE337" s="60"/>
      <c r="NLF337" s="60"/>
      <c r="NLG337" s="60"/>
      <c r="NLH337" s="60"/>
      <c r="NLI337" s="60"/>
      <c r="NLJ337" s="60"/>
      <c r="NLK337" s="60"/>
      <c r="NLL337" s="60"/>
      <c r="NLM337" s="60"/>
      <c r="NLN337" s="60"/>
      <c r="NLO337" s="60"/>
      <c r="NLP337" s="60"/>
      <c r="NLQ337" s="60"/>
      <c r="NLR337" s="60"/>
      <c r="NLS337" s="60"/>
      <c r="NLT337" s="60"/>
      <c r="NLU337" s="60"/>
      <c r="NLV337" s="60"/>
      <c r="NLW337" s="60"/>
      <c r="NLX337" s="60"/>
      <c r="NLY337" s="60"/>
      <c r="NLZ337" s="60"/>
      <c r="NMA337" s="60"/>
      <c r="NMB337" s="60"/>
      <c r="NMC337" s="60"/>
      <c r="NMD337" s="60"/>
      <c r="NME337" s="60"/>
      <c r="NMF337" s="60"/>
      <c r="NMG337" s="60"/>
      <c r="NMH337" s="60"/>
      <c r="NMI337" s="60"/>
      <c r="NMJ337" s="60"/>
      <c r="NMK337" s="60"/>
      <c r="NML337" s="60"/>
      <c r="NMM337" s="60"/>
      <c r="NMN337" s="60"/>
      <c r="NMO337" s="60"/>
      <c r="NMP337" s="60"/>
      <c r="NMQ337" s="60"/>
      <c r="NMR337" s="60"/>
      <c r="NMS337" s="60"/>
      <c r="NMT337" s="60"/>
      <c r="NMU337" s="60"/>
      <c r="NMV337" s="60"/>
      <c r="NMW337" s="60"/>
      <c r="NMX337" s="60"/>
      <c r="NMY337" s="60"/>
      <c r="NMZ337" s="60"/>
      <c r="NNA337" s="60"/>
      <c r="NNB337" s="60"/>
      <c r="NNC337" s="60"/>
      <c r="NND337" s="60"/>
      <c r="NNE337" s="60"/>
      <c r="NNF337" s="60"/>
      <c r="NNG337" s="60"/>
      <c r="NNH337" s="60"/>
      <c r="NNI337" s="60"/>
      <c r="NNJ337" s="60"/>
      <c r="NNK337" s="60"/>
      <c r="NNL337" s="60"/>
      <c r="NNM337" s="60"/>
      <c r="NNN337" s="60"/>
      <c r="NNO337" s="60"/>
      <c r="NNP337" s="60"/>
      <c r="NNQ337" s="60"/>
      <c r="NNR337" s="60"/>
      <c r="NNS337" s="60"/>
      <c r="NNT337" s="60"/>
      <c r="NNU337" s="60"/>
      <c r="NNV337" s="60"/>
      <c r="NNW337" s="60"/>
      <c r="NNX337" s="60"/>
      <c r="NNY337" s="60"/>
      <c r="NNZ337" s="60"/>
      <c r="NOA337" s="60"/>
      <c r="NOB337" s="60"/>
      <c r="NOC337" s="60"/>
      <c r="NOD337" s="60"/>
      <c r="NOE337" s="60"/>
      <c r="NOF337" s="60"/>
      <c r="NOG337" s="60"/>
      <c r="NOH337" s="60"/>
      <c r="NOI337" s="60"/>
      <c r="NOJ337" s="60"/>
      <c r="NOK337" s="60"/>
      <c r="NOL337" s="60"/>
      <c r="NOM337" s="60"/>
      <c r="NON337" s="60"/>
      <c r="NOO337" s="60"/>
      <c r="NOP337" s="60"/>
      <c r="NOQ337" s="60"/>
      <c r="NOR337" s="60"/>
      <c r="NOS337" s="60"/>
      <c r="NOT337" s="60"/>
      <c r="NOU337" s="60"/>
      <c r="NOV337" s="60"/>
      <c r="NOW337" s="60"/>
      <c r="NOX337" s="60"/>
      <c r="NOY337" s="60"/>
      <c r="NOZ337" s="60"/>
      <c r="NPA337" s="60"/>
      <c r="NPB337" s="60"/>
      <c r="NPC337" s="60"/>
      <c r="NPD337" s="60"/>
      <c r="NPE337" s="60"/>
      <c r="NPF337" s="60"/>
      <c r="NPG337" s="60"/>
      <c r="NPH337" s="60"/>
      <c r="NPI337" s="60"/>
      <c r="NPJ337" s="60"/>
      <c r="NPK337" s="60"/>
      <c r="NPL337" s="60"/>
      <c r="NPM337" s="60"/>
      <c r="NPN337" s="60"/>
      <c r="NPO337" s="60"/>
      <c r="NPP337" s="60"/>
      <c r="NPQ337" s="60"/>
      <c r="NPR337" s="60"/>
      <c r="NPS337" s="60"/>
      <c r="NPT337" s="60"/>
      <c r="NPU337" s="60"/>
      <c r="NPV337" s="60"/>
      <c r="NPW337" s="60"/>
      <c r="NPX337" s="60"/>
      <c r="NPY337" s="60"/>
      <c r="NPZ337" s="60"/>
      <c r="NQA337" s="60"/>
      <c r="NQB337" s="60"/>
      <c r="NQC337" s="60"/>
      <c r="NQD337" s="60"/>
      <c r="NQE337" s="60"/>
      <c r="NQF337" s="60"/>
      <c r="NQG337" s="60"/>
      <c r="NQH337" s="60"/>
      <c r="NQI337" s="60"/>
      <c r="NQJ337" s="60"/>
      <c r="NQK337" s="60"/>
      <c r="NQL337" s="60"/>
      <c r="NQM337" s="60"/>
      <c r="NQN337" s="60"/>
      <c r="NQO337" s="60"/>
      <c r="NQP337" s="60"/>
      <c r="NQQ337" s="60"/>
      <c r="NQR337" s="60"/>
      <c r="NQS337" s="60"/>
      <c r="NQT337" s="60"/>
      <c r="NQU337" s="60"/>
      <c r="NQV337" s="60"/>
      <c r="NQW337" s="60"/>
      <c r="NQX337" s="60"/>
      <c r="NQY337" s="60"/>
      <c r="NQZ337" s="60"/>
      <c r="NRA337" s="60"/>
      <c r="NRB337" s="60"/>
      <c r="NRC337" s="60"/>
      <c r="NRD337" s="60"/>
      <c r="NRE337" s="60"/>
      <c r="NRF337" s="60"/>
      <c r="NRG337" s="60"/>
      <c r="NRH337" s="60"/>
      <c r="NRI337" s="60"/>
      <c r="NRJ337" s="60"/>
      <c r="NRK337" s="60"/>
      <c r="NRL337" s="60"/>
      <c r="NRM337" s="60"/>
      <c r="NRN337" s="60"/>
      <c r="NRO337" s="60"/>
      <c r="NRP337" s="60"/>
      <c r="NRQ337" s="60"/>
      <c r="NRR337" s="60"/>
      <c r="NRS337" s="60"/>
      <c r="NRT337" s="60"/>
      <c r="NRU337" s="60"/>
      <c r="NRV337" s="60"/>
      <c r="NRW337" s="60"/>
      <c r="NRX337" s="60"/>
      <c r="NRY337" s="60"/>
      <c r="NRZ337" s="60"/>
      <c r="NSA337" s="60"/>
      <c r="NSB337" s="60"/>
      <c r="NSC337" s="60"/>
      <c r="NSD337" s="60"/>
      <c r="NSE337" s="60"/>
      <c r="NSF337" s="60"/>
      <c r="NSG337" s="60"/>
      <c r="NSH337" s="60"/>
      <c r="NSI337" s="60"/>
      <c r="NSJ337" s="60"/>
      <c r="NSK337" s="60"/>
      <c r="NSL337" s="60"/>
      <c r="NSM337" s="60"/>
      <c r="NSN337" s="60"/>
      <c r="NSO337" s="60"/>
      <c r="NSP337" s="60"/>
      <c r="NSQ337" s="60"/>
      <c r="NSR337" s="60"/>
      <c r="NSS337" s="60"/>
      <c r="NST337" s="60"/>
      <c r="NSU337" s="60"/>
      <c r="NSV337" s="60"/>
      <c r="NSW337" s="60"/>
      <c r="NSX337" s="60"/>
      <c r="NSY337" s="60"/>
      <c r="NSZ337" s="60"/>
      <c r="NTA337" s="60"/>
      <c r="NTB337" s="60"/>
      <c r="NTC337" s="60"/>
      <c r="NTD337" s="60"/>
      <c r="NTE337" s="60"/>
      <c r="NTF337" s="60"/>
      <c r="NTG337" s="60"/>
      <c r="NTH337" s="60"/>
      <c r="NTI337" s="60"/>
      <c r="NTJ337" s="60"/>
      <c r="NTK337" s="60"/>
      <c r="NTL337" s="60"/>
      <c r="NTM337" s="60"/>
      <c r="NTN337" s="60"/>
      <c r="NTO337" s="60"/>
      <c r="NTP337" s="60"/>
      <c r="NTQ337" s="60"/>
      <c r="NTR337" s="60"/>
      <c r="NTS337" s="60"/>
      <c r="NTT337" s="60"/>
      <c r="NTU337" s="60"/>
      <c r="NTV337" s="60"/>
      <c r="NTW337" s="60"/>
      <c r="NTX337" s="60"/>
      <c r="NTY337" s="60"/>
      <c r="NTZ337" s="60"/>
      <c r="NUA337" s="60"/>
      <c r="NUB337" s="60"/>
      <c r="NUC337" s="60"/>
      <c r="NUD337" s="60"/>
      <c r="NUE337" s="60"/>
      <c r="NUF337" s="60"/>
      <c r="NUG337" s="60"/>
      <c r="NUH337" s="60"/>
      <c r="NUI337" s="60"/>
      <c r="NUJ337" s="60"/>
      <c r="NUK337" s="60"/>
      <c r="NUL337" s="60"/>
      <c r="NUM337" s="60"/>
      <c r="NUN337" s="60"/>
      <c r="NUO337" s="60"/>
      <c r="NUP337" s="60"/>
      <c r="NUQ337" s="60"/>
      <c r="NUR337" s="60"/>
      <c r="NUS337" s="60"/>
      <c r="NUT337" s="60"/>
      <c r="NUU337" s="60"/>
      <c r="NUV337" s="60"/>
      <c r="NUW337" s="60"/>
      <c r="NUX337" s="60"/>
      <c r="NUY337" s="60"/>
      <c r="NUZ337" s="60"/>
      <c r="NVA337" s="60"/>
      <c r="NVB337" s="60"/>
      <c r="NVC337" s="60"/>
      <c r="NVD337" s="60"/>
      <c r="NVE337" s="60"/>
      <c r="NVF337" s="60"/>
      <c r="NVG337" s="60"/>
      <c r="NVH337" s="60"/>
      <c r="NVI337" s="60"/>
      <c r="NVJ337" s="60"/>
      <c r="NVK337" s="60"/>
      <c r="NVL337" s="60"/>
      <c r="NVM337" s="60"/>
      <c r="NVN337" s="60"/>
      <c r="NVO337" s="60"/>
      <c r="NVP337" s="60"/>
      <c r="NVQ337" s="60"/>
      <c r="NVR337" s="60"/>
      <c r="NVS337" s="60"/>
      <c r="NVT337" s="60"/>
      <c r="NVU337" s="60"/>
      <c r="NVV337" s="60"/>
      <c r="NVW337" s="60"/>
      <c r="NVX337" s="60"/>
      <c r="NVY337" s="60"/>
      <c r="NVZ337" s="60"/>
      <c r="NWA337" s="60"/>
      <c r="NWB337" s="60"/>
      <c r="NWC337" s="60"/>
      <c r="NWD337" s="60"/>
      <c r="NWE337" s="60"/>
      <c r="NWF337" s="60"/>
      <c r="NWG337" s="60"/>
      <c r="NWH337" s="60"/>
      <c r="NWI337" s="60"/>
      <c r="NWJ337" s="60"/>
      <c r="NWK337" s="60"/>
      <c r="NWL337" s="60"/>
      <c r="NWM337" s="60"/>
      <c r="NWN337" s="60"/>
      <c r="NWO337" s="60"/>
      <c r="NWP337" s="60"/>
      <c r="NWQ337" s="60"/>
      <c r="NWR337" s="60"/>
      <c r="NWS337" s="60"/>
      <c r="NWT337" s="60"/>
      <c r="NWU337" s="60"/>
      <c r="NWV337" s="60"/>
      <c r="NWW337" s="60"/>
      <c r="NWX337" s="60"/>
      <c r="NWY337" s="60"/>
      <c r="NWZ337" s="60"/>
      <c r="NXA337" s="60"/>
      <c r="NXB337" s="60"/>
      <c r="NXC337" s="60"/>
      <c r="NXD337" s="60"/>
      <c r="NXE337" s="60"/>
      <c r="NXF337" s="60"/>
      <c r="NXG337" s="60"/>
      <c r="NXH337" s="60"/>
      <c r="NXI337" s="60"/>
      <c r="NXJ337" s="60"/>
      <c r="NXK337" s="60"/>
      <c r="NXL337" s="60"/>
      <c r="NXM337" s="60"/>
      <c r="NXN337" s="60"/>
      <c r="NXO337" s="60"/>
      <c r="NXP337" s="60"/>
      <c r="NXQ337" s="60"/>
      <c r="NXR337" s="60"/>
      <c r="NXS337" s="60"/>
      <c r="NXT337" s="60"/>
      <c r="NXU337" s="60"/>
      <c r="NXV337" s="60"/>
      <c r="NXW337" s="60"/>
      <c r="NXX337" s="60"/>
      <c r="NXY337" s="60"/>
      <c r="NXZ337" s="60"/>
      <c r="NYA337" s="60"/>
      <c r="NYB337" s="60"/>
      <c r="NYC337" s="60"/>
      <c r="NYD337" s="60"/>
      <c r="NYE337" s="60"/>
      <c r="NYF337" s="60"/>
      <c r="NYG337" s="60"/>
      <c r="NYH337" s="60"/>
      <c r="NYI337" s="60"/>
      <c r="NYJ337" s="60"/>
      <c r="NYK337" s="60"/>
      <c r="NYL337" s="60"/>
      <c r="NYM337" s="60"/>
      <c r="NYN337" s="60"/>
      <c r="NYO337" s="60"/>
      <c r="NYP337" s="60"/>
      <c r="NYQ337" s="60"/>
      <c r="NYR337" s="60"/>
      <c r="NYS337" s="60"/>
      <c r="NYT337" s="60"/>
      <c r="NYU337" s="60"/>
      <c r="NYV337" s="60"/>
      <c r="NYW337" s="60"/>
      <c r="NYX337" s="60"/>
      <c r="NYY337" s="60"/>
      <c r="NYZ337" s="60"/>
      <c r="NZA337" s="60"/>
      <c r="NZB337" s="60"/>
      <c r="NZC337" s="60"/>
      <c r="NZD337" s="60"/>
      <c r="NZE337" s="60"/>
      <c r="NZF337" s="60"/>
      <c r="NZG337" s="60"/>
      <c r="NZH337" s="60"/>
      <c r="NZI337" s="60"/>
      <c r="NZJ337" s="60"/>
      <c r="NZK337" s="60"/>
      <c r="NZL337" s="60"/>
      <c r="NZM337" s="60"/>
      <c r="NZN337" s="60"/>
      <c r="NZO337" s="60"/>
      <c r="NZP337" s="60"/>
      <c r="NZQ337" s="60"/>
      <c r="NZR337" s="60"/>
      <c r="NZS337" s="60"/>
      <c r="NZT337" s="60"/>
      <c r="NZU337" s="60"/>
      <c r="NZV337" s="60"/>
      <c r="NZW337" s="60"/>
      <c r="NZX337" s="60"/>
      <c r="NZY337" s="60"/>
      <c r="NZZ337" s="60"/>
      <c r="OAA337" s="60"/>
      <c r="OAB337" s="60"/>
      <c r="OAC337" s="60"/>
      <c r="OAD337" s="60"/>
      <c r="OAE337" s="60"/>
      <c r="OAF337" s="60"/>
      <c r="OAG337" s="60"/>
      <c r="OAH337" s="60"/>
      <c r="OAI337" s="60"/>
      <c r="OAJ337" s="60"/>
      <c r="OAK337" s="60"/>
      <c r="OAL337" s="60"/>
      <c r="OAM337" s="60"/>
      <c r="OAN337" s="60"/>
      <c r="OAO337" s="60"/>
      <c r="OAP337" s="60"/>
      <c r="OAQ337" s="60"/>
      <c r="OAR337" s="60"/>
      <c r="OAS337" s="60"/>
      <c r="OAT337" s="60"/>
      <c r="OAU337" s="60"/>
      <c r="OAV337" s="60"/>
      <c r="OAW337" s="60"/>
      <c r="OAX337" s="60"/>
      <c r="OAY337" s="60"/>
      <c r="OAZ337" s="60"/>
      <c r="OBA337" s="60"/>
      <c r="OBB337" s="60"/>
      <c r="OBC337" s="60"/>
      <c r="OBD337" s="60"/>
      <c r="OBE337" s="60"/>
      <c r="OBF337" s="60"/>
      <c r="OBG337" s="60"/>
      <c r="OBH337" s="60"/>
      <c r="OBI337" s="60"/>
      <c r="OBJ337" s="60"/>
      <c r="OBK337" s="60"/>
      <c r="OBL337" s="60"/>
      <c r="OBM337" s="60"/>
      <c r="OBN337" s="60"/>
      <c r="OBO337" s="60"/>
      <c r="OBP337" s="60"/>
      <c r="OBQ337" s="60"/>
      <c r="OBR337" s="60"/>
      <c r="OBS337" s="60"/>
      <c r="OBT337" s="60"/>
      <c r="OBU337" s="60"/>
      <c r="OBV337" s="60"/>
      <c r="OBW337" s="60"/>
      <c r="OBX337" s="60"/>
      <c r="OBY337" s="60"/>
      <c r="OBZ337" s="60"/>
      <c r="OCA337" s="60"/>
      <c r="OCB337" s="60"/>
      <c r="OCC337" s="60"/>
      <c r="OCD337" s="60"/>
      <c r="OCE337" s="60"/>
      <c r="OCF337" s="60"/>
      <c r="OCG337" s="60"/>
      <c r="OCH337" s="60"/>
      <c r="OCI337" s="60"/>
      <c r="OCJ337" s="60"/>
      <c r="OCK337" s="60"/>
      <c r="OCL337" s="60"/>
      <c r="OCM337" s="60"/>
      <c r="OCN337" s="60"/>
      <c r="OCO337" s="60"/>
      <c r="OCP337" s="60"/>
      <c r="OCQ337" s="60"/>
      <c r="OCR337" s="60"/>
      <c r="OCS337" s="60"/>
      <c r="OCT337" s="60"/>
      <c r="OCU337" s="60"/>
      <c r="OCV337" s="60"/>
      <c r="OCW337" s="60"/>
      <c r="OCX337" s="60"/>
      <c r="OCY337" s="60"/>
      <c r="OCZ337" s="60"/>
      <c r="ODA337" s="60"/>
      <c r="ODB337" s="60"/>
      <c r="ODC337" s="60"/>
      <c r="ODD337" s="60"/>
      <c r="ODE337" s="60"/>
      <c r="ODF337" s="60"/>
      <c r="ODG337" s="60"/>
      <c r="ODH337" s="60"/>
      <c r="ODI337" s="60"/>
      <c r="ODJ337" s="60"/>
      <c r="ODK337" s="60"/>
      <c r="ODL337" s="60"/>
      <c r="ODM337" s="60"/>
      <c r="ODN337" s="60"/>
      <c r="ODO337" s="60"/>
      <c r="ODP337" s="60"/>
      <c r="ODQ337" s="60"/>
      <c r="ODR337" s="60"/>
      <c r="ODS337" s="60"/>
      <c r="ODT337" s="60"/>
      <c r="ODU337" s="60"/>
      <c r="ODV337" s="60"/>
      <c r="ODW337" s="60"/>
      <c r="ODX337" s="60"/>
      <c r="ODY337" s="60"/>
      <c r="ODZ337" s="60"/>
      <c r="OEA337" s="60"/>
      <c r="OEB337" s="60"/>
      <c r="OEC337" s="60"/>
      <c r="OED337" s="60"/>
      <c r="OEE337" s="60"/>
      <c r="OEF337" s="60"/>
      <c r="OEG337" s="60"/>
      <c r="OEH337" s="60"/>
      <c r="OEI337" s="60"/>
      <c r="OEJ337" s="60"/>
      <c r="OEK337" s="60"/>
      <c r="OEL337" s="60"/>
      <c r="OEM337" s="60"/>
      <c r="OEN337" s="60"/>
      <c r="OEO337" s="60"/>
      <c r="OEP337" s="60"/>
      <c r="OEQ337" s="60"/>
      <c r="OER337" s="60"/>
      <c r="OES337" s="60"/>
      <c r="OET337" s="60"/>
      <c r="OEU337" s="60"/>
      <c r="OEV337" s="60"/>
      <c r="OEW337" s="60"/>
      <c r="OEX337" s="60"/>
      <c r="OEY337" s="60"/>
      <c r="OEZ337" s="60"/>
      <c r="OFA337" s="60"/>
      <c r="OFB337" s="60"/>
      <c r="OFC337" s="60"/>
      <c r="OFD337" s="60"/>
      <c r="OFE337" s="60"/>
      <c r="OFF337" s="60"/>
      <c r="OFG337" s="60"/>
      <c r="OFH337" s="60"/>
      <c r="OFI337" s="60"/>
      <c r="OFJ337" s="60"/>
      <c r="OFK337" s="60"/>
      <c r="OFL337" s="60"/>
      <c r="OFM337" s="60"/>
      <c r="OFN337" s="60"/>
      <c r="OFO337" s="60"/>
      <c r="OFP337" s="60"/>
      <c r="OFQ337" s="60"/>
      <c r="OFR337" s="60"/>
      <c r="OFS337" s="60"/>
      <c r="OFT337" s="60"/>
      <c r="OFU337" s="60"/>
      <c r="OFV337" s="60"/>
      <c r="OFW337" s="60"/>
      <c r="OFX337" s="60"/>
      <c r="OFY337" s="60"/>
      <c r="OFZ337" s="60"/>
      <c r="OGA337" s="60"/>
      <c r="OGB337" s="60"/>
      <c r="OGC337" s="60"/>
      <c r="OGD337" s="60"/>
      <c r="OGE337" s="60"/>
      <c r="OGF337" s="60"/>
      <c r="OGG337" s="60"/>
      <c r="OGH337" s="60"/>
      <c r="OGI337" s="60"/>
      <c r="OGJ337" s="60"/>
      <c r="OGK337" s="60"/>
      <c r="OGL337" s="60"/>
      <c r="OGM337" s="60"/>
      <c r="OGN337" s="60"/>
      <c r="OGO337" s="60"/>
      <c r="OGP337" s="60"/>
      <c r="OGQ337" s="60"/>
      <c r="OGR337" s="60"/>
      <c r="OGS337" s="60"/>
      <c r="OGT337" s="60"/>
      <c r="OGU337" s="60"/>
      <c r="OGV337" s="60"/>
      <c r="OGW337" s="60"/>
      <c r="OGX337" s="60"/>
      <c r="OGY337" s="60"/>
      <c r="OGZ337" s="60"/>
      <c r="OHA337" s="60"/>
      <c r="OHB337" s="60"/>
      <c r="OHC337" s="60"/>
      <c r="OHD337" s="60"/>
      <c r="OHE337" s="60"/>
      <c r="OHF337" s="60"/>
      <c r="OHG337" s="60"/>
      <c r="OHH337" s="60"/>
      <c r="OHI337" s="60"/>
      <c r="OHJ337" s="60"/>
      <c r="OHK337" s="60"/>
      <c r="OHL337" s="60"/>
      <c r="OHM337" s="60"/>
      <c r="OHN337" s="60"/>
      <c r="OHO337" s="60"/>
      <c r="OHP337" s="60"/>
      <c r="OHQ337" s="60"/>
      <c r="OHR337" s="60"/>
      <c r="OHS337" s="60"/>
      <c r="OHT337" s="60"/>
      <c r="OHU337" s="60"/>
      <c r="OHV337" s="60"/>
      <c r="OHW337" s="60"/>
      <c r="OHX337" s="60"/>
      <c r="OHY337" s="60"/>
      <c r="OHZ337" s="60"/>
      <c r="OIA337" s="60"/>
      <c r="OIB337" s="60"/>
      <c r="OIC337" s="60"/>
      <c r="OID337" s="60"/>
      <c r="OIE337" s="60"/>
      <c r="OIF337" s="60"/>
      <c r="OIG337" s="60"/>
      <c r="OIH337" s="60"/>
      <c r="OII337" s="60"/>
      <c r="OIJ337" s="60"/>
      <c r="OIK337" s="60"/>
      <c r="OIL337" s="60"/>
      <c r="OIM337" s="60"/>
      <c r="OIN337" s="60"/>
      <c r="OIO337" s="60"/>
      <c r="OIP337" s="60"/>
      <c r="OIQ337" s="60"/>
      <c r="OIR337" s="60"/>
      <c r="OIS337" s="60"/>
      <c r="OIT337" s="60"/>
      <c r="OIU337" s="60"/>
      <c r="OIV337" s="60"/>
      <c r="OIW337" s="60"/>
      <c r="OIX337" s="60"/>
      <c r="OIY337" s="60"/>
      <c r="OIZ337" s="60"/>
      <c r="OJA337" s="60"/>
      <c r="OJB337" s="60"/>
      <c r="OJC337" s="60"/>
      <c r="OJD337" s="60"/>
      <c r="OJE337" s="60"/>
      <c r="OJF337" s="60"/>
      <c r="OJG337" s="60"/>
      <c r="OJH337" s="60"/>
      <c r="OJI337" s="60"/>
      <c r="OJJ337" s="60"/>
      <c r="OJK337" s="60"/>
      <c r="OJL337" s="60"/>
      <c r="OJM337" s="60"/>
      <c r="OJN337" s="60"/>
      <c r="OJO337" s="60"/>
      <c r="OJP337" s="60"/>
      <c r="OJQ337" s="60"/>
      <c r="OJR337" s="60"/>
      <c r="OJS337" s="60"/>
      <c r="OJT337" s="60"/>
      <c r="OJU337" s="60"/>
      <c r="OJV337" s="60"/>
      <c r="OJW337" s="60"/>
      <c r="OJX337" s="60"/>
      <c r="OJY337" s="60"/>
      <c r="OJZ337" s="60"/>
      <c r="OKA337" s="60"/>
      <c r="OKB337" s="60"/>
      <c r="OKC337" s="60"/>
      <c r="OKD337" s="60"/>
      <c r="OKE337" s="60"/>
      <c r="OKF337" s="60"/>
      <c r="OKG337" s="60"/>
      <c r="OKH337" s="60"/>
      <c r="OKI337" s="60"/>
      <c r="OKJ337" s="60"/>
      <c r="OKK337" s="60"/>
      <c r="OKL337" s="60"/>
      <c r="OKM337" s="60"/>
      <c r="OKN337" s="60"/>
      <c r="OKO337" s="60"/>
      <c r="OKP337" s="60"/>
      <c r="OKQ337" s="60"/>
      <c r="OKR337" s="60"/>
      <c r="OKS337" s="60"/>
      <c r="OKT337" s="60"/>
      <c r="OKU337" s="60"/>
      <c r="OKV337" s="60"/>
      <c r="OKW337" s="60"/>
      <c r="OKX337" s="60"/>
      <c r="OKY337" s="60"/>
      <c r="OKZ337" s="60"/>
      <c r="OLA337" s="60"/>
      <c r="OLB337" s="60"/>
      <c r="OLC337" s="60"/>
      <c r="OLD337" s="60"/>
      <c r="OLE337" s="60"/>
      <c r="OLF337" s="60"/>
      <c r="OLG337" s="60"/>
      <c r="OLH337" s="60"/>
      <c r="OLI337" s="60"/>
      <c r="OLJ337" s="60"/>
      <c r="OLK337" s="60"/>
      <c r="OLL337" s="60"/>
      <c r="OLM337" s="60"/>
      <c r="OLN337" s="60"/>
      <c r="OLO337" s="60"/>
      <c r="OLP337" s="60"/>
      <c r="OLQ337" s="60"/>
      <c r="OLR337" s="60"/>
      <c r="OLS337" s="60"/>
      <c r="OLT337" s="60"/>
      <c r="OLU337" s="60"/>
      <c r="OLV337" s="60"/>
      <c r="OLW337" s="60"/>
      <c r="OLX337" s="60"/>
      <c r="OLY337" s="60"/>
      <c r="OLZ337" s="60"/>
      <c r="OMA337" s="60"/>
      <c r="OMB337" s="60"/>
      <c r="OMC337" s="60"/>
      <c r="OMD337" s="60"/>
      <c r="OME337" s="60"/>
      <c r="OMF337" s="60"/>
      <c r="OMG337" s="60"/>
      <c r="OMH337" s="60"/>
      <c r="OMI337" s="60"/>
      <c r="OMJ337" s="60"/>
      <c r="OMK337" s="60"/>
      <c r="OML337" s="60"/>
      <c r="OMM337" s="60"/>
      <c r="OMN337" s="60"/>
      <c r="OMO337" s="60"/>
      <c r="OMP337" s="60"/>
      <c r="OMQ337" s="60"/>
      <c r="OMR337" s="60"/>
      <c r="OMS337" s="60"/>
      <c r="OMT337" s="60"/>
      <c r="OMU337" s="60"/>
      <c r="OMV337" s="60"/>
      <c r="OMW337" s="60"/>
      <c r="OMX337" s="60"/>
      <c r="OMY337" s="60"/>
      <c r="OMZ337" s="60"/>
      <c r="ONA337" s="60"/>
      <c r="ONB337" s="60"/>
      <c r="ONC337" s="60"/>
      <c r="OND337" s="60"/>
      <c r="ONE337" s="60"/>
      <c r="ONF337" s="60"/>
      <c r="ONG337" s="60"/>
      <c r="ONH337" s="60"/>
      <c r="ONI337" s="60"/>
      <c r="ONJ337" s="60"/>
      <c r="ONK337" s="60"/>
      <c r="ONL337" s="60"/>
      <c r="ONM337" s="60"/>
      <c r="ONN337" s="60"/>
      <c r="ONO337" s="60"/>
      <c r="ONP337" s="60"/>
      <c r="ONQ337" s="60"/>
      <c r="ONR337" s="60"/>
      <c r="ONS337" s="60"/>
      <c r="ONT337" s="60"/>
      <c r="ONU337" s="60"/>
      <c r="ONV337" s="60"/>
      <c r="ONW337" s="60"/>
      <c r="ONX337" s="60"/>
      <c r="ONY337" s="60"/>
      <c r="ONZ337" s="60"/>
      <c r="OOA337" s="60"/>
      <c r="OOB337" s="60"/>
      <c r="OOC337" s="60"/>
      <c r="OOD337" s="60"/>
      <c r="OOE337" s="60"/>
      <c r="OOF337" s="60"/>
      <c r="OOG337" s="60"/>
      <c r="OOH337" s="60"/>
      <c r="OOI337" s="60"/>
      <c r="OOJ337" s="60"/>
      <c r="OOK337" s="60"/>
      <c r="OOL337" s="60"/>
      <c r="OOM337" s="60"/>
      <c r="OON337" s="60"/>
      <c r="OOO337" s="60"/>
      <c r="OOP337" s="60"/>
      <c r="OOQ337" s="60"/>
      <c r="OOR337" s="60"/>
      <c r="OOS337" s="60"/>
      <c r="OOT337" s="60"/>
      <c r="OOU337" s="60"/>
      <c r="OOV337" s="60"/>
      <c r="OOW337" s="60"/>
      <c r="OOX337" s="60"/>
      <c r="OOY337" s="60"/>
      <c r="OOZ337" s="60"/>
      <c r="OPA337" s="60"/>
      <c r="OPB337" s="60"/>
      <c r="OPC337" s="60"/>
      <c r="OPD337" s="60"/>
      <c r="OPE337" s="60"/>
      <c r="OPF337" s="60"/>
      <c r="OPG337" s="60"/>
      <c r="OPH337" s="60"/>
      <c r="OPI337" s="60"/>
      <c r="OPJ337" s="60"/>
      <c r="OPK337" s="60"/>
      <c r="OPL337" s="60"/>
      <c r="OPM337" s="60"/>
      <c r="OPN337" s="60"/>
      <c r="OPO337" s="60"/>
      <c r="OPP337" s="60"/>
      <c r="OPQ337" s="60"/>
      <c r="OPR337" s="60"/>
      <c r="OPS337" s="60"/>
      <c r="OPT337" s="60"/>
      <c r="OPU337" s="60"/>
      <c r="OPV337" s="60"/>
      <c r="OPW337" s="60"/>
      <c r="OPX337" s="60"/>
      <c r="OPY337" s="60"/>
      <c r="OPZ337" s="60"/>
      <c r="OQA337" s="60"/>
      <c r="OQB337" s="60"/>
      <c r="OQC337" s="60"/>
      <c r="OQD337" s="60"/>
      <c r="OQE337" s="60"/>
      <c r="OQF337" s="60"/>
      <c r="OQG337" s="60"/>
      <c r="OQH337" s="60"/>
      <c r="OQI337" s="60"/>
      <c r="OQJ337" s="60"/>
      <c r="OQK337" s="60"/>
      <c r="OQL337" s="60"/>
      <c r="OQM337" s="60"/>
      <c r="OQN337" s="60"/>
      <c r="OQO337" s="60"/>
      <c r="OQP337" s="60"/>
      <c r="OQQ337" s="60"/>
      <c r="OQR337" s="60"/>
      <c r="OQS337" s="60"/>
      <c r="OQT337" s="60"/>
      <c r="OQU337" s="60"/>
      <c r="OQV337" s="60"/>
      <c r="OQW337" s="60"/>
      <c r="OQX337" s="60"/>
      <c r="OQY337" s="60"/>
      <c r="OQZ337" s="60"/>
      <c r="ORA337" s="60"/>
      <c r="ORB337" s="60"/>
      <c r="ORC337" s="60"/>
      <c r="ORD337" s="60"/>
      <c r="ORE337" s="60"/>
      <c r="ORF337" s="60"/>
      <c r="ORG337" s="60"/>
      <c r="ORH337" s="60"/>
      <c r="ORI337" s="60"/>
      <c r="ORJ337" s="60"/>
      <c r="ORK337" s="60"/>
      <c r="ORL337" s="60"/>
      <c r="ORM337" s="60"/>
      <c r="ORN337" s="60"/>
      <c r="ORO337" s="60"/>
      <c r="ORP337" s="60"/>
      <c r="ORQ337" s="60"/>
      <c r="ORR337" s="60"/>
      <c r="ORS337" s="60"/>
      <c r="ORT337" s="60"/>
      <c r="ORU337" s="60"/>
      <c r="ORV337" s="60"/>
      <c r="ORW337" s="60"/>
      <c r="ORX337" s="60"/>
      <c r="ORY337" s="60"/>
      <c r="ORZ337" s="60"/>
      <c r="OSA337" s="60"/>
      <c r="OSB337" s="60"/>
      <c r="OSC337" s="60"/>
      <c r="OSD337" s="60"/>
      <c r="OSE337" s="60"/>
      <c r="OSF337" s="60"/>
      <c r="OSG337" s="60"/>
      <c r="OSH337" s="60"/>
      <c r="OSI337" s="60"/>
      <c r="OSJ337" s="60"/>
      <c r="OSK337" s="60"/>
      <c r="OSL337" s="60"/>
      <c r="OSM337" s="60"/>
      <c r="OSN337" s="60"/>
      <c r="OSO337" s="60"/>
      <c r="OSP337" s="60"/>
      <c r="OSQ337" s="60"/>
      <c r="OSR337" s="60"/>
      <c r="OSS337" s="60"/>
      <c r="OST337" s="60"/>
      <c r="OSU337" s="60"/>
      <c r="OSV337" s="60"/>
      <c r="OSW337" s="60"/>
      <c r="OSX337" s="60"/>
      <c r="OSY337" s="60"/>
      <c r="OSZ337" s="60"/>
      <c r="OTA337" s="60"/>
      <c r="OTB337" s="60"/>
      <c r="OTC337" s="60"/>
      <c r="OTD337" s="60"/>
      <c r="OTE337" s="60"/>
      <c r="OTF337" s="60"/>
      <c r="OTG337" s="60"/>
      <c r="OTH337" s="60"/>
      <c r="OTI337" s="60"/>
      <c r="OTJ337" s="60"/>
      <c r="OTK337" s="60"/>
      <c r="OTL337" s="60"/>
      <c r="OTM337" s="60"/>
      <c r="OTN337" s="60"/>
      <c r="OTO337" s="60"/>
      <c r="OTP337" s="60"/>
      <c r="OTQ337" s="60"/>
      <c r="OTR337" s="60"/>
      <c r="OTS337" s="60"/>
      <c r="OTT337" s="60"/>
      <c r="OTU337" s="60"/>
      <c r="OTV337" s="60"/>
      <c r="OTW337" s="60"/>
      <c r="OTX337" s="60"/>
      <c r="OTY337" s="60"/>
      <c r="OTZ337" s="60"/>
      <c r="OUA337" s="60"/>
      <c r="OUB337" s="60"/>
      <c r="OUC337" s="60"/>
      <c r="OUD337" s="60"/>
      <c r="OUE337" s="60"/>
      <c r="OUF337" s="60"/>
      <c r="OUG337" s="60"/>
      <c r="OUH337" s="60"/>
      <c r="OUI337" s="60"/>
      <c r="OUJ337" s="60"/>
      <c r="OUK337" s="60"/>
      <c r="OUL337" s="60"/>
      <c r="OUM337" s="60"/>
      <c r="OUN337" s="60"/>
      <c r="OUO337" s="60"/>
      <c r="OUP337" s="60"/>
      <c r="OUQ337" s="60"/>
      <c r="OUR337" s="60"/>
      <c r="OUS337" s="60"/>
      <c r="OUT337" s="60"/>
      <c r="OUU337" s="60"/>
      <c r="OUV337" s="60"/>
      <c r="OUW337" s="60"/>
      <c r="OUX337" s="60"/>
      <c r="OUY337" s="60"/>
      <c r="OUZ337" s="60"/>
      <c r="OVA337" s="60"/>
      <c r="OVB337" s="60"/>
      <c r="OVC337" s="60"/>
      <c r="OVD337" s="60"/>
      <c r="OVE337" s="60"/>
      <c r="OVF337" s="60"/>
      <c r="OVG337" s="60"/>
      <c r="OVH337" s="60"/>
      <c r="OVI337" s="60"/>
      <c r="OVJ337" s="60"/>
      <c r="OVK337" s="60"/>
      <c r="OVL337" s="60"/>
      <c r="OVM337" s="60"/>
      <c r="OVN337" s="60"/>
      <c r="OVO337" s="60"/>
      <c r="OVP337" s="60"/>
      <c r="OVQ337" s="60"/>
      <c r="OVR337" s="60"/>
      <c r="OVS337" s="60"/>
      <c r="OVT337" s="60"/>
      <c r="OVU337" s="60"/>
      <c r="OVV337" s="60"/>
      <c r="OVW337" s="60"/>
      <c r="OVX337" s="60"/>
      <c r="OVY337" s="60"/>
      <c r="OVZ337" s="60"/>
      <c r="OWA337" s="60"/>
      <c r="OWB337" s="60"/>
      <c r="OWC337" s="60"/>
      <c r="OWD337" s="60"/>
      <c r="OWE337" s="60"/>
      <c r="OWF337" s="60"/>
      <c r="OWG337" s="60"/>
      <c r="OWH337" s="60"/>
      <c r="OWI337" s="60"/>
      <c r="OWJ337" s="60"/>
      <c r="OWK337" s="60"/>
      <c r="OWL337" s="60"/>
      <c r="OWM337" s="60"/>
      <c r="OWN337" s="60"/>
      <c r="OWO337" s="60"/>
      <c r="OWP337" s="60"/>
      <c r="OWQ337" s="60"/>
      <c r="OWR337" s="60"/>
      <c r="OWS337" s="60"/>
      <c r="OWT337" s="60"/>
      <c r="OWU337" s="60"/>
      <c r="OWV337" s="60"/>
      <c r="OWW337" s="60"/>
      <c r="OWX337" s="60"/>
      <c r="OWY337" s="60"/>
      <c r="OWZ337" s="60"/>
      <c r="OXA337" s="60"/>
      <c r="OXB337" s="60"/>
      <c r="OXC337" s="60"/>
      <c r="OXD337" s="60"/>
      <c r="OXE337" s="60"/>
      <c r="OXF337" s="60"/>
      <c r="OXG337" s="60"/>
      <c r="OXH337" s="60"/>
      <c r="OXI337" s="60"/>
      <c r="OXJ337" s="60"/>
      <c r="OXK337" s="60"/>
      <c r="OXL337" s="60"/>
      <c r="OXM337" s="60"/>
      <c r="OXN337" s="60"/>
      <c r="OXO337" s="60"/>
      <c r="OXP337" s="60"/>
      <c r="OXQ337" s="60"/>
      <c r="OXR337" s="60"/>
      <c r="OXS337" s="60"/>
      <c r="OXT337" s="60"/>
      <c r="OXU337" s="60"/>
      <c r="OXV337" s="60"/>
      <c r="OXW337" s="60"/>
      <c r="OXX337" s="60"/>
      <c r="OXY337" s="60"/>
      <c r="OXZ337" s="60"/>
      <c r="OYA337" s="60"/>
      <c r="OYB337" s="60"/>
      <c r="OYC337" s="60"/>
      <c r="OYD337" s="60"/>
      <c r="OYE337" s="60"/>
      <c r="OYF337" s="60"/>
      <c r="OYG337" s="60"/>
      <c r="OYH337" s="60"/>
      <c r="OYI337" s="60"/>
      <c r="OYJ337" s="60"/>
      <c r="OYK337" s="60"/>
      <c r="OYL337" s="60"/>
      <c r="OYM337" s="60"/>
      <c r="OYN337" s="60"/>
      <c r="OYO337" s="60"/>
      <c r="OYP337" s="60"/>
      <c r="OYQ337" s="60"/>
      <c r="OYR337" s="60"/>
      <c r="OYS337" s="60"/>
      <c r="OYT337" s="60"/>
      <c r="OYU337" s="60"/>
      <c r="OYV337" s="60"/>
      <c r="OYW337" s="60"/>
      <c r="OYX337" s="60"/>
      <c r="OYY337" s="60"/>
      <c r="OYZ337" s="60"/>
      <c r="OZA337" s="60"/>
      <c r="OZB337" s="60"/>
      <c r="OZC337" s="60"/>
      <c r="OZD337" s="60"/>
      <c r="OZE337" s="60"/>
      <c r="OZF337" s="60"/>
      <c r="OZG337" s="60"/>
      <c r="OZH337" s="60"/>
      <c r="OZI337" s="60"/>
      <c r="OZJ337" s="60"/>
      <c r="OZK337" s="60"/>
      <c r="OZL337" s="60"/>
      <c r="OZM337" s="60"/>
      <c r="OZN337" s="60"/>
      <c r="OZO337" s="60"/>
      <c r="OZP337" s="60"/>
      <c r="OZQ337" s="60"/>
      <c r="OZR337" s="60"/>
      <c r="OZS337" s="60"/>
      <c r="OZT337" s="60"/>
      <c r="OZU337" s="60"/>
      <c r="OZV337" s="60"/>
      <c r="OZW337" s="60"/>
      <c r="OZX337" s="60"/>
      <c r="OZY337" s="60"/>
      <c r="OZZ337" s="60"/>
      <c r="PAA337" s="60"/>
      <c r="PAB337" s="60"/>
      <c r="PAC337" s="60"/>
      <c r="PAD337" s="60"/>
      <c r="PAE337" s="60"/>
      <c r="PAF337" s="60"/>
      <c r="PAG337" s="60"/>
      <c r="PAH337" s="60"/>
      <c r="PAI337" s="60"/>
      <c r="PAJ337" s="60"/>
      <c r="PAK337" s="60"/>
      <c r="PAL337" s="60"/>
      <c r="PAM337" s="60"/>
      <c r="PAN337" s="60"/>
      <c r="PAO337" s="60"/>
      <c r="PAP337" s="60"/>
      <c r="PAQ337" s="60"/>
      <c r="PAR337" s="60"/>
      <c r="PAS337" s="60"/>
      <c r="PAT337" s="60"/>
      <c r="PAU337" s="60"/>
      <c r="PAV337" s="60"/>
      <c r="PAW337" s="60"/>
      <c r="PAX337" s="60"/>
      <c r="PAY337" s="60"/>
      <c r="PAZ337" s="60"/>
      <c r="PBA337" s="60"/>
      <c r="PBB337" s="60"/>
      <c r="PBC337" s="60"/>
      <c r="PBD337" s="60"/>
      <c r="PBE337" s="60"/>
      <c r="PBF337" s="60"/>
      <c r="PBG337" s="60"/>
      <c r="PBH337" s="60"/>
      <c r="PBI337" s="60"/>
      <c r="PBJ337" s="60"/>
      <c r="PBK337" s="60"/>
      <c r="PBL337" s="60"/>
      <c r="PBM337" s="60"/>
      <c r="PBN337" s="60"/>
      <c r="PBO337" s="60"/>
      <c r="PBP337" s="60"/>
      <c r="PBQ337" s="60"/>
      <c r="PBR337" s="60"/>
      <c r="PBS337" s="60"/>
      <c r="PBT337" s="60"/>
      <c r="PBU337" s="60"/>
      <c r="PBV337" s="60"/>
      <c r="PBW337" s="60"/>
      <c r="PBX337" s="60"/>
      <c r="PBY337" s="60"/>
      <c r="PBZ337" s="60"/>
      <c r="PCA337" s="60"/>
      <c r="PCB337" s="60"/>
      <c r="PCC337" s="60"/>
      <c r="PCD337" s="60"/>
      <c r="PCE337" s="60"/>
      <c r="PCF337" s="60"/>
      <c r="PCG337" s="60"/>
      <c r="PCH337" s="60"/>
      <c r="PCI337" s="60"/>
      <c r="PCJ337" s="60"/>
      <c r="PCK337" s="60"/>
      <c r="PCL337" s="60"/>
      <c r="PCM337" s="60"/>
      <c r="PCN337" s="60"/>
      <c r="PCO337" s="60"/>
      <c r="PCP337" s="60"/>
      <c r="PCQ337" s="60"/>
      <c r="PCR337" s="60"/>
      <c r="PCS337" s="60"/>
      <c r="PCT337" s="60"/>
      <c r="PCU337" s="60"/>
      <c r="PCV337" s="60"/>
      <c r="PCW337" s="60"/>
      <c r="PCX337" s="60"/>
      <c r="PCY337" s="60"/>
      <c r="PCZ337" s="60"/>
      <c r="PDA337" s="60"/>
      <c r="PDB337" s="60"/>
      <c r="PDC337" s="60"/>
      <c r="PDD337" s="60"/>
      <c r="PDE337" s="60"/>
      <c r="PDF337" s="60"/>
      <c r="PDG337" s="60"/>
      <c r="PDH337" s="60"/>
      <c r="PDI337" s="60"/>
      <c r="PDJ337" s="60"/>
      <c r="PDK337" s="60"/>
      <c r="PDL337" s="60"/>
      <c r="PDM337" s="60"/>
      <c r="PDN337" s="60"/>
      <c r="PDO337" s="60"/>
      <c r="PDP337" s="60"/>
      <c r="PDQ337" s="60"/>
      <c r="PDR337" s="60"/>
      <c r="PDS337" s="60"/>
      <c r="PDT337" s="60"/>
      <c r="PDU337" s="60"/>
      <c r="PDV337" s="60"/>
      <c r="PDW337" s="60"/>
      <c r="PDX337" s="60"/>
      <c r="PDY337" s="60"/>
      <c r="PDZ337" s="60"/>
      <c r="PEA337" s="60"/>
      <c r="PEB337" s="60"/>
      <c r="PEC337" s="60"/>
      <c r="PED337" s="60"/>
      <c r="PEE337" s="60"/>
      <c r="PEF337" s="60"/>
      <c r="PEG337" s="60"/>
      <c r="PEH337" s="60"/>
      <c r="PEI337" s="60"/>
      <c r="PEJ337" s="60"/>
      <c r="PEK337" s="60"/>
      <c r="PEL337" s="60"/>
      <c r="PEM337" s="60"/>
      <c r="PEN337" s="60"/>
      <c r="PEO337" s="60"/>
      <c r="PEP337" s="60"/>
      <c r="PEQ337" s="60"/>
      <c r="PER337" s="60"/>
      <c r="PES337" s="60"/>
      <c r="PET337" s="60"/>
      <c r="PEU337" s="60"/>
      <c r="PEV337" s="60"/>
      <c r="PEW337" s="60"/>
      <c r="PEX337" s="60"/>
      <c r="PEY337" s="60"/>
      <c r="PEZ337" s="60"/>
      <c r="PFA337" s="60"/>
      <c r="PFB337" s="60"/>
      <c r="PFC337" s="60"/>
      <c r="PFD337" s="60"/>
      <c r="PFE337" s="60"/>
      <c r="PFF337" s="60"/>
      <c r="PFG337" s="60"/>
      <c r="PFH337" s="60"/>
      <c r="PFI337" s="60"/>
      <c r="PFJ337" s="60"/>
      <c r="PFK337" s="60"/>
      <c r="PFL337" s="60"/>
      <c r="PFM337" s="60"/>
      <c r="PFN337" s="60"/>
      <c r="PFO337" s="60"/>
      <c r="PFP337" s="60"/>
      <c r="PFQ337" s="60"/>
      <c r="PFR337" s="60"/>
      <c r="PFS337" s="60"/>
      <c r="PFT337" s="60"/>
      <c r="PFU337" s="60"/>
      <c r="PFV337" s="60"/>
      <c r="PFW337" s="60"/>
      <c r="PFX337" s="60"/>
      <c r="PFY337" s="60"/>
      <c r="PFZ337" s="60"/>
      <c r="PGA337" s="60"/>
      <c r="PGB337" s="60"/>
      <c r="PGC337" s="60"/>
      <c r="PGD337" s="60"/>
      <c r="PGE337" s="60"/>
      <c r="PGF337" s="60"/>
      <c r="PGG337" s="60"/>
      <c r="PGH337" s="60"/>
      <c r="PGI337" s="60"/>
      <c r="PGJ337" s="60"/>
      <c r="PGK337" s="60"/>
      <c r="PGL337" s="60"/>
      <c r="PGM337" s="60"/>
      <c r="PGN337" s="60"/>
      <c r="PGO337" s="60"/>
      <c r="PGP337" s="60"/>
      <c r="PGQ337" s="60"/>
      <c r="PGR337" s="60"/>
      <c r="PGS337" s="60"/>
      <c r="PGT337" s="60"/>
      <c r="PGU337" s="60"/>
      <c r="PGV337" s="60"/>
      <c r="PGW337" s="60"/>
      <c r="PGX337" s="60"/>
      <c r="PGY337" s="60"/>
      <c r="PGZ337" s="60"/>
      <c r="PHA337" s="60"/>
      <c r="PHB337" s="60"/>
      <c r="PHC337" s="60"/>
      <c r="PHD337" s="60"/>
      <c r="PHE337" s="60"/>
      <c r="PHF337" s="60"/>
      <c r="PHG337" s="60"/>
      <c r="PHH337" s="60"/>
      <c r="PHI337" s="60"/>
      <c r="PHJ337" s="60"/>
      <c r="PHK337" s="60"/>
      <c r="PHL337" s="60"/>
      <c r="PHM337" s="60"/>
      <c r="PHN337" s="60"/>
      <c r="PHO337" s="60"/>
      <c r="PHP337" s="60"/>
      <c r="PHQ337" s="60"/>
      <c r="PHR337" s="60"/>
      <c r="PHS337" s="60"/>
      <c r="PHT337" s="60"/>
      <c r="PHU337" s="60"/>
      <c r="PHV337" s="60"/>
      <c r="PHW337" s="60"/>
      <c r="PHX337" s="60"/>
      <c r="PHY337" s="60"/>
      <c r="PHZ337" s="60"/>
      <c r="PIA337" s="60"/>
      <c r="PIB337" s="60"/>
      <c r="PIC337" s="60"/>
      <c r="PID337" s="60"/>
      <c r="PIE337" s="60"/>
      <c r="PIF337" s="60"/>
      <c r="PIG337" s="60"/>
      <c r="PIH337" s="60"/>
      <c r="PII337" s="60"/>
      <c r="PIJ337" s="60"/>
      <c r="PIK337" s="60"/>
      <c r="PIL337" s="60"/>
      <c r="PIM337" s="60"/>
      <c r="PIN337" s="60"/>
      <c r="PIO337" s="60"/>
      <c r="PIP337" s="60"/>
      <c r="PIQ337" s="60"/>
      <c r="PIR337" s="60"/>
      <c r="PIS337" s="60"/>
      <c r="PIT337" s="60"/>
      <c r="PIU337" s="60"/>
      <c r="PIV337" s="60"/>
      <c r="PIW337" s="60"/>
      <c r="PIX337" s="60"/>
      <c r="PIY337" s="60"/>
      <c r="PIZ337" s="60"/>
      <c r="PJA337" s="60"/>
      <c r="PJB337" s="60"/>
      <c r="PJC337" s="60"/>
      <c r="PJD337" s="60"/>
      <c r="PJE337" s="60"/>
      <c r="PJF337" s="60"/>
      <c r="PJG337" s="60"/>
      <c r="PJH337" s="60"/>
      <c r="PJI337" s="60"/>
      <c r="PJJ337" s="60"/>
      <c r="PJK337" s="60"/>
      <c r="PJL337" s="60"/>
      <c r="PJM337" s="60"/>
      <c r="PJN337" s="60"/>
      <c r="PJO337" s="60"/>
      <c r="PJP337" s="60"/>
      <c r="PJQ337" s="60"/>
      <c r="PJR337" s="60"/>
      <c r="PJS337" s="60"/>
      <c r="PJT337" s="60"/>
      <c r="PJU337" s="60"/>
      <c r="PJV337" s="60"/>
      <c r="PJW337" s="60"/>
      <c r="PJX337" s="60"/>
      <c r="PJY337" s="60"/>
      <c r="PJZ337" s="60"/>
      <c r="PKA337" s="60"/>
      <c r="PKB337" s="60"/>
      <c r="PKC337" s="60"/>
      <c r="PKD337" s="60"/>
      <c r="PKE337" s="60"/>
      <c r="PKF337" s="60"/>
      <c r="PKG337" s="60"/>
      <c r="PKH337" s="60"/>
      <c r="PKI337" s="60"/>
      <c r="PKJ337" s="60"/>
      <c r="PKK337" s="60"/>
      <c r="PKL337" s="60"/>
      <c r="PKM337" s="60"/>
      <c r="PKN337" s="60"/>
      <c r="PKO337" s="60"/>
      <c r="PKP337" s="60"/>
      <c r="PKQ337" s="60"/>
      <c r="PKR337" s="60"/>
      <c r="PKS337" s="60"/>
      <c r="PKT337" s="60"/>
      <c r="PKU337" s="60"/>
      <c r="PKV337" s="60"/>
      <c r="PKW337" s="60"/>
      <c r="PKX337" s="60"/>
      <c r="PKY337" s="60"/>
      <c r="PKZ337" s="60"/>
      <c r="PLA337" s="60"/>
      <c r="PLB337" s="60"/>
      <c r="PLC337" s="60"/>
      <c r="PLD337" s="60"/>
      <c r="PLE337" s="60"/>
      <c r="PLF337" s="60"/>
      <c r="PLG337" s="60"/>
      <c r="PLH337" s="60"/>
      <c r="PLI337" s="60"/>
      <c r="PLJ337" s="60"/>
      <c r="PLK337" s="60"/>
      <c r="PLL337" s="60"/>
      <c r="PLM337" s="60"/>
      <c r="PLN337" s="60"/>
      <c r="PLO337" s="60"/>
      <c r="PLP337" s="60"/>
      <c r="PLQ337" s="60"/>
      <c r="PLR337" s="60"/>
      <c r="PLS337" s="60"/>
      <c r="PLT337" s="60"/>
      <c r="PLU337" s="60"/>
      <c r="PLV337" s="60"/>
      <c r="PLW337" s="60"/>
      <c r="PLX337" s="60"/>
      <c r="PLY337" s="60"/>
      <c r="PLZ337" s="60"/>
      <c r="PMA337" s="60"/>
      <c r="PMB337" s="60"/>
      <c r="PMC337" s="60"/>
      <c r="PMD337" s="60"/>
      <c r="PME337" s="60"/>
      <c r="PMF337" s="60"/>
      <c r="PMG337" s="60"/>
      <c r="PMH337" s="60"/>
      <c r="PMI337" s="60"/>
      <c r="PMJ337" s="60"/>
      <c r="PMK337" s="60"/>
      <c r="PML337" s="60"/>
      <c r="PMM337" s="60"/>
      <c r="PMN337" s="60"/>
      <c r="PMO337" s="60"/>
      <c r="PMP337" s="60"/>
      <c r="PMQ337" s="60"/>
      <c r="PMR337" s="60"/>
      <c r="PMS337" s="60"/>
      <c r="PMT337" s="60"/>
      <c r="PMU337" s="60"/>
      <c r="PMV337" s="60"/>
      <c r="PMW337" s="60"/>
      <c r="PMX337" s="60"/>
      <c r="PMY337" s="60"/>
      <c r="PMZ337" s="60"/>
      <c r="PNA337" s="60"/>
      <c r="PNB337" s="60"/>
      <c r="PNC337" s="60"/>
      <c r="PND337" s="60"/>
      <c r="PNE337" s="60"/>
      <c r="PNF337" s="60"/>
      <c r="PNG337" s="60"/>
      <c r="PNH337" s="60"/>
      <c r="PNI337" s="60"/>
      <c r="PNJ337" s="60"/>
      <c r="PNK337" s="60"/>
      <c r="PNL337" s="60"/>
      <c r="PNM337" s="60"/>
      <c r="PNN337" s="60"/>
      <c r="PNO337" s="60"/>
      <c r="PNP337" s="60"/>
      <c r="PNQ337" s="60"/>
      <c r="PNR337" s="60"/>
      <c r="PNS337" s="60"/>
      <c r="PNT337" s="60"/>
      <c r="PNU337" s="60"/>
      <c r="PNV337" s="60"/>
      <c r="PNW337" s="60"/>
      <c r="PNX337" s="60"/>
      <c r="PNY337" s="60"/>
      <c r="PNZ337" s="60"/>
      <c r="POA337" s="60"/>
      <c r="POB337" s="60"/>
      <c r="POC337" s="60"/>
      <c r="POD337" s="60"/>
      <c r="POE337" s="60"/>
      <c r="POF337" s="60"/>
      <c r="POG337" s="60"/>
      <c r="POH337" s="60"/>
      <c r="POI337" s="60"/>
      <c r="POJ337" s="60"/>
      <c r="POK337" s="60"/>
      <c r="POL337" s="60"/>
      <c r="POM337" s="60"/>
      <c r="PON337" s="60"/>
      <c r="POO337" s="60"/>
      <c r="POP337" s="60"/>
      <c r="POQ337" s="60"/>
      <c r="POR337" s="60"/>
      <c r="POS337" s="60"/>
      <c r="POT337" s="60"/>
      <c r="POU337" s="60"/>
      <c r="POV337" s="60"/>
      <c r="POW337" s="60"/>
      <c r="POX337" s="60"/>
      <c r="POY337" s="60"/>
      <c r="POZ337" s="60"/>
      <c r="PPA337" s="60"/>
      <c r="PPB337" s="60"/>
      <c r="PPC337" s="60"/>
      <c r="PPD337" s="60"/>
      <c r="PPE337" s="60"/>
      <c r="PPF337" s="60"/>
      <c r="PPG337" s="60"/>
      <c r="PPH337" s="60"/>
      <c r="PPI337" s="60"/>
      <c r="PPJ337" s="60"/>
      <c r="PPK337" s="60"/>
      <c r="PPL337" s="60"/>
      <c r="PPM337" s="60"/>
      <c r="PPN337" s="60"/>
      <c r="PPO337" s="60"/>
      <c r="PPP337" s="60"/>
      <c r="PPQ337" s="60"/>
      <c r="PPR337" s="60"/>
      <c r="PPS337" s="60"/>
      <c r="PPT337" s="60"/>
      <c r="PPU337" s="60"/>
      <c r="PPV337" s="60"/>
      <c r="PPW337" s="60"/>
      <c r="PPX337" s="60"/>
      <c r="PPY337" s="60"/>
      <c r="PPZ337" s="60"/>
      <c r="PQA337" s="60"/>
      <c r="PQB337" s="60"/>
      <c r="PQC337" s="60"/>
      <c r="PQD337" s="60"/>
      <c r="PQE337" s="60"/>
      <c r="PQF337" s="60"/>
      <c r="PQG337" s="60"/>
      <c r="PQH337" s="60"/>
      <c r="PQI337" s="60"/>
      <c r="PQJ337" s="60"/>
      <c r="PQK337" s="60"/>
      <c r="PQL337" s="60"/>
      <c r="PQM337" s="60"/>
      <c r="PQN337" s="60"/>
      <c r="PQO337" s="60"/>
      <c r="PQP337" s="60"/>
      <c r="PQQ337" s="60"/>
      <c r="PQR337" s="60"/>
      <c r="PQS337" s="60"/>
      <c r="PQT337" s="60"/>
      <c r="PQU337" s="60"/>
      <c r="PQV337" s="60"/>
      <c r="PQW337" s="60"/>
      <c r="PQX337" s="60"/>
      <c r="PQY337" s="60"/>
      <c r="PQZ337" s="60"/>
      <c r="PRA337" s="60"/>
      <c r="PRB337" s="60"/>
      <c r="PRC337" s="60"/>
      <c r="PRD337" s="60"/>
      <c r="PRE337" s="60"/>
      <c r="PRF337" s="60"/>
      <c r="PRG337" s="60"/>
      <c r="PRH337" s="60"/>
      <c r="PRI337" s="60"/>
      <c r="PRJ337" s="60"/>
      <c r="PRK337" s="60"/>
      <c r="PRL337" s="60"/>
      <c r="PRM337" s="60"/>
      <c r="PRN337" s="60"/>
      <c r="PRO337" s="60"/>
      <c r="PRP337" s="60"/>
      <c r="PRQ337" s="60"/>
      <c r="PRR337" s="60"/>
      <c r="PRS337" s="60"/>
      <c r="PRT337" s="60"/>
      <c r="PRU337" s="60"/>
      <c r="PRV337" s="60"/>
      <c r="PRW337" s="60"/>
      <c r="PRX337" s="60"/>
      <c r="PRY337" s="60"/>
      <c r="PRZ337" s="60"/>
      <c r="PSA337" s="60"/>
      <c r="PSB337" s="60"/>
      <c r="PSC337" s="60"/>
      <c r="PSD337" s="60"/>
      <c r="PSE337" s="60"/>
      <c r="PSF337" s="60"/>
      <c r="PSG337" s="60"/>
      <c r="PSH337" s="60"/>
      <c r="PSI337" s="60"/>
      <c r="PSJ337" s="60"/>
      <c r="PSK337" s="60"/>
      <c r="PSL337" s="60"/>
      <c r="PSM337" s="60"/>
      <c r="PSN337" s="60"/>
      <c r="PSO337" s="60"/>
      <c r="PSP337" s="60"/>
      <c r="PSQ337" s="60"/>
      <c r="PSR337" s="60"/>
      <c r="PSS337" s="60"/>
      <c r="PST337" s="60"/>
      <c r="PSU337" s="60"/>
      <c r="PSV337" s="60"/>
      <c r="PSW337" s="60"/>
      <c r="PSX337" s="60"/>
      <c r="PSY337" s="60"/>
      <c r="PSZ337" s="60"/>
      <c r="PTA337" s="60"/>
      <c r="PTB337" s="60"/>
      <c r="PTC337" s="60"/>
      <c r="PTD337" s="60"/>
      <c r="PTE337" s="60"/>
      <c r="PTF337" s="60"/>
      <c r="PTG337" s="60"/>
      <c r="PTH337" s="60"/>
      <c r="PTI337" s="60"/>
      <c r="PTJ337" s="60"/>
      <c r="PTK337" s="60"/>
      <c r="PTL337" s="60"/>
      <c r="PTM337" s="60"/>
      <c r="PTN337" s="60"/>
      <c r="PTO337" s="60"/>
      <c r="PTP337" s="60"/>
      <c r="PTQ337" s="60"/>
      <c r="PTR337" s="60"/>
      <c r="PTS337" s="60"/>
      <c r="PTT337" s="60"/>
      <c r="PTU337" s="60"/>
      <c r="PTV337" s="60"/>
      <c r="PTW337" s="60"/>
      <c r="PTX337" s="60"/>
      <c r="PTY337" s="60"/>
      <c r="PTZ337" s="60"/>
      <c r="PUA337" s="60"/>
      <c r="PUB337" s="60"/>
      <c r="PUC337" s="60"/>
      <c r="PUD337" s="60"/>
      <c r="PUE337" s="60"/>
      <c r="PUF337" s="60"/>
      <c r="PUG337" s="60"/>
      <c r="PUH337" s="60"/>
      <c r="PUI337" s="60"/>
      <c r="PUJ337" s="60"/>
      <c r="PUK337" s="60"/>
      <c r="PUL337" s="60"/>
      <c r="PUM337" s="60"/>
      <c r="PUN337" s="60"/>
      <c r="PUO337" s="60"/>
      <c r="PUP337" s="60"/>
      <c r="PUQ337" s="60"/>
      <c r="PUR337" s="60"/>
      <c r="PUS337" s="60"/>
      <c r="PUT337" s="60"/>
      <c r="PUU337" s="60"/>
      <c r="PUV337" s="60"/>
      <c r="PUW337" s="60"/>
      <c r="PUX337" s="60"/>
      <c r="PUY337" s="60"/>
      <c r="PUZ337" s="60"/>
      <c r="PVA337" s="60"/>
      <c r="PVB337" s="60"/>
      <c r="PVC337" s="60"/>
      <c r="PVD337" s="60"/>
      <c r="PVE337" s="60"/>
      <c r="PVF337" s="60"/>
      <c r="PVG337" s="60"/>
      <c r="PVH337" s="60"/>
      <c r="PVI337" s="60"/>
      <c r="PVJ337" s="60"/>
      <c r="PVK337" s="60"/>
      <c r="PVL337" s="60"/>
      <c r="PVM337" s="60"/>
      <c r="PVN337" s="60"/>
      <c r="PVO337" s="60"/>
      <c r="PVP337" s="60"/>
      <c r="PVQ337" s="60"/>
      <c r="PVR337" s="60"/>
      <c r="PVS337" s="60"/>
      <c r="PVT337" s="60"/>
      <c r="PVU337" s="60"/>
      <c r="PVV337" s="60"/>
      <c r="PVW337" s="60"/>
      <c r="PVX337" s="60"/>
      <c r="PVY337" s="60"/>
      <c r="PVZ337" s="60"/>
      <c r="PWA337" s="60"/>
      <c r="PWB337" s="60"/>
      <c r="PWC337" s="60"/>
      <c r="PWD337" s="60"/>
      <c r="PWE337" s="60"/>
      <c r="PWF337" s="60"/>
      <c r="PWG337" s="60"/>
      <c r="PWH337" s="60"/>
      <c r="PWI337" s="60"/>
      <c r="PWJ337" s="60"/>
      <c r="PWK337" s="60"/>
      <c r="PWL337" s="60"/>
      <c r="PWM337" s="60"/>
      <c r="PWN337" s="60"/>
      <c r="PWO337" s="60"/>
      <c r="PWP337" s="60"/>
      <c r="PWQ337" s="60"/>
      <c r="PWR337" s="60"/>
      <c r="PWS337" s="60"/>
      <c r="PWT337" s="60"/>
      <c r="PWU337" s="60"/>
      <c r="PWV337" s="60"/>
      <c r="PWW337" s="60"/>
      <c r="PWX337" s="60"/>
      <c r="PWY337" s="60"/>
      <c r="PWZ337" s="60"/>
      <c r="PXA337" s="60"/>
      <c r="PXB337" s="60"/>
      <c r="PXC337" s="60"/>
      <c r="PXD337" s="60"/>
      <c r="PXE337" s="60"/>
      <c r="PXF337" s="60"/>
      <c r="PXG337" s="60"/>
      <c r="PXH337" s="60"/>
      <c r="PXI337" s="60"/>
      <c r="PXJ337" s="60"/>
      <c r="PXK337" s="60"/>
      <c r="PXL337" s="60"/>
      <c r="PXM337" s="60"/>
      <c r="PXN337" s="60"/>
      <c r="PXO337" s="60"/>
      <c r="PXP337" s="60"/>
      <c r="PXQ337" s="60"/>
      <c r="PXR337" s="60"/>
      <c r="PXS337" s="60"/>
      <c r="PXT337" s="60"/>
      <c r="PXU337" s="60"/>
      <c r="PXV337" s="60"/>
      <c r="PXW337" s="60"/>
      <c r="PXX337" s="60"/>
      <c r="PXY337" s="60"/>
      <c r="PXZ337" s="60"/>
      <c r="PYA337" s="60"/>
      <c r="PYB337" s="60"/>
      <c r="PYC337" s="60"/>
      <c r="PYD337" s="60"/>
      <c r="PYE337" s="60"/>
      <c r="PYF337" s="60"/>
      <c r="PYG337" s="60"/>
      <c r="PYH337" s="60"/>
      <c r="PYI337" s="60"/>
      <c r="PYJ337" s="60"/>
      <c r="PYK337" s="60"/>
      <c r="PYL337" s="60"/>
      <c r="PYM337" s="60"/>
      <c r="PYN337" s="60"/>
      <c r="PYO337" s="60"/>
      <c r="PYP337" s="60"/>
      <c r="PYQ337" s="60"/>
      <c r="PYR337" s="60"/>
      <c r="PYS337" s="60"/>
      <c r="PYT337" s="60"/>
      <c r="PYU337" s="60"/>
      <c r="PYV337" s="60"/>
      <c r="PYW337" s="60"/>
      <c r="PYX337" s="60"/>
      <c r="PYY337" s="60"/>
      <c r="PYZ337" s="60"/>
      <c r="PZA337" s="60"/>
      <c r="PZB337" s="60"/>
      <c r="PZC337" s="60"/>
      <c r="PZD337" s="60"/>
      <c r="PZE337" s="60"/>
      <c r="PZF337" s="60"/>
      <c r="PZG337" s="60"/>
      <c r="PZH337" s="60"/>
      <c r="PZI337" s="60"/>
      <c r="PZJ337" s="60"/>
      <c r="PZK337" s="60"/>
      <c r="PZL337" s="60"/>
      <c r="PZM337" s="60"/>
      <c r="PZN337" s="60"/>
      <c r="PZO337" s="60"/>
      <c r="PZP337" s="60"/>
      <c r="PZQ337" s="60"/>
      <c r="PZR337" s="60"/>
      <c r="PZS337" s="60"/>
      <c r="PZT337" s="60"/>
      <c r="PZU337" s="60"/>
      <c r="PZV337" s="60"/>
      <c r="PZW337" s="60"/>
      <c r="PZX337" s="60"/>
      <c r="PZY337" s="60"/>
      <c r="PZZ337" s="60"/>
      <c r="QAA337" s="60"/>
      <c r="QAB337" s="60"/>
      <c r="QAC337" s="60"/>
      <c r="QAD337" s="60"/>
      <c r="QAE337" s="60"/>
      <c r="QAF337" s="60"/>
      <c r="QAG337" s="60"/>
      <c r="QAH337" s="60"/>
      <c r="QAI337" s="60"/>
      <c r="QAJ337" s="60"/>
      <c r="QAK337" s="60"/>
      <c r="QAL337" s="60"/>
      <c r="QAM337" s="60"/>
      <c r="QAN337" s="60"/>
      <c r="QAO337" s="60"/>
      <c r="QAP337" s="60"/>
      <c r="QAQ337" s="60"/>
      <c r="QAR337" s="60"/>
      <c r="QAS337" s="60"/>
      <c r="QAT337" s="60"/>
      <c r="QAU337" s="60"/>
      <c r="QAV337" s="60"/>
      <c r="QAW337" s="60"/>
      <c r="QAX337" s="60"/>
      <c r="QAY337" s="60"/>
      <c r="QAZ337" s="60"/>
      <c r="QBA337" s="60"/>
      <c r="QBB337" s="60"/>
      <c r="QBC337" s="60"/>
      <c r="QBD337" s="60"/>
      <c r="QBE337" s="60"/>
      <c r="QBF337" s="60"/>
      <c r="QBG337" s="60"/>
      <c r="QBH337" s="60"/>
      <c r="QBI337" s="60"/>
      <c r="QBJ337" s="60"/>
      <c r="QBK337" s="60"/>
      <c r="QBL337" s="60"/>
      <c r="QBM337" s="60"/>
      <c r="QBN337" s="60"/>
      <c r="QBO337" s="60"/>
      <c r="QBP337" s="60"/>
      <c r="QBQ337" s="60"/>
      <c r="QBR337" s="60"/>
      <c r="QBS337" s="60"/>
      <c r="QBT337" s="60"/>
      <c r="QBU337" s="60"/>
      <c r="QBV337" s="60"/>
      <c r="QBW337" s="60"/>
      <c r="QBX337" s="60"/>
      <c r="QBY337" s="60"/>
      <c r="QBZ337" s="60"/>
      <c r="QCA337" s="60"/>
      <c r="QCB337" s="60"/>
      <c r="QCC337" s="60"/>
      <c r="QCD337" s="60"/>
      <c r="QCE337" s="60"/>
      <c r="QCF337" s="60"/>
      <c r="QCG337" s="60"/>
      <c r="QCH337" s="60"/>
      <c r="QCI337" s="60"/>
      <c r="QCJ337" s="60"/>
      <c r="QCK337" s="60"/>
      <c r="QCL337" s="60"/>
      <c r="QCM337" s="60"/>
      <c r="QCN337" s="60"/>
      <c r="QCO337" s="60"/>
      <c r="QCP337" s="60"/>
      <c r="QCQ337" s="60"/>
      <c r="QCR337" s="60"/>
      <c r="QCS337" s="60"/>
      <c r="QCT337" s="60"/>
      <c r="QCU337" s="60"/>
      <c r="QCV337" s="60"/>
      <c r="QCW337" s="60"/>
      <c r="QCX337" s="60"/>
      <c r="QCY337" s="60"/>
      <c r="QCZ337" s="60"/>
      <c r="QDA337" s="60"/>
      <c r="QDB337" s="60"/>
      <c r="QDC337" s="60"/>
      <c r="QDD337" s="60"/>
      <c r="QDE337" s="60"/>
      <c r="QDF337" s="60"/>
      <c r="QDG337" s="60"/>
      <c r="QDH337" s="60"/>
      <c r="QDI337" s="60"/>
      <c r="QDJ337" s="60"/>
      <c r="QDK337" s="60"/>
      <c r="QDL337" s="60"/>
      <c r="QDM337" s="60"/>
      <c r="QDN337" s="60"/>
      <c r="QDO337" s="60"/>
      <c r="QDP337" s="60"/>
      <c r="QDQ337" s="60"/>
      <c r="QDR337" s="60"/>
      <c r="QDS337" s="60"/>
      <c r="QDT337" s="60"/>
      <c r="QDU337" s="60"/>
      <c r="QDV337" s="60"/>
      <c r="QDW337" s="60"/>
      <c r="QDX337" s="60"/>
      <c r="QDY337" s="60"/>
      <c r="QDZ337" s="60"/>
      <c r="QEA337" s="60"/>
      <c r="QEB337" s="60"/>
      <c r="QEC337" s="60"/>
      <c r="QED337" s="60"/>
      <c r="QEE337" s="60"/>
      <c r="QEF337" s="60"/>
      <c r="QEG337" s="60"/>
      <c r="QEH337" s="60"/>
      <c r="QEI337" s="60"/>
      <c r="QEJ337" s="60"/>
      <c r="QEK337" s="60"/>
      <c r="QEL337" s="60"/>
      <c r="QEM337" s="60"/>
      <c r="QEN337" s="60"/>
      <c r="QEO337" s="60"/>
      <c r="QEP337" s="60"/>
      <c r="QEQ337" s="60"/>
      <c r="QER337" s="60"/>
      <c r="QES337" s="60"/>
      <c r="QET337" s="60"/>
      <c r="QEU337" s="60"/>
      <c r="QEV337" s="60"/>
      <c r="QEW337" s="60"/>
      <c r="QEX337" s="60"/>
      <c r="QEY337" s="60"/>
      <c r="QEZ337" s="60"/>
      <c r="QFA337" s="60"/>
      <c r="QFB337" s="60"/>
      <c r="QFC337" s="60"/>
      <c r="QFD337" s="60"/>
      <c r="QFE337" s="60"/>
      <c r="QFF337" s="60"/>
      <c r="QFG337" s="60"/>
      <c r="QFH337" s="60"/>
      <c r="QFI337" s="60"/>
      <c r="QFJ337" s="60"/>
      <c r="QFK337" s="60"/>
      <c r="QFL337" s="60"/>
      <c r="QFM337" s="60"/>
      <c r="QFN337" s="60"/>
      <c r="QFO337" s="60"/>
      <c r="QFP337" s="60"/>
      <c r="QFQ337" s="60"/>
      <c r="QFR337" s="60"/>
      <c r="QFS337" s="60"/>
      <c r="QFT337" s="60"/>
      <c r="QFU337" s="60"/>
      <c r="QFV337" s="60"/>
      <c r="QFW337" s="60"/>
      <c r="QFX337" s="60"/>
      <c r="QFY337" s="60"/>
      <c r="QFZ337" s="60"/>
      <c r="QGA337" s="60"/>
      <c r="QGB337" s="60"/>
      <c r="QGC337" s="60"/>
      <c r="QGD337" s="60"/>
      <c r="QGE337" s="60"/>
      <c r="QGF337" s="60"/>
      <c r="QGG337" s="60"/>
      <c r="QGH337" s="60"/>
      <c r="QGI337" s="60"/>
      <c r="QGJ337" s="60"/>
      <c r="QGK337" s="60"/>
      <c r="QGL337" s="60"/>
      <c r="QGM337" s="60"/>
      <c r="QGN337" s="60"/>
      <c r="QGO337" s="60"/>
      <c r="QGP337" s="60"/>
      <c r="QGQ337" s="60"/>
      <c r="QGR337" s="60"/>
      <c r="QGS337" s="60"/>
      <c r="QGT337" s="60"/>
      <c r="QGU337" s="60"/>
      <c r="QGV337" s="60"/>
      <c r="QGW337" s="60"/>
      <c r="QGX337" s="60"/>
      <c r="QGY337" s="60"/>
      <c r="QGZ337" s="60"/>
      <c r="QHA337" s="60"/>
      <c r="QHB337" s="60"/>
      <c r="QHC337" s="60"/>
      <c r="QHD337" s="60"/>
      <c r="QHE337" s="60"/>
      <c r="QHF337" s="60"/>
      <c r="QHG337" s="60"/>
      <c r="QHH337" s="60"/>
      <c r="QHI337" s="60"/>
      <c r="QHJ337" s="60"/>
      <c r="QHK337" s="60"/>
      <c r="QHL337" s="60"/>
      <c r="QHM337" s="60"/>
      <c r="QHN337" s="60"/>
      <c r="QHO337" s="60"/>
      <c r="QHP337" s="60"/>
      <c r="QHQ337" s="60"/>
      <c r="QHR337" s="60"/>
      <c r="QHS337" s="60"/>
      <c r="QHT337" s="60"/>
      <c r="QHU337" s="60"/>
      <c r="QHV337" s="60"/>
      <c r="QHW337" s="60"/>
      <c r="QHX337" s="60"/>
      <c r="QHY337" s="60"/>
      <c r="QHZ337" s="60"/>
      <c r="QIA337" s="60"/>
      <c r="QIB337" s="60"/>
      <c r="QIC337" s="60"/>
      <c r="QID337" s="60"/>
      <c r="QIE337" s="60"/>
      <c r="QIF337" s="60"/>
      <c r="QIG337" s="60"/>
      <c r="QIH337" s="60"/>
      <c r="QII337" s="60"/>
      <c r="QIJ337" s="60"/>
      <c r="QIK337" s="60"/>
      <c r="QIL337" s="60"/>
      <c r="QIM337" s="60"/>
      <c r="QIN337" s="60"/>
      <c r="QIO337" s="60"/>
      <c r="QIP337" s="60"/>
      <c r="QIQ337" s="60"/>
      <c r="QIR337" s="60"/>
      <c r="QIS337" s="60"/>
      <c r="QIT337" s="60"/>
      <c r="QIU337" s="60"/>
      <c r="QIV337" s="60"/>
      <c r="QIW337" s="60"/>
      <c r="QIX337" s="60"/>
      <c r="QIY337" s="60"/>
      <c r="QIZ337" s="60"/>
      <c r="QJA337" s="60"/>
      <c r="QJB337" s="60"/>
      <c r="QJC337" s="60"/>
      <c r="QJD337" s="60"/>
      <c r="QJE337" s="60"/>
      <c r="QJF337" s="60"/>
      <c r="QJG337" s="60"/>
      <c r="QJH337" s="60"/>
      <c r="QJI337" s="60"/>
      <c r="QJJ337" s="60"/>
      <c r="QJK337" s="60"/>
      <c r="QJL337" s="60"/>
      <c r="QJM337" s="60"/>
      <c r="QJN337" s="60"/>
      <c r="QJO337" s="60"/>
      <c r="QJP337" s="60"/>
      <c r="QJQ337" s="60"/>
      <c r="QJR337" s="60"/>
      <c r="QJS337" s="60"/>
      <c r="QJT337" s="60"/>
      <c r="QJU337" s="60"/>
      <c r="QJV337" s="60"/>
      <c r="QJW337" s="60"/>
      <c r="QJX337" s="60"/>
      <c r="QJY337" s="60"/>
      <c r="QJZ337" s="60"/>
      <c r="QKA337" s="60"/>
      <c r="QKB337" s="60"/>
      <c r="QKC337" s="60"/>
      <c r="QKD337" s="60"/>
      <c r="QKE337" s="60"/>
      <c r="QKF337" s="60"/>
      <c r="QKG337" s="60"/>
      <c r="QKH337" s="60"/>
      <c r="QKI337" s="60"/>
      <c r="QKJ337" s="60"/>
      <c r="QKK337" s="60"/>
      <c r="QKL337" s="60"/>
      <c r="QKM337" s="60"/>
      <c r="QKN337" s="60"/>
      <c r="QKO337" s="60"/>
      <c r="QKP337" s="60"/>
      <c r="QKQ337" s="60"/>
      <c r="QKR337" s="60"/>
      <c r="QKS337" s="60"/>
      <c r="QKT337" s="60"/>
      <c r="QKU337" s="60"/>
      <c r="QKV337" s="60"/>
      <c r="QKW337" s="60"/>
      <c r="QKX337" s="60"/>
      <c r="QKY337" s="60"/>
      <c r="QKZ337" s="60"/>
      <c r="QLA337" s="60"/>
      <c r="QLB337" s="60"/>
      <c r="QLC337" s="60"/>
      <c r="QLD337" s="60"/>
      <c r="QLE337" s="60"/>
      <c r="QLF337" s="60"/>
      <c r="QLG337" s="60"/>
      <c r="QLH337" s="60"/>
      <c r="QLI337" s="60"/>
      <c r="QLJ337" s="60"/>
      <c r="QLK337" s="60"/>
      <c r="QLL337" s="60"/>
      <c r="QLM337" s="60"/>
      <c r="QLN337" s="60"/>
      <c r="QLO337" s="60"/>
      <c r="QLP337" s="60"/>
      <c r="QLQ337" s="60"/>
      <c r="QLR337" s="60"/>
      <c r="QLS337" s="60"/>
      <c r="QLT337" s="60"/>
      <c r="QLU337" s="60"/>
      <c r="QLV337" s="60"/>
      <c r="QLW337" s="60"/>
      <c r="QLX337" s="60"/>
      <c r="QLY337" s="60"/>
      <c r="QLZ337" s="60"/>
      <c r="QMA337" s="60"/>
      <c r="QMB337" s="60"/>
      <c r="QMC337" s="60"/>
      <c r="QMD337" s="60"/>
      <c r="QME337" s="60"/>
      <c r="QMF337" s="60"/>
      <c r="QMG337" s="60"/>
      <c r="QMH337" s="60"/>
      <c r="QMI337" s="60"/>
      <c r="QMJ337" s="60"/>
      <c r="QMK337" s="60"/>
      <c r="QML337" s="60"/>
      <c r="QMM337" s="60"/>
      <c r="QMN337" s="60"/>
      <c r="QMO337" s="60"/>
      <c r="QMP337" s="60"/>
      <c r="QMQ337" s="60"/>
      <c r="QMR337" s="60"/>
      <c r="QMS337" s="60"/>
      <c r="QMT337" s="60"/>
      <c r="QMU337" s="60"/>
      <c r="QMV337" s="60"/>
      <c r="QMW337" s="60"/>
      <c r="QMX337" s="60"/>
      <c r="QMY337" s="60"/>
      <c r="QMZ337" s="60"/>
      <c r="QNA337" s="60"/>
      <c r="QNB337" s="60"/>
      <c r="QNC337" s="60"/>
      <c r="QND337" s="60"/>
      <c r="QNE337" s="60"/>
      <c r="QNF337" s="60"/>
      <c r="QNG337" s="60"/>
      <c r="QNH337" s="60"/>
      <c r="QNI337" s="60"/>
      <c r="QNJ337" s="60"/>
      <c r="QNK337" s="60"/>
      <c r="QNL337" s="60"/>
      <c r="QNM337" s="60"/>
      <c r="QNN337" s="60"/>
      <c r="QNO337" s="60"/>
      <c r="QNP337" s="60"/>
      <c r="QNQ337" s="60"/>
      <c r="QNR337" s="60"/>
      <c r="QNS337" s="60"/>
      <c r="QNT337" s="60"/>
      <c r="QNU337" s="60"/>
      <c r="QNV337" s="60"/>
      <c r="QNW337" s="60"/>
      <c r="QNX337" s="60"/>
      <c r="QNY337" s="60"/>
      <c r="QNZ337" s="60"/>
      <c r="QOA337" s="60"/>
      <c r="QOB337" s="60"/>
      <c r="QOC337" s="60"/>
      <c r="QOD337" s="60"/>
      <c r="QOE337" s="60"/>
      <c r="QOF337" s="60"/>
      <c r="QOG337" s="60"/>
      <c r="QOH337" s="60"/>
      <c r="QOI337" s="60"/>
      <c r="QOJ337" s="60"/>
      <c r="QOK337" s="60"/>
      <c r="QOL337" s="60"/>
      <c r="QOM337" s="60"/>
      <c r="QON337" s="60"/>
      <c r="QOO337" s="60"/>
      <c r="QOP337" s="60"/>
      <c r="QOQ337" s="60"/>
      <c r="QOR337" s="60"/>
      <c r="QOS337" s="60"/>
      <c r="QOT337" s="60"/>
      <c r="QOU337" s="60"/>
      <c r="QOV337" s="60"/>
      <c r="QOW337" s="60"/>
      <c r="QOX337" s="60"/>
      <c r="QOY337" s="60"/>
      <c r="QOZ337" s="60"/>
      <c r="QPA337" s="60"/>
      <c r="QPB337" s="60"/>
      <c r="QPC337" s="60"/>
      <c r="QPD337" s="60"/>
      <c r="QPE337" s="60"/>
      <c r="QPF337" s="60"/>
      <c r="QPG337" s="60"/>
      <c r="QPH337" s="60"/>
      <c r="QPI337" s="60"/>
      <c r="QPJ337" s="60"/>
      <c r="QPK337" s="60"/>
      <c r="QPL337" s="60"/>
      <c r="QPM337" s="60"/>
      <c r="QPN337" s="60"/>
      <c r="QPO337" s="60"/>
      <c r="QPP337" s="60"/>
      <c r="QPQ337" s="60"/>
      <c r="QPR337" s="60"/>
      <c r="QPS337" s="60"/>
      <c r="QPT337" s="60"/>
      <c r="QPU337" s="60"/>
      <c r="QPV337" s="60"/>
      <c r="QPW337" s="60"/>
      <c r="QPX337" s="60"/>
      <c r="QPY337" s="60"/>
      <c r="QPZ337" s="60"/>
      <c r="QQA337" s="60"/>
      <c r="QQB337" s="60"/>
      <c r="QQC337" s="60"/>
      <c r="QQD337" s="60"/>
      <c r="QQE337" s="60"/>
      <c r="QQF337" s="60"/>
      <c r="QQG337" s="60"/>
      <c r="QQH337" s="60"/>
      <c r="QQI337" s="60"/>
      <c r="QQJ337" s="60"/>
      <c r="QQK337" s="60"/>
      <c r="QQL337" s="60"/>
      <c r="QQM337" s="60"/>
      <c r="QQN337" s="60"/>
      <c r="QQO337" s="60"/>
      <c r="QQP337" s="60"/>
      <c r="QQQ337" s="60"/>
      <c r="QQR337" s="60"/>
      <c r="QQS337" s="60"/>
      <c r="QQT337" s="60"/>
      <c r="QQU337" s="60"/>
      <c r="QQV337" s="60"/>
      <c r="QQW337" s="60"/>
      <c r="QQX337" s="60"/>
      <c r="QQY337" s="60"/>
      <c r="QQZ337" s="60"/>
      <c r="QRA337" s="60"/>
      <c r="QRB337" s="60"/>
      <c r="QRC337" s="60"/>
      <c r="QRD337" s="60"/>
      <c r="QRE337" s="60"/>
      <c r="QRF337" s="60"/>
      <c r="QRG337" s="60"/>
      <c r="QRH337" s="60"/>
      <c r="QRI337" s="60"/>
      <c r="QRJ337" s="60"/>
      <c r="QRK337" s="60"/>
      <c r="QRL337" s="60"/>
      <c r="QRM337" s="60"/>
      <c r="QRN337" s="60"/>
      <c r="QRO337" s="60"/>
      <c r="QRP337" s="60"/>
      <c r="QRQ337" s="60"/>
      <c r="QRR337" s="60"/>
      <c r="QRS337" s="60"/>
      <c r="QRT337" s="60"/>
      <c r="QRU337" s="60"/>
      <c r="QRV337" s="60"/>
      <c r="QRW337" s="60"/>
      <c r="QRX337" s="60"/>
      <c r="QRY337" s="60"/>
      <c r="QRZ337" s="60"/>
      <c r="QSA337" s="60"/>
      <c r="QSB337" s="60"/>
      <c r="QSC337" s="60"/>
      <c r="QSD337" s="60"/>
      <c r="QSE337" s="60"/>
      <c r="QSF337" s="60"/>
      <c r="QSG337" s="60"/>
      <c r="QSH337" s="60"/>
      <c r="QSI337" s="60"/>
      <c r="QSJ337" s="60"/>
      <c r="QSK337" s="60"/>
      <c r="QSL337" s="60"/>
      <c r="QSM337" s="60"/>
      <c r="QSN337" s="60"/>
      <c r="QSO337" s="60"/>
      <c r="QSP337" s="60"/>
      <c r="QSQ337" s="60"/>
      <c r="QSR337" s="60"/>
      <c r="QSS337" s="60"/>
      <c r="QST337" s="60"/>
      <c r="QSU337" s="60"/>
      <c r="QSV337" s="60"/>
      <c r="QSW337" s="60"/>
      <c r="QSX337" s="60"/>
      <c r="QSY337" s="60"/>
      <c r="QSZ337" s="60"/>
      <c r="QTA337" s="60"/>
      <c r="QTB337" s="60"/>
      <c r="QTC337" s="60"/>
      <c r="QTD337" s="60"/>
      <c r="QTE337" s="60"/>
      <c r="QTF337" s="60"/>
      <c r="QTG337" s="60"/>
      <c r="QTH337" s="60"/>
      <c r="QTI337" s="60"/>
      <c r="QTJ337" s="60"/>
      <c r="QTK337" s="60"/>
      <c r="QTL337" s="60"/>
      <c r="QTM337" s="60"/>
      <c r="QTN337" s="60"/>
      <c r="QTO337" s="60"/>
      <c r="QTP337" s="60"/>
      <c r="QTQ337" s="60"/>
      <c r="QTR337" s="60"/>
      <c r="QTS337" s="60"/>
      <c r="QTT337" s="60"/>
      <c r="QTU337" s="60"/>
      <c r="QTV337" s="60"/>
      <c r="QTW337" s="60"/>
      <c r="QTX337" s="60"/>
      <c r="QTY337" s="60"/>
      <c r="QTZ337" s="60"/>
      <c r="QUA337" s="60"/>
      <c r="QUB337" s="60"/>
      <c r="QUC337" s="60"/>
      <c r="QUD337" s="60"/>
      <c r="QUE337" s="60"/>
      <c r="QUF337" s="60"/>
      <c r="QUG337" s="60"/>
      <c r="QUH337" s="60"/>
      <c r="QUI337" s="60"/>
      <c r="QUJ337" s="60"/>
      <c r="QUK337" s="60"/>
      <c r="QUL337" s="60"/>
      <c r="QUM337" s="60"/>
      <c r="QUN337" s="60"/>
      <c r="QUO337" s="60"/>
      <c r="QUP337" s="60"/>
      <c r="QUQ337" s="60"/>
      <c r="QUR337" s="60"/>
      <c r="QUS337" s="60"/>
      <c r="QUT337" s="60"/>
      <c r="QUU337" s="60"/>
      <c r="QUV337" s="60"/>
      <c r="QUW337" s="60"/>
      <c r="QUX337" s="60"/>
      <c r="QUY337" s="60"/>
      <c r="QUZ337" s="60"/>
      <c r="QVA337" s="60"/>
      <c r="QVB337" s="60"/>
      <c r="QVC337" s="60"/>
      <c r="QVD337" s="60"/>
      <c r="QVE337" s="60"/>
      <c r="QVF337" s="60"/>
      <c r="QVG337" s="60"/>
      <c r="QVH337" s="60"/>
      <c r="QVI337" s="60"/>
      <c r="QVJ337" s="60"/>
      <c r="QVK337" s="60"/>
      <c r="QVL337" s="60"/>
      <c r="QVM337" s="60"/>
      <c r="QVN337" s="60"/>
      <c r="QVO337" s="60"/>
      <c r="QVP337" s="60"/>
      <c r="QVQ337" s="60"/>
      <c r="QVR337" s="60"/>
      <c r="QVS337" s="60"/>
      <c r="QVT337" s="60"/>
      <c r="QVU337" s="60"/>
      <c r="QVV337" s="60"/>
      <c r="QVW337" s="60"/>
      <c r="QVX337" s="60"/>
      <c r="QVY337" s="60"/>
      <c r="QVZ337" s="60"/>
      <c r="QWA337" s="60"/>
      <c r="QWB337" s="60"/>
      <c r="QWC337" s="60"/>
      <c r="QWD337" s="60"/>
      <c r="QWE337" s="60"/>
      <c r="QWF337" s="60"/>
      <c r="QWG337" s="60"/>
      <c r="QWH337" s="60"/>
      <c r="QWI337" s="60"/>
      <c r="QWJ337" s="60"/>
      <c r="QWK337" s="60"/>
      <c r="QWL337" s="60"/>
      <c r="QWM337" s="60"/>
      <c r="QWN337" s="60"/>
      <c r="QWO337" s="60"/>
      <c r="QWP337" s="60"/>
      <c r="QWQ337" s="60"/>
      <c r="QWR337" s="60"/>
      <c r="QWS337" s="60"/>
      <c r="QWT337" s="60"/>
      <c r="QWU337" s="60"/>
      <c r="QWV337" s="60"/>
      <c r="QWW337" s="60"/>
      <c r="QWX337" s="60"/>
      <c r="QWY337" s="60"/>
      <c r="QWZ337" s="60"/>
      <c r="QXA337" s="60"/>
      <c r="QXB337" s="60"/>
      <c r="QXC337" s="60"/>
      <c r="QXD337" s="60"/>
      <c r="QXE337" s="60"/>
      <c r="QXF337" s="60"/>
      <c r="QXG337" s="60"/>
      <c r="QXH337" s="60"/>
      <c r="QXI337" s="60"/>
      <c r="QXJ337" s="60"/>
      <c r="QXK337" s="60"/>
      <c r="QXL337" s="60"/>
      <c r="QXM337" s="60"/>
      <c r="QXN337" s="60"/>
      <c r="QXO337" s="60"/>
      <c r="QXP337" s="60"/>
      <c r="QXQ337" s="60"/>
      <c r="QXR337" s="60"/>
      <c r="QXS337" s="60"/>
      <c r="QXT337" s="60"/>
      <c r="QXU337" s="60"/>
      <c r="QXV337" s="60"/>
      <c r="QXW337" s="60"/>
      <c r="QXX337" s="60"/>
      <c r="QXY337" s="60"/>
      <c r="QXZ337" s="60"/>
      <c r="QYA337" s="60"/>
      <c r="QYB337" s="60"/>
      <c r="QYC337" s="60"/>
      <c r="QYD337" s="60"/>
      <c r="QYE337" s="60"/>
      <c r="QYF337" s="60"/>
      <c r="QYG337" s="60"/>
      <c r="QYH337" s="60"/>
      <c r="QYI337" s="60"/>
      <c r="QYJ337" s="60"/>
      <c r="QYK337" s="60"/>
      <c r="QYL337" s="60"/>
      <c r="QYM337" s="60"/>
      <c r="QYN337" s="60"/>
      <c r="QYO337" s="60"/>
      <c r="QYP337" s="60"/>
      <c r="QYQ337" s="60"/>
      <c r="QYR337" s="60"/>
      <c r="QYS337" s="60"/>
      <c r="QYT337" s="60"/>
      <c r="QYU337" s="60"/>
      <c r="QYV337" s="60"/>
      <c r="QYW337" s="60"/>
      <c r="QYX337" s="60"/>
      <c r="QYY337" s="60"/>
      <c r="QYZ337" s="60"/>
      <c r="QZA337" s="60"/>
      <c r="QZB337" s="60"/>
      <c r="QZC337" s="60"/>
      <c r="QZD337" s="60"/>
      <c r="QZE337" s="60"/>
      <c r="QZF337" s="60"/>
      <c r="QZG337" s="60"/>
      <c r="QZH337" s="60"/>
      <c r="QZI337" s="60"/>
      <c r="QZJ337" s="60"/>
      <c r="QZK337" s="60"/>
      <c r="QZL337" s="60"/>
      <c r="QZM337" s="60"/>
      <c r="QZN337" s="60"/>
      <c r="QZO337" s="60"/>
      <c r="QZP337" s="60"/>
      <c r="QZQ337" s="60"/>
      <c r="QZR337" s="60"/>
      <c r="QZS337" s="60"/>
      <c r="QZT337" s="60"/>
      <c r="QZU337" s="60"/>
      <c r="QZV337" s="60"/>
      <c r="QZW337" s="60"/>
      <c r="QZX337" s="60"/>
      <c r="QZY337" s="60"/>
      <c r="QZZ337" s="60"/>
      <c r="RAA337" s="60"/>
      <c r="RAB337" s="60"/>
      <c r="RAC337" s="60"/>
      <c r="RAD337" s="60"/>
      <c r="RAE337" s="60"/>
      <c r="RAF337" s="60"/>
      <c r="RAG337" s="60"/>
      <c r="RAH337" s="60"/>
      <c r="RAI337" s="60"/>
      <c r="RAJ337" s="60"/>
      <c r="RAK337" s="60"/>
      <c r="RAL337" s="60"/>
      <c r="RAM337" s="60"/>
      <c r="RAN337" s="60"/>
      <c r="RAO337" s="60"/>
      <c r="RAP337" s="60"/>
      <c r="RAQ337" s="60"/>
      <c r="RAR337" s="60"/>
      <c r="RAS337" s="60"/>
      <c r="RAT337" s="60"/>
      <c r="RAU337" s="60"/>
      <c r="RAV337" s="60"/>
      <c r="RAW337" s="60"/>
      <c r="RAX337" s="60"/>
      <c r="RAY337" s="60"/>
      <c r="RAZ337" s="60"/>
      <c r="RBA337" s="60"/>
      <c r="RBB337" s="60"/>
      <c r="RBC337" s="60"/>
      <c r="RBD337" s="60"/>
      <c r="RBE337" s="60"/>
      <c r="RBF337" s="60"/>
      <c r="RBG337" s="60"/>
      <c r="RBH337" s="60"/>
      <c r="RBI337" s="60"/>
      <c r="RBJ337" s="60"/>
      <c r="RBK337" s="60"/>
      <c r="RBL337" s="60"/>
      <c r="RBM337" s="60"/>
      <c r="RBN337" s="60"/>
      <c r="RBO337" s="60"/>
      <c r="RBP337" s="60"/>
      <c r="RBQ337" s="60"/>
      <c r="RBR337" s="60"/>
      <c r="RBS337" s="60"/>
      <c r="RBT337" s="60"/>
      <c r="RBU337" s="60"/>
      <c r="RBV337" s="60"/>
      <c r="RBW337" s="60"/>
      <c r="RBX337" s="60"/>
      <c r="RBY337" s="60"/>
      <c r="RBZ337" s="60"/>
      <c r="RCA337" s="60"/>
      <c r="RCB337" s="60"/>
      <c r="RCC337" s="60"/>
      <c r="RCD337" s="60"/>
      <c r="RCE337" s="60"/>
      <c r="RCF337" s="60"/>
      <c r="RCG337" s="60"/>
      <c r="RCH337" s="60"/>
      <c r="RCI337" s="60"/>
      <c r="RCJ337" s="60"/>
      <c r="RCK337" s="60"/>
      <c r="RCL337" s="60"/>
      <c r="RCM337" s="60"/>
      <c r="RCN337" s="60"/>
      <c r="RCO337" s="60"/>
      <c r="RCP337" s="60"/>
      <c r="RCQ337" s="60"/>
      <c r="RCR337" s="60"/>
      <c r="RCS337" s="60"/>
      <c r="RCT337" s="60"/>
      <c r="RCU337" s="60"/>
      <c r="RCV337" s="60"/>
      <c r="RCW337" s="60"/>
      <c r="RCX337" s="60"/>
      <c r="RCY337" s="60"/>
      <c r="RCZ337" s="60"/>
      <c r="RDA337" s="60"/>
      <c r="RDB337" s="60"/>
      <c r="RDC337" s="60"/>
      <c r="RDD337" s="60"/>
      <c r="RDE337" s="60"/>
      <c r="RDF337" s="60"/>
      <c r="RDG337" s="60"/>
      <c r="RDH337" s="60"/>
      <c r="RDI337" s="60"/>
      <c r="RDJ337" s="60"/>
      <c r="RDK337" s="60"/>
      <c r="RDL337" s="60"/>
      <c r="RDM337" s="60"/>
      <c r="RDN337" s="60"/>
      <c r="RDO337" s="60"/>
      <c r="RDP337" s="60"/>
      <c r="RDQ337" s="60"/>
      <c r="RDR337" s="60"/>
      <c r="RDS337" s="60"/>
      <c r="RDT337" s="60"/>
      <c r="RDU337" s="60"/>
      <c r="RDV337" s="60"/>
      <c r="RDW337" s="60"/>
      <c r="RDX337" s="60"/>
      <c r="RDY337" s="60"/>
      <c r="RDZ337" s="60"/>
      <c r="REA337" s="60"/>
      <c r="REB337" s="60"/>
      <c r="REC337" s="60"/>
      <c r="RED337" s="60"/>
      <c r="REE337" s="60"/>
      <c r="REF337" s="60"/>
      <c r="REG337" s="60"/>
      <c r="REH337" s="60"/>
      <c r="REI337" s="60"/>
      <c r="REJ337" s="60"/>
      <c r="REK337" s="60"/>
      <c r="REL337" s="60"/>
      <c r="REM337" s="60"/>
      <c r="REN337" s="60"/>
      <c r="REO337" s="60"/>
      <c r="REP337" s="60"/>
      <c r="REQ337" s="60"/>
      <c r="RER337" s="60"/>
      <c r="RES337" s="60"/>
      <c r="RET337" s="60"/>
      <c r="REU337" s="60"/>
      <c r="REV337" s="60"/>
      <c r="REW337" s="60"/>
      <c r="REX337" s="60"/>
      <c r="REY337" s="60"/>
      <c r="REZ337" s="60"/>
      <c r="RFA337" s="60"/>
      <c r="RFB337" s="60"/>
      <c r="RFC337" s="60"/>
      <c r="RFD337" s="60"/>
      <c r="RFE337" s="60"/>
      <c r="RFF337" s="60"/>
      <c r="RFG337" s="60"/>
      <c r="RFH337" s="60"/>
      <c r="RFI337" s="60"/>
      <c r="RFJ337" s="60"/>
      <c r="RFK337" s="60"/>
      <c r="RFL337" s="60"/>
      <c r="RFM337" s="60"/>
      <c r="RFN337" s="60"/>
      <c r="RFO337" s="60"/>
      <c r="RFP337" s="60"/>
      <c r="RFQ337" s="60"/>
      <c r="RFR337" s="60"/>
      <c r="RFS337" s="60"/>
      <c r="RFT337" s="60"/>
      <c r="RFU337" s="60"/>
      <c r="RFV337" s="60"/>
      <c r="RFW337" s="60"/>
      <c r="RFX337" s="60"/>
      <c r="RFY337" s="60"/>
      <c r="RFZ337" s="60"/>
      <c r="RGA337" s="60"/>
      <c r="RGB337" s="60"/>
      <c r="RGC337" s="60"/>
      <c r="RGD337" s="60"/>
      <c r="RGE337" s="60"/>
      <c r="RGF337" s="60"/>
      <c r="RGG337" s="60"/>
      <c r="RGH337" s="60"/>
      <c r="RGI337" s="60"/>
      <c r="RGJ337" s="60"/>
      <c r="RGK337" s="60"/>
      <c r="RGL337" s="60"/>
      <c r="RGM337" s="60"/>
      <c r="RGN337" s="60"/>
      <c r="RGO337" s="60"/>
      <c r="RGP337" s="60"/>
      <c r="RGQ337" s="60"/>
      <c r="RGR337" s="60"/>
      <c r="RGS337" s="60"/>
      <c r="RGT337" s="60"/>
      <c r="RGU337" s="60"/>
      <c r="RGV337" s="60"/>
      <c r="RGW337" s="60"/>
      <c r="RGX337" s="60"/>
      <c r="RGY337" s="60"/>
      <c r="RGZ337" s="60"/>
      <c r="RHA337" s="60"/>
      <c r="RHB337" s="60"/>
      <c r="RHC337" s="60"/>
      <c r="RHD337" s="60"/>
      <c r="RHE337" s="60"/>
      <c r="RHF337" s="60"/>
      <c r="RHG337" s="60"/>
      <c r="RHH337" s="60"/>
      <c r="RHI337" s="60"/>
      <c r="RHJ337" s="60"/>
      <c r="RHK337" s="60"/>
      <c r="RHL337" s="60"/>
      <c r="RHM337" s="60"/>
      <c r="RHN337" s="60"/>
      <c r="RHO337" s="60"/>
      <c r="RHP337" s="60"/>
      <c r="RHQ337" s="60"/>
      <c r="RHR337" s="60"/>
      <c r="RHS337" s="60"/>
      <c r="RHT337" s="60"/>
      <c r="RHU337" s="60"/>
      <c r="RHV337" s="60"/>
      <c r="RHW337" s="60"/>
      <c r="RHX337" s="60"/>
      <c r="RHY337" s="60"/>
      <c r="RHZ337" s="60"/>
      <c r="RIA337" s="60"/>
      <c r="RIB337" s="60"/>
      <c r="RIC337" s="60"/>
      <c r="RID337" s="60"/>
      <c r="RIE337" s="60"/>
      <c r="RIF337" s="60"/>
      <c r="RIG337" s="60"/>
      <c r="RIH337" s="60"/>
      <c r="RII337" s="60"/>
      <c r="RIJ337" s="60"/>
      <c r="RIK337" s="60"/>
      <c r="RIL337" s="60"/>
      <c r="RIM337" s="60"/>
      <c r="RIN337" s="60"/>
      <c r="RIO337" s="60"/>
      <c r="RIP337" s="60"/>
      <c r="RIQ337" s="60"/>
      <c r="RIR337" s="60"/>
      <c r="RIS337" s="60"/>
      <c r="RIT337" s="60"/>
      <c r="RIU337" s="60"/>
      <c r="RIV337" s="60"/>
      <c r="RIW337" s="60"/>
      <c r="RIX337" s="60"/>
      <c r="RIY337" s="60"/>
      <c r="RIZ337" s="60"/>
      <c r="RJA337" s="60"/>
      <c r="RJB337" s="60"/>
      <c r="RJC337" s="60"/>
      <c r="RJD337" s="60"/>
      <c r="RJE337" s="60"/>
      <c r="RJF337" s="60"/>
      <c r="RJG337" s="60"/>
      <c r="RJH337" s="60"/>
      <c r="RJI337" s="60"/>
      <c r="RJJ337" s="60"/>
      <c r="RJK337" s="60"/>
      <c r="RJL337" s="60"/>
      <c r="RJM337" s="60"/>
      <c r="RJN337" s="60"/>
      <c r="RJO337" s="60"/>
      <c r="RJP337" s="60"/>
      <c r="RJQ337" s="60"/>
      <c r="RJR337" s="60"/>
      <c r="RJS337" s="60"/>
      <c r="RJT337" s="60"/>
      <c r="RJU337" s="60"/>
      <c r="RJV337" s="60"/>
      <c r="RJW337" s="60"/>
      <c r="RJX337" s="60"/>
      <c r="RJY337" s="60"/>
      <c r="RJZ337" s="60"/>
      <c r="RKA337" s="60"/>
      <c r="RKB337" s="60"/>
      <c r="RKC337" s="60"/>
      <c r="RKD337" s="60"/>
      <c r="RKE337" s="60"/>
      <c r="RKF337" s="60"/>
      <c r="RKG337" s="60"/>
      <c r="RKH337" s="60"/>
      <c r="RKI337" s="60"/>
      <c r="RKJ337" s="60"/>
      <c r="RKK337" s="60"/>
      <c r="RKL337" s="60"/>
      <c r="RKM337" s="60"/>
      <c r="RKN337" s="60"/>
      <c r="RKO337" s="60"/>
      <c r="RKP337" s="60"/>
      <c r="RKQ337" s="60"/>
      <c r="RKR337" s="60"/>
      <c r="RKS337" s="60"/>
      <c r="RKT337" s="60"/>
      <c r="RKU337" s="60"/>
      <c r="RKV337" s="60"/>
      <c r="RKW337" s="60"/>
      <c r="RKX337" s="60"/>
      <c r="RKY337" s="60"/>
      <c r="RKZ337" s="60"/>
      <c r="RLA337" s="60"/>
      <c r="RLB337" s="60"/>
      <c r="RLC337" s="60"/>
      <c r="RLD337" s="60"/>
      <c r="RLE337" s="60"/>
      <c r="RLF337" s="60"/>
      <c r="RLG337" s="60"/>
      <c r="RLH337" s="60"/>
      <c r="RLI337" s="60"/>
      <c r="RLJ337" s="60"/>
      <c r="RLK337" s="60"/>
      <c r="RLL337" s="60"/>
      <c r="RLM337" s="60"/>
      <c r="RLN337" s="60"/>
      <c r="RLO337" s="60"/>
      <c r="RLP337" s="60"/>
      <c r="RLQ337" s="60"/>
      <c r="RLR337" s="60"/>
      <c r="RLS337" s="60"/>
      <c r="RLT337" s="60"/>
      <c r="RLU337" s="60"/>
      <c r="RLV337" s="60"/>
      <c r="RLW337" s="60"/>
      <c r="RLX337" s="60"/>
      <c r="RLY337" s="60"/>
      <c r="RLZ337" s="60"/>
      <c r="RMA337" s="60"/>
      <c r="RMB337" s="60"/>
      <c r="RMC337" s="60"/>
      <c r="RMD337" s="60"/>
      <c r="RME337" s="60"/>
      <c r="RMF337" s="60"/>
      <c r="RMG337" s="60"/>
      <c r="RMH337" s="60"/>
      <c r="RMI337" s="60"/>
      <c r="RMJ337" s="60"/>
      <c r="RMK337" s="60"/>
      <c r="RML337" s="60"/>
      <c r="RMM337" s="60"/>
      <c r="RMN337" s="60"/>
      <c r="RMO337" s="60"/>
      <c r="RMP337" s="60"/>
      <c r="RMQ337" s="60"/>
      <c r="RMR337" s="60"/>
      <c r="RMS337" s="60"/>
      <c r="RMT337" s="60"/>
      <c r="RMU337" s="60"/>
      <c r="RMV337" s="60"/>
      <c r="RMW337" s="60"/>
      <c r="RMX337" s="60"/>
      <c r="RMY337" s="60"/>
      <c r="RMZ337" s="60"/>
      <c r="RNA337" s="60"/>
      <c r="RNB337" s="60"/>
      <c r="RNC337" s="60"/>
      <c r="RND337" s="60"/>
      <c r="RNE337" s="60"/>
      <c r="RNF337" s="60"/>
      <c r="RNG337" s="60"/>
      <c r="RNH337" s="60"/>
      <c r="RNI337" s="60"/>
      <c r="RNJ337" s="60"/>
      <c r="RNK337" s="60"/>
      <c r="RNL337" s="60"/>
      <c r="RNM337" s="60"/>
      <c r="RNN337" s="60"/>
      <c r="RNO337" s="60"/>
      <c r="RNP337" s="60"/>
      <c r="RNQ337" s="60"/>
      <c r="RNR337" s="60"/>
      <c r="RNS337" s="60"/>
      <c r="RNT337" s="60"/>
      <c r="RNU337" s="60"/>
      <c r="RNV337" s="60"/>
      <c r="RNW337" s="60"/>
      <c r="RNX337" s="60"/>
      <c r="RNY337" s="60"/>
      <c r="RNZ337" s="60"/>
      <c r="ROA337" s="60"/>
      <c r="ROB337" s="60"/>
      <c r="ROC337" s="60"/>
      <c r="ROD337" s="60"/>
      <c r="ROE337" s="60"/>
      <c r="ROF337" s="60"/>
      <c r="ROG337" s="60"/>
      <c r="ROH337" s="60"/>
      <c r="ROI337" s="60"/>
      <c r="ROJ337" s="60"/>
      <c r="ROK337" s="60"/>
      <c r="ROL337" s="60"/>
      <c r="ROM337" s="60"/>
      <c r="RON337" s="60"/>
      <c r="ROO337" s="60"/>
      <c r="ROP337" s="60"/>
      <c r="ROQ337" s="60"/>
      <c r="ROR337" s="60"/>
      <c r="ROS337" s="60"/>
      <c r="ROT337" s="60"/>
      <c r="ROU337" s="60"/>
      <c r="ROV337" s="60"/>
      <c r="ROW337" s="60"/>
      <c r="ROX337" s="60"/>
      <c r="ROY337" s="60"/>
      <c r="ROZ337" s="60"/>
      <c r="RPA337" s="60"/>
      <c r="RPB337" s="60"/>
      <c r="RPC337" s="60"/>
      <c r="RPD337" s="60"/>
      <c r="RPE337" s="60"/>
      <c r="RPF337" s="60"/>
      <c r="RPG337" s="60"/>
      <c r="RPH337" s="60"/>
      <c r="RPI337" s="60"/>
      <c r="RPJ337" s="60"/>
      <c r="RPK337" s="60"/>
      <c r="RPL337" s="60"/>
      <c r="RPM337" s="60"/>
      <c r="RPN337" s="60"/>
      <c r="RPO337" s="60"/>
      <c r="RPP337" s="60"/>
      <c r="RPQ337" s="60"/>
      <c r="RPR337" s="60"/>
      <c r="RPS337" s="60"/>
      <c r="RPT337" s="60"/>
      <c r="RPU337" s="60"/>
      <c r="RPV337" s="60"/>
      <c r="RPW337" s="60"/>
      <c r="RPX337" s="60"/>
      <c r="RPY337" s="60"/>
      <c r="RPZ337" s="60"/>
      <c r="RQA337" s="60"/>
      <c r="RQB337" s="60"/>
      <c r="RQC337" s="60"/>
      <c r="RQD337" s="60"/>
      <c r="RQE337" s="60"/>
      <c r="RQF337" s="60"/>
      <c r="RQG337" s="60"/>
      <c r="RQH337" s="60"/>
      <c r="RQI337" s="60"/>
      <c r="RQJ337" s="60"/>
      <c r="RQK337" s="60"/>
      <c r="RQL337" s="60"/>
      <c r="RQM337" s="60"/>
      <c r="RQN337" s="60"/>
      <c r="RQO337" s="60"/>
      <c r="RQP337" s="60"/>
      <c r="RQQ337" s="60"/>
      <c r="RQR337" s="60"/>
      <c r="RQS337" s="60"/>
      <c r="RQT337" s="60"/>
      <c r="RQU337" s="60"/>
      <c r="RQV337" s="60"/>
      <c r="RQW337" s="60"/>
      <c r="RQX337" s="60"/>
      <c r="RQY337" s="60"/>
      <c r="RQZ337" s="60"/>
      <c r="RRA337" s="60"/>
      <c r="RRB337" s="60"/>
      <c r="RRC337" s="60"/>
      <c r="RRD337" s="60"/>
      <c r="RRE337" s="60"/>
      <c r="RRF337" s="60"/>
      <c r="RRG337" s="60"/>
      <c r="RRH337" s="60"/>
      <c r="RRI337" s="60"/>
      <c r="RRJ337" s="60"/>
      <c r="RRK337" s="60"/>
      <c r="RRL337" s="60"/>
      <c r="RRM337" s="60"/>
      <c r="RRN337" s="60"/>
      <c r="RRO337" s="60"/>
      <c r="RRP337" s="60"/>
      <c r="RRQ337" s="60"/>
      <c r="RRR337" s="60"/>
      <c r="RRS337" s="60"/>
      <c r="RRT337" s="60"/>
      <c r="RRU337" s="60"/>
      <c r="RRV337" s="60"/>
      <c r="RRW337" s="60"/>
      <c r="RRX337" s="60"/>
      <c r="RRY337" s="60"/>
      <c r="RRZ337" s="60"/>
      <c r="RSA337" s="60"/>
      <c r="RSB337" s="60"/>
      <c r="RSC337" s="60"/>
      <c r="RSD337" s="60"/>
      <c r="RSE337" s="60"/>
      <c r="RSF337" s="60"/>
      <c r="RSG337" s="60"/>
      <c r="RSH337" s="60"/>
      <c r="RSI337" s="60"/>
      <c r="RSJ337" s="60"/>
      <c r="RSK337" s="60"/>
      <c r="RSL337" s="60"/>
      <c r="RSM337" s="60"/>
      <c r="RSN337" s="60"/>
      <c r="RSO337" s="60"/>
      <c r="RSP337" s="60"/>
      <c r="RSQ337" s="60"/>
      <c r="RSR337" s="60"/>
      <c r="RSS337" s="60"/>
      <c r="RST337" s="60"/>
      <c r="RSU337" s="60"/>
      <c r="RSV337" s="60"/>
      <c r="RSW337" s="60"/>
      <c r="RSX337" s="60"/>
      <c r="RSY337" s="60"/>
      <c r="RSZ337" s="60"/>
      <c r="RTA337" s="60"/>
      <c r="RTB337" s="60"/>
      <c r="RTC337" s="60"/>
      <c r="RTD337" s="60"/>
      <c r="RTE337" s="60"/>
      <c r="RTF337" s="60"/>
      <c r="RTG337" s="60"/>
      <c r="RTH337" s="60"/>
      <c r="RTI337" s="60"/>
      <c r="RTJ337" s="60"/>
      <c r="RTK337" s="60"/>
      <c r="RTL337" s="60"/>
      <c r="RTM337" s="60"/>
      <c r="RTN337" s="60"/>
      <c r="RTO337" s="60"/>
      <c r="RTP337" s="60"/>
      <c r="RTQ337" s="60"/>
      <c r="RTR337" s="60"/>
      <c r="RTS337" s="60"/>
      <c r="RTT337" s="60"/>
      <c r="RTU337" s="60"/>
      <c r="RTV337" s="60"/>
      <c r="RTW337" s="60"/>
      <c r="RTX337" s="60"/>
      <c r="RTY337" s="60"/>
      <c r="RTZ337" s="60"/>
      <c r="RUA337" s="60"/>
      <c r="RUB337" s="60"/>
      <c r="RUC337" s="60"/>
      <c r="RUD337" s="60"/>
      <c r="RUE337" s="60"/>
      <c r="RUF337" s="60"/>
      <c r="RUG337" s="60"/>
      <c r="RUH337" s="60"/>
      <c r="RUI337" s="60"/>
      <c r="RUJ337" s="60"/>
      <c r="RUK337" s="60"/>
      <c r="RUL337" s="60"/>
      <c r="RUM337" s="60"/>
      <c r="RUN337" s="60"/>
      <c r="RUO337" s="60"/>
      <c r="RUP337" s="60"/>
      <c r="RUQ337" s="60"/>
      <c r="RUR337" s="60"/>
      <c r="RUS337" s="60"/>
      <c r="RUT337" s="60"/>
      <c r="RUU337" s="60"/>
      <c r="RUV337" s="60"/>
      <c r="RUW337" s="60"/>
      <c r="RUX337" s="60"/>
      <c r="RUY337" s="60"/>
      <c r="RUZ337" s="60"/>
      <c r="RVA337" s="60"/>
      <c r="RVB337" s="60"/>
      <c r="RVC337" s="60"/>
      <c r="RVD337" s="60"/>
      <c r="RVE337" s="60"/>
      <c r="RVF337" s="60"/>
      <c r="RVG337" s="60"/>
      <c r="RVH337" s="60"/>
      <c r="RVI337" s="60"/>
      <c r="RVJ337" s="60"/>
      <c r="RVK337" s="60"/>
      <c r="RVL337" s="60"/>
      <c r="RVM337" s="60"/>
      <c r="RVN337" s="60"/>
      <c r="RVO337" s="60"/>
      <c r="RVP337" s="60"/>
      <c r="RVQ337" s="60"/>
      <c r="RVR337" s="60"/>
      <c r="RVS337" s="60"/>
      <c r="RVT337" s="60"/>
      <c r="RVU337" s="60"/>
      <c r="RVV337" s="60"/>
      <c r="RVW337" s="60"/>
      <c r="RVX337" s="60"/>
      <c r="RVY337" s="60"/>
      <c r="RVZ337" s="60"/>
      <c r="RWA337" s="60"/>
      <c r="RWB337" s="60"/>
      <c r="RWC337" s="60"/>
      <c r="RWD337" s="60"/>
      <c r="RWE337" s="60"/>
      <c r="RWF337" s="60"/>
      <c r="RWG337" s="60"/>
      <c r="RWH337" s="60"/>
      <c r="RWI337" s="60"/>
      <c r="RWJ337" s="60"/>
      <c r="RWK337" s="60"/>
      <c r="RWL337" s="60"/>
      <c r="RWM337" s="60"/>
      <c r="RWN337" s="60"/>
      <c r="RWO337" s="60"/>
      <c r="RWP337" s="60"/>
      <c r="RWQ337" s="60"/>
      <c r="RWR337" s="60"/>
      <c r="RWS337" s="60"/>
      <c r="RWT337" s="60"/>
      <c r="RWU337" s="60"/>
      <c r="RWV337" s="60"/>
      <c r="RWW337" s="60"/>
      <c r="RWX337" s="60"/>
      <c r="RWY337" s="60"/>
      <c r="RWZ337" s="60"/>
      <c r="RXA337" s="60"/>
      <c r="RXB337" s="60"/>
      <c r="RXC337" s="60"/>
      <c r="RXD337" s="60"/>
      <c r="RXE337" s="60"/>
      <c r="RXF337" s="60"/>
      <c r="RXG337" s="60"/>
      <c r="RXH337" s="60"/>
      <c r="RXI337" s="60"/>
      <c r="RXJ337" s="60"/>
      <c r="RXK337" s="60"/>
      <c r="RXL337" s="60"/>
      <c r="RXM337" s="60"/>
      <c r="RXN337" s="60"/>
      <c r="RXO337" s="60"/>
      <c r="RXP337" s="60"/>
      <c r="RXQ337" s="60"/>
      <c r="RXR337" s="60"/>
      <c r="RXS337" s="60"/>
      <c r="RXT337" s="60"/>
      <c r="RXU337" s="60"/>
      <c r="RXV337" s="60"/>
      <c r="RXW337" s="60"/>
      <c r="RXX337" s="60"/>
      <c r="RXY337" s="60"/>
      <c r="RXZ337" s="60"/>
      <c r="RYA337" s="60"/>
      <c r="RYB337" s="60"/>
      <c r="RYC337" s="60"/>
      <c r="RYD337" s="60"/>
      <c r="RYE337" s="60"/>
      <c r="RYF337" s="60"/>
      <c r="RYG337" s="60"/>
      <c r="RYH337" s="60"/>
      <c r="RYI337" s="60"/>
      <c r="RYJ337" s="60"/>
      <c r="RYK337" s="60"/>
      <c r="RYL337" s="60"/>
      <c r="RYM337" s="60"/>
      <c r="RYN337" s="60"/>
      <c r="RYO337" s="60"/>
      <c r="RYP337" s="60"/>
      <c r="RYQ337" s="60"/>
      <c r="RYR337" s="60"/>
      <c r="RYS337" s="60"/>
      <c r="RYT337" s="60"/>
      <c r="RYU337" s="60"/>
      <c r="RYV337" s="60"/>
      <c r="RYW337" s="60"/>
      <c r="RYX337" s="60"/>
      <c r="RYY337" s="60"/>
      <c r="RYZ337" s="60"/>
      <c r="RZA337" s="60"/>
      <c r="RZB337" s="60"/>
      <c r="RZC337" s="60"/>
      <c r="RZD337" s="60"/>
      <c r="RZE337" s="60"/>
      <c r="RZF337" s="60"/>
      <c r="RZG337" s="60"/>
      <c r="RZH337" s="60"/>
      <c r="RZI337" s="60"/>
      <c r="RZJ337" s="60"/>
      <c r="RZK337" s="60"/>
      <c r="RZL337" s="60"/>
      <c r="RZM337" s="60"/>
      <c r="RZN337" s="60"/>
      <c r="RZO337" s="60"/>
      <c r="RZP337" s="60"/>
      <c r="RZQ337" s="60"/>
      <c r="RZR337" s="60"/>
      <c r="RZS337" s="60"/>
      <c r="RZT337" s="60"/>
      <c r="RZU337" s="60"/>
      <c r="RZV337" s="60"/>
      <c r="RZW337" s="60"/>
      <c r="RZX337" s="60"/>
      <c r="RZY337" s="60"/>
      <c r="RZZ337" s="60"/>
      <c r="SAA337" s="60"/>
      <c r="SAB337" s="60"/>
      <c r="SAC337" s="60"/>
      <c r="SAD337" s="60"/>
      <c r="SAE337" s="60"/>
      <c r="SAF337" s="60"/>
      <c r="SAG337" s="60"/>
      <c r="SAH337" s="60"/>
      <c r="SAI337" s="60"/>
      <c r="SAJ337" s="60"/>
      <c r="SAK337" s="60"/>
      <c r="SAL337" s="60"/>
      <c r="SAM337" s="60"/>
      <c r="SAN337" s="60"/>
      <c r="SAO337" s="60"/>
      <c r="SAP337" s="60"/>
      <c r="SAQ337" s="60"/>
      <c r="SAR337" s="60"/>
      <c r="SAS337" s="60"/>
      <c r="SAT337" s="60"/>
      <c r="SAU337" s="60"/>
      <c r="SAV337" s="60"/>
      <c r="SAW337" s="60"/>
      <c r="SAX337" s="60"/>
      <c r="SAY337" s="60"/>
      <c r="SAZ337" s="60"/>
      <c r="SBA337" s="60"/>
      <c r="SBB337" s="60"/>
      <c r="SBC337" s="60"/>
      <c r="SBD337" s="60"/>
      <c r="SBE337" s="60"/>
      <c r="SBF337" s="60"/>
      <c r="SBG337" s="60"/>
      <c r="SBH337" s="60"/>
      <c r="SBI337" s="60"/>
      <c r="SBJ337" s="60"/>
      <c r="SBK337" s="60"/>
      <c r="SBL337" s="60"/>
      <c r="SBM337" s="60"/>
      <c r="SBN337" s="60"/>
      <c r="SBO337" s="60"/>
      <c r="SBP337" s="60"/>
      <c r="SBQ337" s="60"/>
      <c r="SBR337" s="60"/>
      <c r="SBS337" s="60"/>
      <c r="SBT337" s="60"/>
      <c r="SBU337" s="60"/>
      <c r="SBV337" s="60"/>
      <c r="SBW337" s="60"/>
      <c r="SBX337" s="60"/>
      <c r="SBY337" s="60"/>
      <c r="SBZ337" s="60"/>
      <c r="SCA337" s="60"/>
      <c r="SCB337" s="60"/>
      <c r="SCC337" s="60"/>
      <c r="SCD337" s="60"/>
      <c r="SCE337" s="60"/>
      <c r="SCF337" s="60"/>
      <c r="SCG337" s="60"/>
      <c r="SCH337" s="60"/>
      <c r="SCI337" s="60"/>
      <c r="SCJ337" s="60"/>
      <c r="SCK337" s="60"/>
      <c r="SCL337" s="60"/>
      <c r="SCM337" s="60"/>
      <c r="SCN337" s="60"/>
      <c r="SCO337" s="60"/>
      <c r="SCP337" s="60"/>
      <c r="SCQ337" s="60"/>
      <c r="SCR337" s="60"/>
      <c r="SCS337" s="60"/>
      <c r="SCT337" s="60"/>
      <c r="SCU337" s="60"/>
      <c r="SCV337" s="60"/>
      <c r="SCW337" s="60"/>
      <c r="SCX337" s="60"/>
      <c r="SCY337" s="60"/>
      <c r="SCZ337" s="60"/>
      <c r="SDA337" s="60"/>
      <c r="SDB337" s="60"/>
      <c r="SDC337" s="60"/>
      <c r="SDD337" s="60"/>
      <c r="SDE337" s="60"/>
      <c r="SDF337" s="60"/>
      <c r="SDG337" s="60"/>
      <c r="SDH337" s="60"/>
      <c r="SDI337" s="60"/>
      <c r="SDJ337" s="60"/>
      <c r="SDK337" s="60"/>
      <c r="SDL337" s="60"/>
      <c r="SDM337" s="60"/>
      <c r="SDN337" s="60"/>
      <c r="SDO337" s="60"/>
      <c r="SDP337" s="60"/>
      <c r="SDQ337" s="60"/>
      <c r="SDR337" s="60"/>
      <c r="SDS337" s="60"/>
      <c r="SDT337" s="60"/>
      <c r="SDU337" s="60"/>
      <c r="SDV337" s="60"/>
      <c r="SDW337" s="60"/>
      <c r="SDX337" s="60"/>
      <c r="SDY337" s="60"/>
      <c r="SDZ337" s="60"/>
      <c r="SEA337" s="60"/>
      <c r="SEB337" s="60"/>
      <c r="SEC337" s="60"/>
      <c r="SED337" s="60"/>
      <c r="SEE337" s="60"/>
      <c r="SEF337" s="60"/>
      <c r="SEG337" s="60"/>
      <c r="SEH337" s="60"/>
      <c r="SEI337" s="60"/>
      <c r="SEJ337" s="60"/>
      <c r="SEK337" s="60"/>
      <c r="SEL337" s="60"/>
      <c r="SEM337" s="60"/>
      <c r="SEN337" s="60"/>
      <c r="SEO337" s="60"/>
      <c r="SEP337" s="60"/>
      <c r="SEQ337" s="60"/>
      <c r="SER337" s="60"/>
      <c r="SES337" s="60"/>
      <c r="SET337" s="60"/>
      <c r="SEU337" s="60"/>
      <c r="SEV337" s="60"/>
      <c r="SEW337" s="60"/>
      <c r="SEX337" s="60"/>
      <c r="SEY337" s="60"/>
      <c r="SEZ337" s="60"/>
      <c r="SFA337" s="60"/>
      <c r="SFB337" s="60"/>
      <c r="SFC337" s="60"/>
      <c r="SFD337" s="60"/>
      <c r="SFE337" s="60"/>
      <c r="SFF337" s="60"/>
      <c r="SFG337" s="60"/>
      <c r="SFH337" s="60"/>
      <c r="SFI337" s="60"/>
      <c r="SFJ337" s="60"/>
      <c r="SFK337" s="60"/>
      <c r="SFL337" s="60"/>
      <c r="SFM337" s="60"/>
      <c r="SFN337" s="60"/>
      <c r="SFO337" s="60"/>
      <c r="SFP337" s="60"/>
      <c r="SFQ337" s="60"/>
      <c r="SFR337" s="60"/>
      <c r="SFS337" s="60"/>
      <c r="SFT337" s="60"/>
      <c r="SFU337" s="60"/>
      <c r="SFV337" s="60"/>
      <c r="SFW337" s="60"/>
      <c r="SFX337" s="60"/>
      <c r="SFY337" s="60"/>
      <c r="SFZ337" s="60"/>
      <c r="SGA337" s="60"/>
      <c r="SGB337" s="60"/>
      <c r="SGC337" s="60"/>
      <c r="SGD337" s="60"/>
      <c r="SGE337" s="60"/>
      <c r="SGF337" s="60"/>
      <c r="SGG337" s="60"/>
      <c r="SGH337" s="60"/>
      <c r="SGI337" s="60"/>
      <c r="SGJ337" s="60"/>
      <c r="SGK337" s="60"/>
      <c r="SGL337" s="60"/>
      <c r="SGM337" s="60"/>
      <c r="SGN337" s="60"/>
      <c r="SGO337" s="60"/>
      <c r="SGP337" s="60"/>
      <c r="SGQ337" s="60"/>
      <c r="SGR337" s="60"/>
      <c r="SGS337" s="60"/>
      <c r="SGT337" s="60"/>
      <c r="SGU337" s="60"/>
      <c r="SGV337" s="60"/>
      <c r="SGW337" s="60"/>
      <c r="SGX337" s="60"/>
      <c r="SGY337" s="60"/>
      <c r="SGZ337" s="60"/>
      <c r="SHA337" s="60"/>
      <c r="SHB337" s="60"/>
      <c r="SHC337" s="60"/>
      <c r="SHD337" s="60"/>
      <c r="SHE337" s="60"/>
      <c r="SHF337" s="60"/>
      <c r="SHG337" s="60"/>
      <c r="SHH337" s="60"/>
      <c r="SHI337" s="60"/>
      <c r="SHJ337" s="60"/>
      <c r="SHK337" s="60"/>
      <c r="SHL337" s="60"/>
      <c r="SHM337" s="60"/>
      <c r="SHN337" s="60"/>
      <c r="SHO337" s="60"/>
      <c r="SHP337" s="60"/>
      <c r="SHQ337" s="60"/>
      <c r="SHR337" s="60"/>
      <c r="SHS337" s="60"/>
      <c r="SHT337" s="60"/>
      <c r="SHU337" s="60"/>
      <c r="SHV337" s="60"/>
      <c r="SHW337" s="60"/>
      <c r="SHX337" s="60"/>
      <c r="SHY337" s="60"/>
      <c r="SHZ337" s="60"/>
      <c r="SIA337" s="60"/>
      <c r="SIB337" s="60"/>
      <c r="SIC337" s="60"/>
      <c r="SID337" s="60"/>
      <c r="SIE337" s="60"/>
      <c r="SIF337" s="60"/>
      <c r="SIG337" s="60"/>
      <c r="SIH337" s="60"/>
      <c r="SII337" s="60"/>
      <c r="SIJ337" s="60"/>
      <c r="SIK337" s="60"/>
      <c r="SIL337" s="60"/>
      <c r="SIM337" s="60"/>
      <c r="SIN337" s="60"/>
      <c r="SIO337" s="60"/>
      <c r="SIP337" s="60"/>
      <c r="SIQ337" s="60"/>
      <c r="SIR337" s="60"/>
      <c r="SIS337" s="60"/>
      <c r="SIT337" s="60"/>
      <c r="SIU337" s="60"/>
      <c r="SIV337" s="60"/>
      <c r="SIW337" s="60"/>
      <c r="SIX337" s="60"/>
      <c r="SIY337" s="60"/>
      <c r="SIZ337" s="60"/>
      <c r="SJA337" s="60"/>
      <c r="SJB337" s="60"/>
      <c r="SJC337" s="60"/>
      <c r="SJD337" s="60"/>
      <c r="SJE337" s="60"/>
      <c r="SJF337" s="60"/>
      <c r="SJG337" s="60"/>
      <c r="SJH337" s="60"/>
      <c r="SJI337" s="60"/>
      <c r="SJJ337" s="60"/>
      <c r="SJK337" s="60"/>
      <c r="SJL337" s="60"/>
      <c r="SJM337" s="60"/>
      <c r="SJN337" s="60"/>
      <c r="SJO337" s="60"/>
      <c r="SJP337" s="60"/>
      <c r="SJQ337" s="60"/>
      <c r="SJR337" s="60"/>
      <c r="SJS337" s="60"/>
      <c r="SJT337" s="60"/>
      <c r="SJU337" s="60"/>
      <c r="SJV337" s="60"/>
      <c r="SJW337" s="60"/>
      <c r="SJX337" s="60"/>
      <c r="SJY337" s="60"/>
      <c r="SJZ337" s="60"/>
      <c r="SKA337" s="60"/>
      <c r="SKB337" s="60"/>
      <c r="SKC337" s="60"/>
      <c r="SKD337" s="60"/>
      <c r="SKE337" s="60"/>
      <c r="SKF337" s="60"/>
      <c r="SKG337" s="60"/>
      <c r="SKH337" s="60"/>
      <c r="SKI337" s="60"/>
      <c r="SKJ337" s="60"/>
      <c r="SKK337" s="60"/>
      <c r="SKL337" s="60"/>
      <c r="SKM337" s="60"/>
      <c r="SKN337" s="60"/>
      <c r="SKO337" s="60"/>
      <c r="SKP337" s="60"/>
      <c r="SKQ337" s="60"/>
      <c r="SKR337" s="60"/>
      <c r="SKS337" s="60"/>
      <c r="SKT337" s="60"/>
      <c r="SKU337" s="60"/>
      <c r="SKV337" s="60"/>
      <c r="SKW337" s="60"/>
      <c r="SKX337" s="60"/>
      <c r="SKY337" s="60"/>
      <c r="SKZ337" s="60"/>
      <c r="SLA337" s="60"/>
      <c r="SLB337" s="60"/>
      <c r="SLC337" s="60"/>
      <c r="SLD337" s="60"/>
      <c r="SLE337" s="60"/>
      <c r="SLF337" s="60"/>
      <c r="SLG337" s="60"/>
      <c r="SLH337" s="60"/>
      <c r="SLI337" s="60"/>
      <c r="SLJ337" s="60"/>
      <c r="SLK337" s="60"/>
      <c r="SLL337" s="60"/>
      <c r="SLM337" s="60"/>
      <c r="SLN337" s="60"/>
      <c r="SLO337" s="60"/>
      <c r="SLP337" s="60"/>
      <c r="SLQ337" s="60"/>
      <c r="SLR337" s="60"/>
      <c r="SLS337" s="60"/>
      <c r="SLT337" s="60"/>
      <c r="SLU337" s="60"/>
      <c r="SLV337" s="60"/>
      <c r="SLW337" s="60"/>
      <c r="SLX337" s="60"/>
      <c r="SLY337" s="60"/>
      <c r="SLZ337" s="60"/>
      <c r="SMA337" s="60"/>
      <c r="SMB337" s="60"/>
      <c r="SMC337" s="60"/>
      <c r="SMD337" s="60"/>
      <c r="SME337" s="60"/>
      <c r="SMF337" s="60"/>
      <c r="SMG337" s="60"/>
      <c r="SMH337" s="60"/>
      <c r="SMI337" s="60"/>
      <c r="SMJ337" s="60"/>
      <c r="SMK337" s="60"/>
      <c r="SML337" s="60"/>
      <c r="SMM337" s="60"/>
      <c r="SMN337" s="60"/>
      <c r="SMO337" s="60"/>
      <c r="SMP337" s="60"/>
      <c r="SMQ337" s="60"/>
      <c r="SMR337" s="60"/>
      <c r="SMS337" s="60"/>
      <c r="SMT337" s="60"/>
      <c r="SMU337" s="60"/>
      <c r="SMV337" s="60"/>
      <c r="SMW337" s="60"/>
      <c r="SMX337" s="60"/>
      <c r="SMY337" s="60"/>
      <c r="SMZ337" s="60"/>
      <c r="SNA337" s="60"/>
      <c r="SNB337" s="60"/>
      <c r="SNC337" s="60"/>
      <c r="SND337" s="60"/>
      <c r="SNE337" s="60"/>
      <c r="SNF337" s="60"/>
      <c r="SNG337" s="60"/>
      <c r="SNH337" s="60"/>
      <c r="SNI337" s="60"/>
      <c r="SNJ337" s="60"/>
      <c r="SNK337" s="60"/>
      <c r="SNL337" s="60"/>
      <c r="SNM337" s="60"/>
      <c r="SNN337" s="60"/>
      <c r="SNO337" s="60"/>
      <c r="SNP337" s="60"/>
      <c r="SNQ337" s="60"/>
      <c r="SNR337" s="60"/>
      <c r="SNS337" s="60"/>
      <c r="SNT337" s="60"/>
      <c r="SNU337" s="60"/>
      <c r="SNV337" s="60"/>
      <c r="SNW337" s="60"/>
      <c r="SNX337" s="60"/>
      <c r="SNY337" s="60"/>
      <c r="SNZ337" s="60"/>
      <c r="SOA337" s="60"/>
      <c r="SOB337" s="60"/>
      <c r="SOC337" s="60"/>
      <c r="SOD337" s="60"/>
      <c r="SOE337" s="60"/>
      <c r="SOF337" s="60"/>
      <c r="SOG337" s="60"/>
      <c r="SOH337" s="60"/>
      <c r="SOI337" s="60"/>
      <c r="SOJ337" s="60"/>
      <c r="SOK337" s="60"/>
      <c r="SOL337" s="60"/>
      <c r="SOM337" s="60"/>
      <c r="SON337" s="60"/>
      <c r="SOO337" s="60"/>
      <c r="SOP337" s="60"/>
      <c r="SOQ337" s="60"/>
      <c r="SOR337" s="60"/>
      <c r="SOS337" s="60"/>
      <c r="SOT337" s="60"/>
      <c r="SOU337" s="60"/>
      <c r="SOV337" s="60"/>
      <c r="SOW337" s="60"/>
      <c r="SOX337" s="60"/>
      <c r="SOY337" s="60"/>
      <c r="SOZ337" s="60"/>
      <c r="SPA337" s="60"/>
      <c r="SPB337" s="60"/>
      <c r="SPC337" s="60"/>
      <c r="SPD337" s="60"/>
      <c r="SPE337" s="60"/>
      <c r="SPF337" s="60"/>
      <c r="SPG337" s="60"/>
      <c r="SPH337" s="60"/>
      <c r="SPI337" s="60"/>
      <c r="SPJ337" s="60"/>
      <c r="SPK337" s="60"/>
      <c r="SPL337" s="60"/>
      <c r="SPM337" s="60"/>
      <c r="SPN337" s="60"/>
      <c r="SPO337" s="60"/>
      <c r="SPP337" s="60"/>
      <c r="SPQ337" s="60"/>
      <c r="SPR337" s="60"/>
      <c r="SPS337" s="60"/>
      <c r="SPT337" s="60"/>
      <c r="SPU337" s="60"/>
      <c r="SPV337" s="60"/>
      <c r="SPW337" s="60"/>
      <c r="SPX337" s="60"/>
      <c r="SPY337" s="60"/>
      <c r="SPZ337" s="60"/>
      <c r="SQA337" s="60"/>
      <c r="SQB337" s="60"/>
      <c r="SQC337" s="60"/>
      <c r="SQD337" s="60"/>
      <c r="SQE337" s="60"/>
      <c r="SQF337" s="60"/>
      <c r="SQG337" s="60"/>
      <c r="SQH337" s="60"/>
      <c r="SQI337" s="60"/>
      <c r="SQJ337" s="60"/>
      <c r="SQK337" s="60"/>
      <c r="SQL337" s="60"/>
      <c r="SQM337" s="60"/>
      <c r="SQN337" s="60"/>
      <c r="SQO337" s="60"/>
      <c r="SQP337" s="60"/>
      <c r="SQQ337" s="60"/>
      <c r="SQR337" s="60"/>
      <c r="SQS337" s="60"/>
      <c r="SQT337" s="60"/>
      <c r="SQU337" s="60"/>
      <c r="SQV337" s="60"/>
      <c r="SQW337" s="60"/>
      <c r="SQX337" s="60"/>
      <c r="SQY337" s="60"/>
      <c r="SQZ337" s="60"/>
      <c r="SRA337" s="60"/>
      <c r="SRB337" s="60"/>
      <c r="SRC337" s="60"/>
      <c r="SRD337" s="60"/>
      <c r="SRE337" s="60"/>
      <c r="SRF337" s="60"/>
      <c r="SRG337" s="60"/>
      <c r="SRH337" s="60"/>
      <c r="SRI337" s="60"/>
      <c r="SRJ337" s="60"/>
      <c r="SRK337" s="60"/>
      <c r="SRL337" s="60"/>
      <c r="SRM337" s="60"/>
      <c r="SRN337" s="60"/>
      <c r="SRO337" s="60"/>
      <c r="SRP337" s="60"/>
      <c r="SRQ337" s="60"/>
      <c r="SRR337" s="60"/>
      <c r="SRS337" s="60"/>
      <c r="SRT337" s="60"/>
      <c r="SRU337" s="60"/>
      <c r="SRV337" s="60"/>
      <c r="SRW337" s="60"/>
      <c r="SRX337" s="60"/>
      <c r="SRY337" s="60"/>
      <c r="SRZ337" s="60"/>
      <c r="SSA337" s="60"/>
      <c r="SSB337" s="60"/>
      <c r="SSC337" s="60"/>
      <c r="SSD337" s="60"/>
      <c r="SSE337" s="60"/>
      <c r="SSF337" s="60"/>
      <c r="SSG337" s="60"/>
      <c r="SSH337" s="60"/>
      <c r="SSI337" s="60"/>
      <c r="SSJ337" s="60"/>
      <c r="SSK337" s="60"/>
      <c r="SSL337" s="60"/>
      <c r="SSM337" s="60"/>
      <c r="SSN337" s="60"/>
      <c r="SSO337" s="60"/>
      <c r="SSP337" s="60"/>
      <c r="SSQ337" s="60"/>
      <c r="SSR337" s="60"/>
      <c r="SSS337" s="60"/>
      <c r="SST337" s="60"/>
      <c r="SSU337" s="60"/>
      <c r="SSV337" s="60"/>
      <c r="SSW337" s="60"/>
      <c r="SSX337" s="60"/>
      <c r="SSY337" s="60"/>
      <c r="SSZ337" s="60"/>
      <c r="STA337" s="60"/>
      <c r="STB337" s="60"/>
      <c r="STC337" s="60"/>
      <c r="STD337" s="60"/>
      <c r="STE337" s="60"/>
      <c r="STF337" s="60"/>
      <c r="STG337" s="60"/>
      <c r="STH337" s="60"/>
      <c r="STI337" s="60"/>
      <c r="STJ337" s="60"/>
      <c r="STK337" s="60"/>
      <c r="STL337" s="60"/>
      <c r="STM337" s="60"/>
      <c r="STN337" s="60"/>
      <c r="STO337" s="60"/>
      <c r="STP337" s="60"/>
      <c r="STQ337" s="60"/>
      <c r="STR337" s="60"/>
      <c r="STS337" s="60"/>
      <c r="STT337" s="60"/>
      <c r="STU337" s="60"/>
      <c r="STV337" s="60"/>
      <c r="STW337" s="60"/>
      <c r="STX337" s="60"/>
      <c r="STY337" s="60"/>
      <c r="STZ337" s="60"/>
      <c r="SUA337" s="60"/>
      <c r="SUB337" s="60"/>
      <c r="SUC337" s="60"/>
      <c r="SUD337" s="60"/>
      <c r="SUE337" s="60"/>
      <c r="SUF337" s="60"/>
      <c r="SUG337" s="60"/>
      <c r="SUH337" s="60"/>
      <c r="SUI337" s="60"/>
      <c r="SUJ337" s="60"/>
      <c r="SUK337" s="60"/>
      <c r="SUL337" s="60"/>
      <c r="SUM337" s="60"/>
      <c r="SUN337" s="60"/>
      <c r="SUO337" s="60"/>
      <c r="SUP337" s="60"/>
      <c r="SUQ337" s="60"/>
      <c r="SUR337" s="60"/>
      <c r="SUS337" s="60"/>
      <c r="SUT337" s="60"/>
      <c r="SUU337" s="60"/>
      <c r="SUV337" s="60"/>
      <c r="SUW337" s="60"/>
      <c r="SUX337" s="60"/>
      <c r="SUY337" s="60"/>
      <c r="SUZ337" s="60"/>
      <c r="SVA337" s="60"/>
      <c r="SVB337" s="60"/>
      <c r="SVC337" s="60"/>
      <c r="SVD337" s="60"/>
      <c r="SVE337" s="60"/>
      <c r="SVF337" s="60"/>
      <c r="SVG337" s="60"/>
      <c r="SVH337" s="60"/>
      <c r="SVI337" s="60"/>
      <c r="SVJ337" s="60"/>
      <c r="SVK337" s="60"/>
      <c r="SVL337" s="60"/>
      <c r="SVM337" s="60"/>
      <c r="SVN337" s="60"/>
      <c r="SVO337" s="60"/>
      <c r="SVP337" s="60"/>
      <c r="SVQ337" s="60"/>
      <c r="SVR337" s="60"/>
      <c r="SVS337" s="60"/>
      <c r="SVT337" s="60"/>
      <c r="SVU337" s="60"/>
      <c r="SVV337" s="60"/>
      <c r="SVW337" s="60"/>
      <c r="SVX337" s="60"/>
      <c r="SVY337" s="60"/>
      <c r="SVZ337" s="60"/>
      <c r="SWA337" s="60"/>
      <c r="SWB337" s="60"/>
      <c r="SWC337" s="60"/>
      <c r="SWD337" s="60"/>
      <c r="SWE337" s="60"/>
      <c r="SWF337" s="60"/>
      <c r="SWG337" s="60"/>
      <c r="SWH337" s="60"/>
      <c r="SWI337" s="60"/>
      <c r="SWJ337" s="60"/>
      <c r="SWK337" s="60"/>
      <c r="SWL337" s="60"/>
      <c r="SWM337" s="60"/>
      <c r="SWN337" s="60"/>
      <c r="SWO337" s="60"/>
      <c r="SWP337" s="60"/>
      <c r="SWQ337" s="60"/>
      <c r="SWR337" s="60"/>
      <c r="SWS337" s="60"/>
      <c r="SWT337" s="60"/>
      <c r="SWU337" s="60"/>
      <c r="SWV337" s="60"/>
      <c r="SWW337" s="60"/>
      <c r="SWX337" s="60"/>
      <c r="SWY337" s="60"/>
      <c r="SWZ337" s="60"/>
      <c r="SXA337" s="60"/>
      <c r="SXB337" s="60"/>
      <c r="SXC337" s="60"/>
      <c r="SXD337" s="60"/>
      <c r="SXE337" s="60"/>
      <c r="SXF337" s="60"/>
      <c r="SXG337" s="60"/>
      <c r="SXH337" s="60"/>
      <c r="SXI337" s="60"/>
      <c r="SXJ337" s="60"/>
      <c r="SXK337" s="60"/>
      <c r="SXL337" s="60"/>
      <c r="SXM337" s="60"/>
      <c r="SXN337" s="60"/>
      <c r="SXO337" s="60"/>
      <c r="SXP337" s="60"/>
      <c r="SXQ337" s="60"/>
      <c r="SXR337" s="60"/>
      <c r="SXS337" s="60"/>
      <c r="SXT337" s="60"/>
      <c r="SXU337" s="60"/>
      <c r="SXV337" s="60"/>
      <c r="SXW337" s="60"/>
      <c r="SXX337" s="60"/>
      <c r="SXY337" s="60"/>
      <c r="SXZ337" s="60"/>
      <c r="SYA337" s="60"/>
      <c r="SYB337" s="60"/>
      <c r="SYC337" s="60"/>
      <c r="SYD337" s="60"/>
      <c r="SYE337" s="60"/>
      <c r="SYF337" s="60"/>
      <c r="SYG337" s="60"/>
      <c r="SYH337" s="60"/>
      <c r="SYI337" s="60"/>
      <c r="SYJ337" s="60"/>
      <c r="SYK337" s="60"/>
      <c r="SYL337" s="60"/>
      <c r="SYM337" s="60"/>
      <c r="SYN337" s="60"/>
      <c r="SYO337" s="60"/>
      <c r="SYP337" s="60"/>
      <c r="SYQ337" s="60"/>
      <c r="SYR337" s="60"/>
      <c r="SYS337" s="60"/>
      <c r="SYT337" s="60"/>
      <c r="SYU337" s="60"/>
      <c r="SYV337" s="60"/>
      <c r="SYW337" s="60"/>
      <c r="SYX337" s="60"/>
      <c r="SYY337" s="60"/>
      <c r="SYZ337" s="60"/>
      <c r="SZA337" s="60"/>
      <c r="SZB337" s="60"/>
      <c r="SZC337" s="60"/>
      <c r="SZD337" s="60"/>
      <c r="SZE337" s="60"/>
      <c r="SZF337" s="60"/>
      <c r="SZG337" s="60"/>
      <c r="SZH337" s="60"/>
      <c r="SZI337" s="60"/>
      <c r="SZJ337" s="60"/>
      <c r="SZK337" s="60"/>
      <c r="SZL337" s="60"/>
      <c r="SZM337" s="60"/>
      <c r="SZN337" s="60"/>
      <c r="SZO337" s="60"/>
      <c r="SZP337" s="60"/>
      <c r="SZQ337" s="60"/>
      <c r="SZR337" s="60"/>
      <c r="SZS337" s="60"/>
      <c r="SZT337" s="60"/>
      <c r="SZU337" s="60"/>
      <c r="SZV337" s="60"/>
      <c r="SZW337" s="60"/>
      <c r="SZX337" s="60"/>
      <c r="SZY337" s="60"/>
      <c r="SZZ337" s="60"/>
      <c r="TAA337" s="60"/>
      <c r="TAB337" s="60"/>
      <c r="TAC337" s="60"/>
      <c r="TAD337" s="60"/>
      <c r="TAE337" s="60"/>
      <c r="TAF337" s="60"/>
      <c r="TAG337" s="60"/>
      <c r="TAH337" s="60"/>
      <c r="TAI337" s="60"/>
      <c r="TAJ337" s="60"/>
      <c r="TAK337" s="60"/>
      <c r="TAL337" s="60"/>
      <c r="TAM337" s="60"/>
      <c r="TAN337" s="60"/>
      <c r="TAO337" s="60"/>
      <c r="TAP337" s="60"/>
      <c r="TAQ337" s="60"/>
      <c r="TAR337" s="60"/>
      <c r="TAS337" s="60"/>
      <c r="TAT337" s="60"/>
      <c r="TAU337" s="60"/>
      <c r="TAV337" s="60"/>
      <c r="TAW337" s="60"/>
      <c r="TAX337" s="60"/>
      <c r="TAY337" s="60"/>
      <c r="TAZ337" s="60"/>
      <c r="TBA337" s="60"/>
      <c r="TBB337" s="60"/>
      <c r="TBC337" s="60"/>
      <c r="TBD337" s="60"/>
      <c r="TBE337" s="60"/>
      <c r="TBF337" s="60"/>
      <c r="TBG337" s="60"/>
      <c r="TBH337" s="60"/>
      <c r="TBI337" s="60"/>
      <c r="TBJ337" s="60"/>
      <c r="TBK337" s="60"/>
      <c r="TBL337" s="60"/>
      <c r="TBM337" s="60"/>
      <c r="TBN337" s="60"/>
      <c r="TBO337" s="60"/>
      <c r="TBP337" s="60"/>
      <c r="TBQ337" s="60"/>
      <c r="TBR337" s="60"/>
      <c r="TBS337" s="60"/>
      <c r="TBT337" s="60"/>
      <c r="TBU337" s="60"/>
      <c r="TBV337" s="60"/>
      <c r="TBW337" s="60"/>
      <c r="TBX337" s="60"/>
      <c r="TBY337" s="60"/>
      <c r="TBZ337" s="60"/>
      <c r="TCA337" s="60"/>
      <c r="TCB337" s="60"/>
      <c r="TCC337" s="60"/>
      <c r="TCD337" s="60"/>
      <c r="TCE337" s="60"/>
      <c r="TCF337" s="60"/>
      <c r="TCG337" s="60"/>
      <c r="TCH337" s="60"/>
      <c r="TCI337" s="60"/>
      <c r="TCJ337" s="60"/>
      <c r="TCK337" s="60"/>
      <c r="TCL337" s="60"/>
      <c r="TCM337" s="60"/>
      <c r="TCN337" s="60"/>
      <c r="TCO337" s="60"/>
      <c r="TCP337" s="60"/>
      <c r="TCQ337" s="60"/>
      <c r="TCR337" s="60"/>
      <c r="TCS337" s="60"/>
      <c r="TCT337" s="60"/>
      <c r="TCU337" s="60"/>
      <c r="TCV337" s="60"/>
      <c r="TCW337" s="60"/>
      <c r="TCX337" s="60"/>
      <c r="TCY337" s="60"/>
      <c r="TCZ337" s="60"/>
      <c r="TDA337" s="60"/>
      <c r="TDB337" s="60"/>
      <c r="TDC337" s="60"/>
      <c r="TDD337" s="60"/>
      <c r="TDE337" s="60"/>
      <c r="TDF337" s="60"/>
      <c r="TDG337" s="60"/>
      <c r="TDH337" s="60"/>
      <c r="TDI337" s="60"/>
      <c r="TDJ337" s="60"/>
      <c r="TDK337" s="60"/>
      <c r="TDL337" s="60"/>
      <c r="TDM337" s="60"/>
      <c r="TDN337" s="60"/>
      <c r="TDO337" s="60"/>
      <c r="TDP337" s="60"/>
      <c r="TDQ337" s="60"/>
      <c r="TDR337" s="60"/>
      <c r="TDS337" s="60"/>
      <c r="TDT337" s="60"/>
      <c r="TDU337" s="60"/>
      <c r="TDV337" s="60"/>
      <c r="TDW337" s="60"/>
      <c r="TDX337" s="60"/>
      <c r="TDY337" s="60"/>
      <c r="TDZ337" s="60"/>
      <c r="TEA337" s="60"/>
      <c r="TEB337" s="60"/>
      <c r="TEC337" s="60"/>
      <c r="TED337" s="60"/>
      <c r="TEE337" s="60"/>
      <c r="TEF337" s="60"/>
      <c r="TEG337" s="60"/>
      <c r="TEH337" s="60"/>
      <c r="TEI337" s="60"/>
      <c r="TEJ337" s="60"/>
      <c r="TEK337" s="60"/>
      <c r="TEL337" s="60"/>
      <c r="TEM337" s="60"/>
      <c r="TEN337" s="60"/>
      <c r="TEO337" s="60"/>
      <c r="TEP337" s="60"/>
      <c r="TEQ337" s="60"/>
      <c r="TER337" s="60"/>
      <c r="TES337" s="60"/>
      <c r="TET337" s="60"/>
      <c r="TEU337" s="60"/>
      <c r="TEV337" s="60"/>
      <c r="TEW337" s="60"/>
      <c r="TEX337" s="60"/>
      <c r="TEY337" s="60"/>
      <c r="TEZ337" s="60"/>
      <c r="TFA337" s="60"/>
      <c r="TFB337" s="60"/>
      <c r="TFC337" s="60"/>
      <c r="TFD337" s="60"/>
      <c r="TFE337" s="60"/>
      <c r="TFF337" s="60"/>
      <c r="TFG337" s="60"/>
      <c r="TFH337" s="60"/>
      <c r="TFI337" s="60"/>
      <c r="TFJ337" s="60"/>
      <c r="TFK337" s="60"/>
      <c r="TFL337" s="60"/>
      <c r="TFM337" s="60"/>
      <c r="TFN337" s="60"/>
      <c r="TFO337" s="60"/>
      <c r="TFP337" s="60"/>
      <c r="TFQ337" s="60"/>
      <c r="TFR337" s="60"/>
      <c r="TFS337" s="60"/>
      <c r="TFT337" s="60"/>
      <c r="TFU337" s="60"/>
      <c r="TFV337" s="60"/>
      <c r="TFW337" s="60"/>
      <c r="TFX337" s="60"/>
      <c r="TFY337" s="60"/>
      <c r="TFZ337" s="60"/>
      <c r="TGA337" s="60"/>
      <c r="TGB337" s="60"/>
      <c r="TGC337" s="60"/>
      <c r="TGD337" s="60"/>
      <c r="TGE337" s="60"/>
      <c r="TGF337" s="60"/>
      <c r="TGG337" s="60"/>
      <c r="TGH337" s="60"/>
      <c r="TGI337" s="60"/>
      <c r="TGJ337" s="60"/>
      <c r="TGK337" s="60"/>
      <c r="TGL337" s="60"/>
      <c r="TGM337" s="60"/>
      <c r="TGN337" s="60"/>
      <c r="TGO337" s="60"/>
      <c r="TGP337" s="60"/>
      <c r="TGQ337" s="60"/>
      <c r="TGR337" s="60"/>
      <c r="TGS337" s="60"/>
      <c r="TGT337" s="60"/>
      <c r="TGU337" s="60"/>
      <c r="TGV337" s="60"/>
      <c r="TGW337" s="60"/>
      <c r="TGX337" s="60"/>
      <c r="TGY337" s="60"/>
      <c r="TGZ337" s="60"/>
      <c r="THA337" s="60"/>
      <c r="THB337" s="60"/>
      <c r="THC337" s="60"/>
      <c r="THD337" s="60"/>
      <c r="THE337" s="60"/>
      <c r="THF337" s="60"/>
      <c r="THG337" s="60"/>
      <c r="THH337" s="60"/>
      <c r="THI337" s="60"/>
      <c r="THJ337" s="60"/>
      <c r="THK337" s="60"/>
      <c r="THL337" s="60"/>
      <c r="THM337" s="60"/>
      <c r="THN337" s="60"/>
      <c r="THO337" s="60"/>
      <c r="THP337" s="60"/>
      <c r="THQ337" s="60"/>
      <c r="THR337" s="60"/>
      <c r="THS337" s="60"/>
      <c r="THT337" s="60"/>
      <c r="THU337" s="60"/>
      <c r="THV337" s="60"/>
      <c r="THW337" s="60"/>
      <c r="THX337" s="60"/>
      <c r="THY337" s="60"/>
      <c r="THZ337" s="60"/>
      <c r="TIA337" s="60"/>
      <c r="TIB337" s="60"/>
      <c r="TIC337" s="60"/>
      <c r="TID337" s="60"/>
      <c r="TIE337" s="60"/>
      <c r="TIF337" s="60"/>
      <c r="TIG337" s="60"/>
      <c r="TIH337" s="60"/>
      <c r="TII337" s="60"/>
      <c r="TIJ337" s="60"/>
      <c r="TIK337" s="60"/>
      <c r="TIL337" s="60"/>
      <c r="TIM337" s="60"/>
      <c r="TIN337" s="60"/>
      <c r="TIO337" s="60"/>
      <c r="TIP337" s="60"/>
      <c r="TIQ337" s="60"/>
      <c r="TIR337" s="60"/>
      <c r="TIS337" s="60"/>
      <c r="TIT337" s="60"/>
      <c r="TIU337" s="60"/>
      <c r="TIV337" s="60"/>
      <c r="TIW337" s="60"/>
      <c r="TIX337" s="60"/>
      <c r="TIY337" s="60"/>
      <c r="TIZ337" s="60"/>
      <c r="TJA337" s="60"/>
      <c r="TJB337" s="60"/>
      <c r="TJC337" s="60"/>
      <c r="TJD337" s="60"/>
      <c r="TJE337" s="60"/>
      <c r="TJF337" s="60"/>
      <c r="TJG337" s="60"/>
      <c r="TJH337" s="60"/>
      <c r="TJI337" s="60"/>
      <c r="TJJ337" s="60"/>
      <c r="TJK337" s="60"/>
      <c r="TJL337" s="60"/>
      <c r="TJM337" s="60"/>
      <c r="TJN337" s="60"/>
      <c r="TJO337" s="60"/>
      <c r="TJP337" s="60"/>
      <c r="TJQ337" s="60"/>
      <c r="TJR337" s="60"/>
      <c r="TJS337" s="60"/>
      <c r="TJT337" s="60"/>
      <c r="TJU337" s="60"/>
      <c r="TJV337" s="60"/>
      <c r="TJW337" s="60"/>
      <c r="TJX337" s="60"/>
      <c r="TJY337" s="60"/>
      <c r="TJZ337" s="60"/>
      <c r="TKA337" s="60"/>
      <c r="TKB337" s="60"/>
      <c r="TKC337" s="60"/>
      <c r="TKD337" s="60"/>
      <c r="TKE337" s="60"/>
      <c r="TKF337" s="60"/>
      <c r="TKG337" s="60"/>
      <c r="TKH337" s="60"/>
      <c r="TKI337" s="60"/>
      <c r="TKJ337" s="60"/>
      <c r="TKK337" s="60"/>
      <c r="TKL337" s="60"/>
      <c r="TKM337" s="60"/>
      <c r="TKN337" s="60"/>
      <c r="TKO337" s="60"/>
      <c r="TKP337" s="60"/>
      <c r="TKQ337" s="60"/>
      <c r="TKR337" s="60"/>
      <c r="TKS337" s="60"/>
      <c r="TKT337" s="60"/>
      <c r="TKU337" s="60"/>
      <c r="TKV337" s="60"/>
      <c r="TKW337" s="60"/>
      <c r="TKX337" s="60"/>
      <c r="TKY337" s="60"/>
      <c r="TKZ337" s="60"/>
      <c r="TLA337" s="60"/>
      <c r="TLB337" s="60"/>
      <c r="TLC337" s="60"/>
      <c r="TLD337" s="60"/>
      <c r="TLE337" s="60"/>
      <c r="TLF337" s="60"/>
      <c r="TLG337" s="60"/>
      <c r="TLH337" s="60"/>
      <c r="TLI337" s="60"/>
      <c r="TLJ337" s="60"/>
      <c r="TLK337" s="60"/>
      <c r="TLL337" s="60"/>
      <c r="TLM337" s="60"/>
      <c r="TLN337" s="60"/>
      <c r="TLO337" s="60"/>
      <c r="TLP337" s="60"/>
      <c r="TLQ337" s="60"/>
      <c r="TLR337" s="60"/>
      <c r="TLS337" s="60"/>
      <c r="TLT337" s="60"/>
      <c r="TLU337" s="60"/>
      <c r="TLV337" s="60"/>
      <c r="TLW337" s="60"/>
      <c r="TLX337" s="60"/>
      <c r="TLY337" s="60"/>
      <c r="TLZ337" s="60"/>
      <c r="TMA337" s="60"/>
      <c r="TMB337" s="60"/>
      <c r="TMC337" s="60"/>
      <c r="TMD337" s="60"/>
      <c r="TME337" s="60"/>
      <c r="TMF337" s="60"/>
      <c r="TMG337" s="60"/>
      <c r="TMH337" s="60"/>
      <c r="TMI337" s="60"/>
      <c r="TMJ337" s="60"/>
      <c r="TMK337" s="60"/>
      <c r="TML337" s="60"/>
      <c r="TMM337" s="60"/>
      <c r="TMN337" s="60"/>
      <c r="TMO337" s="60"/>
      <c r="TMP337" s="60"/>
      <c r="TMQ337" s="60"/>
      <c r="TMR337" s="60"/>
      <c r="TMS337" s="60"/>
      <c r="TMT337" s="60"/>
      <c r="TMU337" s="60"/>
      <c r="TMV337" s="60"/>
      <c r="TMW337" s="60"/>
      <c r="TMX337" s="60"/>
      <c r="TMY337" s="60"/>
      <c r="TMZ337" s="60"/>
      <c r="TNA337" s="60"/>
      <c r="TNB337" s="60"/>
      <c r="TNC337" s="60"/>
      <c r="TND337" s="60"/>
      <c r="TNE337" s="60"/>
      <c r="TNF337" s="60"/>
      <c r="TNG337" s="60"/>
      <c r="TNH337" s="60"/>
      <c r="TNI337" s="60"/>
      <c r="TNJ337" s="60"/>
      <c r="TNK337" s="60"/>
      <c r="TNL337" s="60"/>
      <c r="TNM337" s="60"/>
      <c r="TNN337" s="60"/>
      <c r="TNO337" s="60"/>
      <c r="TNP337" s="60"/>
      <c r="TNQ337" s="60"/>
      <c r="TNR337" s="60"/>
      <c r="TNS337" s="60"/>
      <c r="TNT337" s="60"/>
      <c r="TNU337" s="60"/>
      <c r="TNV337" s="60"/>
      <c r="TNW337" s="60"/>
      <c r="TNX337" s="60"/>
      <c r="TNY337" s="60"/>
      <c r="TNZ337" s="60"/>
      <c r="TOA337" s="60"/>
      <c r="TOB337" s="60"/>
      <c r="TOC337" s="60"/>
      <c r="TOD337" s="60"/>
      <c r="TOE337" s="60"/>
      <c r="TOF337" s="60"/>
      <c r="TOG337" s="60"/>
      <c r="TOH337" s="60"/>
      <c r="TOI337" s="60"/>
      <c r="TOJ337" s="60"/>
      <c r="TOK337" s="60"/>
      <c r="TOL337" s="60"/>
      <c r="TOM337" s="60"/>
      <c r="TON337" s="60"/>
      <c r="TOO337" s="60"/>
      <c r="TOP337" s="60"/>
      <c r="TOQ337" s="60"/>
      <c r="TOR337" s="60"/>
      <c r="TOS337" s="60"/>
      <c r="TOT337" s="60"/>
      <c r="TOU337" s="60"/>
      <c r="TOV337" s="60"/>
      <c r="TOW337" s="60"/>
      <c r="TOX337" s="60"/>
      <c r="TOY337" s="60"/>
      <c r="TOZ337" s="60"/>
      <c r="TPA337" s="60"/>
      <c r="TPB337" s="60"/>
      <c r="TPC337" s="60"/>
      <c r="TPD337" s="60"/>
      <c r="TPE337" s="60"/>
      <c r="TPF337" s="60"/>
      <c r="TPG337" s="60"/>
      <c r="TPH337" s="60"/>
      <c r="TPI337" s="60"/>
      <c r="TPJ337" s="60"/>
      <c r="TPK337" s="60"/>
      <c r="TPL337" s="60"/>
      <c r="TPM337" s="60"/>
      <c r="TPN337" s="60"/>
      <c r="TPO337" s="60"/>
      <c r="TPP337" s="60"/>
      <c r="TPQ337" s="60"/>
      <c r="TPR337" s="60"/>
      <c r="TPS337" s="60"/>
      <c r="TPT337" s="60"/>
      <c r="TPU337" s="60"/>
      <c r="TPV337" s="60"/>
      <c r="TPW337" s="60"/>
      <c r="TPX337" s="60"/>
      <c r="TPY337" s="60"/>
      <c r="TPZ337" s="60"/>
      <c r="TQA337" s="60"/>
      <c r="TQB337" s="60"/>
      <c r="TQC337" s="60"/>
      <c r="TQD337" s="60"/>
      <c r="TQE337" s="60"/>
      <c r="TQF337" s="60"/>
      <c r="TQG337" s="60"/>
      <c r="TQH337" s="60"/>
      <c r="TQI337" s="60"/>
      <c r="TQJ337" s="60"/>
      <c r="TQK337" s="60"/>
      <c r="TQL337" s="60"/>
      <c r="TQM337" s="60"/>
      <c r="TQN337" s="60"/>
      <c r="TQO337" s="60"/>
      <c r="TQP337" s="60"/>
      <c r="TQQ337" s="60"/>
      <c r="TQR337" s="60"/>
      <c r="TQS337" s="60"/>
      <c r="TQT337" s="60"/>
      <c r="TQU337" s="60"/>
      <c r="TQV337" s="60"/>
      <c r="TQW337" s="60"/>
      <c r="TQX337" s="60"/>
      <c r="TQY337" s="60"/>
      <c r="TQZ337" s="60"/>
      <c r="TRA337" s="60"/>
      <c r="TRB337" s="60"/>
      <c r="TRC337" s="60"/>
      <c r="TRD337" s="60"/>
      <c r="TRE337" s="60"/>
      <c r="TRF337" s="60"/>
      <c r="TRG337" s="60"/>
      <c r="TRH337" s="60"/>
      <c r="TRI337" s="60"/>
      <c r="TRJ337" s="60"/>
      <c r="TRK337" s="60"/>
      <c r="TRL337" s="60"/>
      <c r="TRM337" s="60"/>
      <c r="TRN337" s="60"/>
      <c r="TRO337" s="60"/>
      <c r="TRP337" s="60"/>
      <c r="TRQ337" s="60"/>
      <c r="TRR337" s="60"/>
      <c r="TRS337" s="60"/>
      <c r="TRT337" s="60"/>
      <c r="TRU337" s="60"/>
      <c r="TRV337" s="60"/>
      <c r="TRW337" s="60"/>
      <c r="TRX337" s="60"/>
      <c r="TRY337" s="60"/>
      <c r="TRZ337" s="60"/>
      <c r="TSA337" s="60"/>
      <c r="TSB337" s="60"/>
      <c r="TSC337" s="60"/>
      <c r="TSD337" s="60"/>
      <c r="TSE337" s="60"/>
      <c r="TSF337" s="60"/>
      <c r="TSG337" s="60"/>
      <c r="TSH337" s="60"/>
      <c r="TSI337" s="60"/>
      <c r="TSJ337" s="60"/>
      <c r="TSK337" s="60"/>
      <c r="TSL337" s="60"/>
      <c r="TSM337" s="60"/>
      <c r="TSN337" s="60"/>
      <c r="TSO337" s="60"/>
      <c r="TSP337" s="60"/>
      <c r="TSQ337" s="60"/>
      <c r="TSR337" s="60"/>
      <c r="TSS337" s="60"/>
      <c r="TST337" s="60"/>
      <c r="TSU337" s="60"/>
      <c r="TSV337" s="60"/>
      <c r="TSW337" s="60"/>
      <c r="TSX337" s="60"/>
      <c r="TSY337" s="60"/>
      <c r="TSZ337" s="60"/>
      <c r="TTA337" s="60"/>
      <c r="TTB337" s="60"/>
      <c r="TTC337" s="60"/>
      <c r="TTD337" s="60"/>
      <c r="TTE337" s="60"/>
      <c r="TTF337" s="60"/>
      <c r="TTG337" s="60"/>
      <c r="TTH337" s="60"/>
      <c r="TTI337" s="60"/>
      <c r="TTJ337" s="60"/>
      <c r="TTK337" s="60"/>
      <c r="TTL337" s="60"/>
      <c r="TTM337" s="60"/>
      <c r="TTN337" s="60"/>
      <c r="TTO337" s="60"/>
      <c r="TTP337" s="60"/>
      <c r="TTQ337" s="60"/>
      <c r="TTR337" s="60"/>
      <c r="TTS337" s="60"/>
      <c r="TTT337" s="60"/>
      <c r="TTU337" s="60"/>
      <c r="TTV337" s="60"/>
      <c r="TTW337" s="60"/>
      <c r="TTX337" s="60"/>
      <c r="TTY337" s="60"/>
      <c r="TTZ337" s="60"/>
      <c r="TUA337" s="60"/>
      <c r="TUB337" s="60"/>
      <c r="TUC337" s="60"/>
      <c r="TUD337" s="60"/>
      <c r="TUE337" s="60"/>
      <c r="TUF337" s="60"/>
      <c r="TUG337" s="60"/>
      <c r="TUH337" s="60"/>
      <c r="TUI337" s="60"/>
      <c r="TUJ337" s="60"/>
      <c r="TUK337" s="60"/>
      <c r="TUL337" s="60"/>
      <c r="TUM337" s="60"/>
      <c r="TUN337" s="60"/>
      <c r="TUO337" s="60"/>
      <c r="TUP337" s="60"/>
      <c r="TUQ337" s="60"/>
      <c r="TUR337" s="60"/>
      <c r="TUS337" s="60"/>
      <c r="TUT337" s="60"/>
      <c r="TUU337" s="60"/>
      <c r="TUV337" s="60"/>
      <c r="TUW337" s="60"/>
      <c r="TUX337" s="60"/>
      <c r="TUY337" s="60"/>
      <c r="TUZ337" s="60"/>
      <c r="TVA337" s="60"/>
      <c r="TVB337" s="60"/>
      <c r="TVC337" s="60"/>
      <c r="TVD337" s="60"/>
      <c r="TVE337" s="60"/>
      <c r="TVF337" s="60"/>
      <c r="TVG337" s="60"/>
      <c r="TVH337" s="60"/>
      <c r="TVI337" s="60"/>
      <c r="TVJ337" s="60"/>
      <c r="TVK337" s="60"/>
      <c r="TVL337" s="60"/>
      <c r="TVM337" s="60"/>
      <c r="TVN337" s="60"/>
      <c r="TVO337" s="60"/>
      <c r="TVP337" s="60"/>
      <c r="TVQ337" s="60"/>
      <c r="TVR337" s="60"/>
      <c r="TVS337" s="60"/>
      <c r="TVT337" s="60"/>
      <c r="TVU337" s="60"/>
      <c r="TVV337" s="60"/>
      <c r="TVW337" s="60"/>
      <c r="TVX337" s="60"/>
      <c r="TVY337" s="60"/>
      <c r="TVZ337" s="60"/>
      <c r="TWA337" s="60"/>
      <c r="TWB337" s="60"/>
      <c r="TWC337" s="60"/>
      <c r="TWD337" s="60"/>
      <c r="TWE337" s="60"/>
      <c r="TWF337" s="60"/>
      <c r="TWG337" s="60"/>
      <c r="TWH337" s="60"/>
      <c r="TWI337" s="60"/>
      <c r="TWJ337" s="60"/>
      <c r="TWK337" s="60"/>
      <c r="TWL337" s="60"/>
      <c r="TWM337" s="60"/>
      <c r="TWN337" s="60"/>
      <c r="TWO337" s="60"/>
      <c r="TWP337" s="60"/>
      <c r="TWQ337" s="60"/>
      <c r="TWR337" s="60"/>
      <c r="TWS337" s="60"/>
      <c r="TWT337" s="60"/>
      <c r="TWU337" s="60"/>
      <c r="TWV337" s="60"/>
      <c r="TWW337" s="60"/>
      <c r="TWX337" s="60"/>
      <c r="TWY337" s="60"/>
      <c r="TWZ337" s="60"/>
      <c r="TXA337" s="60"/>
      <c r="TXB337" s="60"/>
      <c r="TXC337" s="60"/>
      <c r="TXD337" s="60"/>
      <c r="TXE337" s="60"/>
      <c r="TXF337" s="60"/>
      <c r="TXG337" s="60"/>
      <c r="TXH337" s="60"/>
      <c r="TXI337" s="60"/>
      <c r="TXJ337" s="60"/>
      <c r="TXK337" s="60"/>
      <c r="TXL337" s="60"/>
      <c r="TXM337" s="60"/>
      <c r="TXN337" s="60"/>
      <c r="TXO337" s="60"/>
      <c r="TXP337" s="60"/>
      <c r="TXQ337" s="60"/>
      <c r="TXR337" s="60"/>
      <c r="TXS337" s="60"/>
      <c r="TXT337" s="60"/>
      <c r="TXU337" s="60"/>
      <c r="TXV337" s="60"/>
      <c r="TXW337" s="60"/>
      <c r="TXX337" s="60"/>
      <c r="TXY337" s="60"/>
      <c r="TXZ337" s="60"/>
      <c r="TYA337" s="60"/>
      <c r="TYB337" s="60"/>
      <c r="TYC337" s="60"/>
      <c r="TYD337" s="60"/>
      <c r="TYE337" s="60"/>
      <c r="TYF337" s="60"/>
      <c r="TYG337" s="60"/>
      <c r="TYH337" s="60"/>
      <c r="TYI337" s="60"/>
      <c r="TYJ337" s="60"/>
      <c r="TYK337" s="60"/>
      <c r="TYL337" s="60"/>
      <c r="TYM337" s="60"/>
      <c r="TYN337" s="60"/>
      <c r="TYO337" s="60"/>
      <c r="TYP337" s="60"/>
      <c r="TYQ337" s="60"/>
      <c r="TYR337" s="60"/>
      <c r="TYS337" s="60"/>
      <c r="TYT337" s="60"/>
      <c r="TYU337" s="60"/>
      <c r="TYV337" s="60"/>
      <c r="TYW337" s="60"/>
      <c r="TYX337" s="60"/>
      <c r="TYY337" s="60"/>
      <c r="TYZ337" s="60"/>
      <c r="TZA337" s="60"/>
      <c r="TZB337" s="60"/>
      <c r="TZC337" s="60"/>
      <c r="TZD337" s="60"/>
      <c r="TZE337" s="60"/>
      <c r="TZF337" s="60"/>
      <c r="TZG337" s="60"/>
      <c r="TZH337" s="60"/>
      <c r="TZI337" s="60"/>
      <c r="TZJ337" s="60"/>
      <c r="TZK337" s="60"/>
      <c r="TZL337" s="60"/>
      <c r="TZM337" s="60"/>
      <c r="TZN337" s="60"/>
      <c r="TZO337" s="60"/>
      <c r="TZP337" s="60"/>
      <c r="TZQ337" s="60"/>
      <c r="TZR337" s="60"/>
      <c r="TZS337" s="60"/>
      <c r="TZT337" s="60"/>
      <c r="TZU337" s="60"/>
      <c r="TZV337" s="60"/>
      <c r="TZW337" s="60"/>
      <c r="TZX337" s="60"/>
      <c r="TZY337" s="60"/>
      <c r="TZZ337" s="60"/>
      <c r="UAA337" s="60"/>
      <c r="UAB337" s="60"/>
      <c r="UAC337" s="60"/>
      <c r="UAD337" s="60"/>
      <c r="UAE337" s="60"/>
      <c r="UAF337" s="60"/>
      <c r="UAG337" s="60"/>
      <c r="UAH337" s="60"/>
      <c r="UAI337" s="60"/>
      <c r="UAJ337" s="60"/>
      <c r="UAK337" s="60"/>
      <c r="UAL337" s="60"/>
      <c r="UAM337" s="60"/>
      <c r="UAN337" s="60"/>
      <c r="UAO337" s="60"/>
      <c r="UAP337" s="60"/>
      <c r="UAQ337" s="60"/>
      <c r="UAR337" s="60"/>
      <c r="UAS337" s="60"/>
      <c r="UAT337" s="60"/>
      <c r="UAU337" s="60"/>
      <c r="UAV337" s="60"/>
      <c r="UAW337" s="60"/>
      <c r="UAX337" s="60"/>
      <c r="UAY337" s="60"/>
      <c r="UAZ337" s="60"/>
      <c r="UBA337" s="60"/>
      <c r="UBB337" s="60"/>
      <c r="UBC337" s="60"/>
      <c r="UBD337" s="60"/>
      <c r="UBE337" s="60"/>
      <c r="UBF337" s="60"/>
      <c r="UBG337" s="60"/>
      <c r="UBH337" s="60"/>
      <c r="UBI337" s="60"/>
      <c r="UBJ337" s="60"/>
      <c r="UBK337" s="60"/>
      <c r="UBL337" s="60"/>
      <c r="UBM337" s="60"/>
      <c r="UBN337" s="60"/>
      <c r="UBO337" s="60"/>
      <c r="UBP337" s="60"/>
      <c r="UBQ337" s="60"/>
      <c r="UBR337" s="60"/>
      <c r="UBS337" s="60"/>
      <c r="UBT337" s="60"/>
      <c r="UBU337" s="60"/>
      <c r="UBV337" s="60"/>
      <c r="UBW337" s="60"/>
      <c r="UBX337" s="60"/>
      <c r="UBY337" s="60"/>
      <c r="UBZ337" s="60"/>
      <c r="UCA337" s="60"/>
      <c r="UCB337" s="60"/>
      <c r="UCC337" s="60"/>
      <c r="UCD337" s="60"/>
      <c r="UCE337" s="60"/>
      <c r="UCF337" s="60"/>
      <c r="UCG337" s="60"/>
      <c r="UCH337" s="60"/>
      <c r="UCI337" s="60"/>
      <c r="UCJ337" s="60"/>
      <c r="UCK337" s="60"/>
      <c r="UCL337" s="60"/>
      <c r="UCM337" s="60"/>
      <c r="UCN337" s="60"/>
      <c r="UCO337" s="60"/>
      <c r="UCP337" s="60"/>
      <c r="UCQ337" s="60"/>
      <c r="UCR337" s="60"/>
      <c r="UCS337" s="60"/>
      <c r="UCT337" s="60"/>
      <c r="UCU337" s="60"/>
      <c r="UCV337" s="60"/>
      <c r="UCW337" s="60"/>
      <c r="UCX337" s="60"/>
      <c r="UCY337" s="60"/>
      <c r="UCZ337" s="60"/>
      <c r="UDA337" s="60"/>
      <c r="UDB337" s="60"/>
      <c r="UDC337" s="60"/>
      <c r="UDD337" s="60"/>
      <c r="UDE337" s="60"/>
      <c r="UDF337" s="60"/>
      <c r="UDG337" s="60"/>
      <c r="UDH337" s="60"/>
      <c r="UDI337" s="60"/>
      <c r="UDJ337" s="60"/>
      <c r="UDK337" s="60"/>
      <c r="UDL337" s="60"/>
      <c r="UDM337" s="60"/>
      <c r="UDN337" s="60"/>
      <c r="UDO337" s="60"/>
      <c r="UDP337" s="60"/>
      <c r="UDQ337" s="60"/>
      <c r="UDR337" s="60"/>
      <c r="UDS337" s="60"/>
      <c r="UDT337" s="60"/>
      <c r="UDU337" s="60"/>
      <c r="UDV337" s="60"/>
      <c r="UDW337" s="60"/>
      <c r="UDX337" s="60"/>
      <c r="UDY337" s="60"/>
      <c r="UDZ337" s="60"/>
      <c r="UEA337" s="60"/>
      <c r="UEB337" s="60"/>
      <c r="UEC337" s="60"/>
      <c r="UED337" s="60"/>
      <c r="UEE337" s="60"/>
      <c r="UEF337" s="60"/>
      <c r="UEG337" s="60"/>
      <c r="UEH337" s="60"/>
      <c r="UEI337" s="60"/>
      <c r="UEJ337" s="60"/>
      <c r="UEK337" s="60"/>
      <c r="UEL337" s="60"/>
      <c r="UEM337" s="60"/>
      <c r="UEN337" s="60"/>
      <c r="UEO337" s="60"/>
      <c r="UEP337" s="60"/>
      <c r="UEQ337" s="60"/>
      <c r="UER337" s="60"/>
      <c r="UES337" s="60"/>
      <c r="UET337" s="60"/>
      <c r="UEU337" s="60"/>
      <c r="UEV337" s="60"/>
      <c r="UEW337" s="60"/>
      <c r="UEX337" s="60"/>
      <c r="UEY337" s="60"/>
      <c r="UEZ337" s="60"/>
      <c r="UFA337" s="60"/>
      <c r="UFB337" s="60"/>
      <c r="UFC337" s="60"/>
      <c r="UFD337" s="60"/>
      <c r="UFE337" s="60"/>
      <c r="UFF337" s="60"/>
      <c r="UFG337" s="60"/>
      <c r="UFH337" s="60"/>
      <c r="UFI337" s="60"/>
      <c r="UFJ337" s="60"/>
      <c r="UFK337" s="60"/>
      <c r="UFL337" s="60"/>
      <c r="UFM337" s="60"/>
      <c r="UFN337" s="60"/>
      <c r="UFO337" s="60"/>
      <c r="UFP337" s="60"/>
      <c r="UFQ337" s="60"/>
      <c r="UFR337" s="60"/>
      <c r="UFS337" s="60"/>
      <c r="UFT337" s="60"/>
      <c r="UFU337" s="60"/>
      <c r="UFV337" s="60"/>
      <c r="UFW337" s="60"/>
      <c r="UFX337" s="60"/>
      <c r="UFY337" s="60"/>
      <c r="UFZ337" s="60"/>
      <c r="UGA337" s="60"/>
      <c r="UGB337" s="60"/>
      <c r="UGC337" s="60"/>
      <c r="UGD337" s="60"/>
      <c r="UGE337" s="60"/>
      <c r="UGF337" s="60"/>
      <c r="UGG337" s="60"/>
      <c r="UGH337" s="60"/>
      <c r="UGI337" s="60"/>
      <c r="UGJ337" s="60"/>
      <c r="UGK337" s="60"/>
      <c r="UGL337" s="60"/>
      <c r="UGM337" s="60"/>
      <c r="UGN337" s="60"/>
      <c r="UGO337" s="60"/>
      <c r="UGP337" s="60"/>
      <c r="UGQ337" s="60"/>
      <c r="UGR337" s="60"/>
      <c r="UGS337" s="60"/>
      <c r="UGT337" s="60"/>
      <c r="UGU337" s="60"/>
      <c r="UGV337" s="60"/>
      <c r="UGW337" s="60"/>
      <c r="UGX337" s="60"/>
      <c r="UGY337" s="60"/>
      <c r="UGZ337" s="60"/>
      <c r="UHA337" s="60"/>
      <c r="UHB337" s="60"/>
      <c r="UHC337" s="60"/>
      <c r="UHD337" s="60"/>
      <c r="UHE337" s="60"/>
      <c r="UHF337" s="60"/>
      <c r="UHG337" s="60"/>
      <c r="UHH337" s="60"/>
      <c r="UHI337" s="60"/>
      <c r="UHJ337" s="60"/>
      <c r="UHK337" s="60"/>
      <c r="UHL337" s="60"/>
      <c r="UHM337" s="60"/>
      <c r="UHN337" s="60"/>
      <c r="UHO337" s="60"/>
      <c r="UHP337" s="60"/>
      <c r="UHQ337" s="60"/>
      <c r="UHR337" s="60"/>
      <c r="UHS337" s="60"/>
      <c r="UHT337" s="60"/>
      <c r="UHU337" s="60"/>
      <c r="UHV337" s="60"/>
      <c r="UHW337" s="60"/>
      <c r="UHX337" s="60"/>
      <c r="UHY337" s="60"/>
      <c r="UHZ337" s="60"/>
      <c r="UIA337" s="60"/>
      <c r="UIB337" s="60"/>
      <c r="UIC337" s="60"/>
      <c r="UID337" s="60"/>
      <c r="UIE337" s="60"/>
      <c r="UIF337" s="60"/>
      <c r="UIG337" s="60"/>
      <c r="UIH337" s="60"/>
      <c r="UII337" s="60"/>
      <c r="UIJ337" s="60"/>
      <c r="UIK337" s="60"/>
      <c r="UIL337" s="60"/>
      <c r="UIM337" s="60"/>
      <c r="UIN337" s="60"/>
      <c r="UIO337" s="60"/>
      <c r="UIP337" s="60"/>
      <c r="UIQ337" s="60"/>
      <c r="UIR337" s="60"/>
      <c r="UIS337" s="60"/>
      <c r="UIT337" s="60"/>
      <c r="UIU337" s="60"/>
      <c r="UIV337" s="60"/>
      <c r="UIW337" s="60"/>
      <c r="UIX337" s="60"/>
      <c r="UIY337" s="60"/>
      <c r="UIZ337" s="60"/>
      <c r="UJA337" s="60"/>
      <c r="UJB337" s="60"/>
      <c r="UJC337" s="60"/>
      <c r="UJD337" s="60"/>
      <c r="UJE337" s="60"/>
      <c r="UJF337" s="60"/>
      <c r="UJG337" s="60"/>
      <c r="UJH337" s="60"/>
      <c r="UJI337" s="60"/>
      <c r="UJJ337" s="60"/>
      <c r="UJK337" s="60"/>
      <c r="UJL337" s="60"/>
      <c r="UJM337" s="60"/>
      <c r="UJN337" s="60"/>
      <c r="UJO337" s="60"/>
      <c r="UJP337" s="60"/>
      <c r="UJQ337" s="60"/>
      <c r="UJR337" s="60"/>
      <c r="UJS337" s="60"/>
      <c r="UJT337" s="60"/>
      <c r="UJU337" s="60"/>
      <c r="UJV337" s="60"/>
      <c r="UJW337" s="60"/>
      <c r="UJX337" s="60"/>
      <c r="UJY337" s="60"/>
      <c r="UJZ337" s="60"/>
      <c r="UKA337" s="60"/>
      <c r="UKB337" s="60"/>
      <c r="UKC337" s="60"/>
      <c r="UKD337" s="60"/>
      <c r="UKE337" s="60"/>
      <c r="UKF337" s="60"/>
      <c r="UKG337" s="60"/>
      <c r="UKH337" s="60"/>
      <c r="UKI337" s="60"/>
      <c r="UKJ337" s="60"/>
      <c r="UKK337" s="60"/>
      <c r="UKL337" s="60"/>
      <c r="UKM337" s="60"/>
      <c r="UKN337" s="60"/>
      <c r="UKO337" s="60"/>
      <c r="UKP337" s="60"/>
      <c r="UKQ337" s="60"/>
      <c r="UKR337" s="60"/>
      <c r="UKS337" s="60"/>
      <c r="UKT337" s="60"/>
      <c r="UKU337" s="60"/>
      <c r="UKV337" s="60"/>
      <c r="UKW337" s="60"/>
      <c r="UKX337" s="60"/>
      <c r="UKY337" s="60"/>
      <c r="UKZ337" s="60"/>
      <c r="ULA337" s="60"/>
      <c r="ULB337" s="60"/>
      <c r="ULC337" s="60"/>
      <c r="ULD337" s="60"/>
      <c r="ULE337" s="60"/>
      <c r="ULF337" s="60"/>
      <c r="ULG337" s="60"/>
      <c r="ULH337" s="60"/>
      <c r="ULI337" s="60"/>
      <c r="ULJ337" s="60"/>
      <c r="ULK337" s="60"/>
      <c r="ULL337" s="60"/>
      <c r="ULM337" s="60"/>
      <c r="ULN337" s="60"/>
      <c r="ULO337" s="60"/>
      <c r="ULP337" s="60"/>
      <c r="ULQ337" s="60"/>
      <c r="ULR337" s="60"/>
      <c r="ULS337" s="60"/>
      <c r="ULT337" s="60"/>
      <c r="ULU337" s="60"/>
      <c r="ULV337" s="60"/>
      <c r="ULW337" s="60"/>
      <c r="ULX337" s="60"/>
      <c r="ULY337" s="60"/>
      <c r="ULZ337" s="60"/>
      <c r="UMA337" s="60"/>
      <c r="UMB337" s="60"/>
      <c r="UMC337" s="60"/>
      <c r="UMD337" s="60"/>
      <c r="UME337" s="60"/>
      <c r="UMF337" s="60"/>
      <c r="UMG337" s="60"/>
      <c r="UMH337" s="60"/>
      <c r="UMI337" s="60"/>
      <c r="UMJ337" s="60"/>
      <c r="UMK337" s="60"/>
      <c r="UML337" s="60"/>
      <c r="UMM337" s="60"/>
      <c r="UMN337" s="60"/>
      <c r="UMO337" s="60"/>
      <c r="UMP337" s="60"/>
      <c r="UMQ337" s="60"/>
      <c r="UMR337" s="60"/>
      <c r="UMS337" s="60"/>
      <c r="UMT337" s="60"/>
      <c r="UMU337" s="60"/>
      <c r="UMV337" s="60"/>
      <c r="UMW337" s="60"/>
      <c r="UMX337" s="60"/>
      <c r="UMY337" s="60"/>
      <c r="UMZ337" s="60"/>
      <c r="UNA337" s="60"/>
      <c r="UNB337" s="60"/>
      <c r="UNC337" s="60"/>
      <c r="UND337" s="60"/>
      <c r="UNE337" s="60"/>
      <c r="UNF337" s="60"/>
      <c r="UNG337" s="60"/>
      <c r="UNH337" s="60"/>
      <c r="UNI337" s="60"/>
      <c r="UNJ337" s="60"/>
      <c r="UNK337" s="60"/>
      <c r="UNL337" s="60"/>
      <c r="UNM337" s="60"/>
      <c r="UNN337" s="60"/>
      <c r="UNO337" s="60"/>
      <c r="UNP337" s="60"/>
      <c r="UNQ337" s="60"/>
      <c r="UNR337" s="60"/>
      <c r="UNS337" s="60"/>
      <c r="UNT337" s="60"/>
      <c r="UNU337" s="60"/>
      <c r="UNV337" s="60"/>
      <c r="UNW337" s="60"/>
      <c r="UNX337" s="60"/>
      <c r="UNY337" s="60"/>
      <c r="UNZ337" s="60"/>
      <c r="UOA337" s="60"/>
      <c r="UOB337" s="60"/>
      <c r="UOC337" s="60"/>
      <c r="UOD337" s="60"/>
      <c r="UOE337" s="60"/>
      <c r="UOF337" s="60"/>
      <c r="UOG337" s="60"/>
      <c r="UOH337" s="60"/>
      <c r="UOI337" s="60"/>
      <c r="UOJ337" s="60"/>
      <c r="UOK337" s="60"/>
      <c r="UOL337" s="60"/>
      <c r="UOM337" s="60"/>
      <c r="UON337" s="60"/>
      <c r="UOO337" s="60"/>
      <c r="UOP337" s="60"/>
      <c r="UOQ337" s="60"/>
      <c r="UOR337" s="60"/>
      <c r="UOS337" s="60"/>
      <c r="UOT337" s="60"/>
      <c r="UOU337" s="60"/>
      <c r="UOV337" s="60"/>
      <c r="UOW337" s="60"/>
      <c r="UOX337" s="60"/>
      <c r="UOY337" s="60"/>
      <c r="UOZ337" s="60"/>
      <c r="UPA337" s="60"/>
      <c r="UPB337" s="60"/>
      <c r="UPC337" s="60"/>
      <c r="UPD337" s="60"/>
      <c r="UPE337" s="60"/>
      <c r="UPF337" s="60"/>
      <c r="UPG337" s="60"/>
      <c r="UPH337" s="60"/>
      <c r="UPI337" s="60"/>
      <c r="UPJ337" s="60"/>
      <c r="UPK337" s="60"/>
      <c r="UPL337" s="60"/>
      <c r="UPM337" s="60"/>
      <c r="UPN337" s="60"/>
      <c r="UPO337" s="60"/>
      <c r="UPP337" s="60"/>
      <c r="UPQ337" s="60"/>
      <c r="UPR337" s="60"/>
      <c r="UPS337" s="60"/>
      <c r="UPT337" s="60"/>
      <c r="UPU337" s="60"/>
      <c r="UPV337" s="60"/>
      <c r="UPW337" s="60"/>
      <c r="UPX337" s="60"/>
      <c r="UPY337" s="60"/>
      <c r="UPZ337" s="60"/>
      <c r="UQA337" s="60"/>
      <c r="UQB337" s="60"/>
      <c r="UQC337" s="60"/>
      <c r="UQD337" s="60"/>
      <c r="UQE337" s="60"/>
      <c r="UQF337" s="60"/>
      <c r="UQG337" s="60"/>
      <c r="UQH337" s="60"/>
      <c r="UQI337" s="60"/>
      <c r="UQJ337" s="60"/>
      <c r="UQK337" s="60"/>
      <c r="UQL337" s="60"/>
      <c r="UQM337" s="60"/>
      <c r="UQN337" s="60"/>
      <c r="UQO337" s="60"/>
      <c r="UQP337" s="60"/>
      <c r="UQQ337" s="60"/>
      <c r="UQR337" s="60"/>
      <c r="UQS337" s="60"/>
      <c r="UQT337" s="60"/>
      <c r="UQU337" s="60"/>
      <c r="UQV337" s="60"/>
      <c r="UQW337" s="60"/>
      <c r="UQX337" s="60"/>
      <c r="UQY337" s="60"/>
      <c r="UQZ337" s="60"/>
      <c r="URA337" s="60"/>
      <c r="URB337" s="60"/>
      <c r="URC337" s="60"/>
      <c r="URD337" s="60"/>
      <c r="URE337" s="60"/>
      <c r="URF337" s="60"/>
      <c r="URG337" s="60"/>
      <c r="URH337" s="60"/>
      <c r="URI337" s="60"/>
      <c r="URJ337" s="60"/>
      <c r="URK337" s="60"/>
      <c r="URL337" s="60"/>
      <c r="URM337" s="60"/>
      <c r="URN337" s="60"/>
      <c r="URO337" s="60"/>
      <c r="URP337" s="60"/>
      <c r="URQ337" s="60"/>
      <c r="URR337" s="60"/>
      <c r="URS337" s="60"/>
      <c r="URT337" s="60"/>
      <c r="URU337" s="60"/>
      <c r="URV337" s="60"/>
      <c r="URW337" s="60"/>
      <c r="URX337" s="60"/>
      <c r="URY337" s="60"/>
      <c r="URZ337" s="60"/>
      <c r="USA337" s="60"/>
      <c r="USB337" s="60"/>
      <c r="USC337" s="60"/>
      <c r="USD337" s="60"/>
      <c r="USE337" s="60"/>
      <c r="USF337" s="60"/>
      <c r="USG337" s="60"/>
      <c r="USH337" s="60"/>
      <c r="USI337" s="60"/>
      <c r="USJ337" s="60"/>
      <c r="USK337" s="60"/>
      <c r="USL337" s="60"/>
      <c r="USM337" s="60"/>
      <c r="USN337" s="60"/>
      <c r="USO337" s="60"/>
      <c r="USP337" s="60"/>
      <c r="USQ337" s="60"/>
      <c r="USR337" s="60"/>
      <c r="USS337" s="60"/>
      <c r="UST337" s="60"/>
      <c r="USU337" s="60"/>
      <c r="USV337" s="60"/>
      <c r="USW337" s="60"/>
      <c r="USX337" s="60"/>
      <c r="USY337" s="60"/>
      <c r="USZ337" s="60"/>
      <c r="UTA337" s="60"/>
      <c r="UTB337" s="60"/>
      <c r="UTC337" s="60"/>
      <c r="UTD337" s="60"/>
      <c r="UTE337" s="60"/>
      <c r="UTF337" s="60"/>
      <c r="UTG337" s="60"/>
      <c r="UTH337" s="60"/>
      <c r="UTI337" s="60"/>
      <c r="UTJ337" s="60"/>
      <c r="UTK337" s="60"/>
      <c r="UTL337" s="60"/>
      <c r="UTM337" s="60"/>
      <c r="UTN337" s="60"/>
      <c r="UTO337" s="60"/>
      <c r="UTP337" s="60"/>
      <c r="UTQ337" s="60"/>
      <c r="UTR337" s="60"/>
      <c r="UTS337" s="60"/>
      <c r="UTT337" s="60"/>
      <c r="UTU337" s="60"/>
      <c r="UTV337" s="60"/>
      <c r="UTW337" s="60"/>
      <c r="UTX337" s="60"/>
      <c r="UTY337" s="60"/>
      <c r="UTZ337" s="60"/>
      <c r="UUA337" s="60"/>
      <c r="UUB337" s="60"/>
      <c r="UUC337" s="60"/>
      <c r="UUD337" s="60"/>
      <c r="UUE337" s="60"/>
      <c r="UUF337" s="60"/>
      <c r="UUG337" s="60"/>
      <c r="UUH337" s="60"/>
      <c r="UUI337" s="60"/>
      <c r="UUJ337" s="60"/>
      <c r="UUK337" s="60"/>
      <c r="UUL337" s="60"/>
      <c r="UUM337" s="60"/>
      <c r="UUN337" s="60"/>
      <c r="UUO337" s="60"/>
      <c r="UUP337" s="60"/>
      <c r="UUQ337" s="60"/>
      <c r="UUR337" s="60"/>
      <c r="UUS337" s="60"/>
      <c r="UUT337" s="60"/>
      <c r="UUU337" s="60"/>
      <c r="UUV337" s="60"/>
      <c r="UUW337" s="60"/>
      <c r="UUX337" s="60"/>
      <c r="UUY337" s="60"/>
      <c r="UUZ337" s="60"/>
      <c r="UVA337" s="60"/>
      <c r="UVB337" s="60"/>
      <c r="UVC337" s="60"/>
      <c r="UVD337" s="60"/>
      <c r="UVE337" s="60"/>
      <c r="UVF337" s="60"/>
      <c r="UVG337" s="60"/>
      <c r="UVH337" s="60"/>
      <c r="UVI337" s="60"/>
      <c r="UVJ337" s="60"/>
      <c r="UVK337" s="60"/>
      <c r="UVL337" s="60"/>
      <c r="UVM337" s="60"/>
      <c r="UVN337" s="60"/>
      <c r="UVO337" s="60"/>
      <c r="UVP337" s="60"/>
      <c r="UVQ337" s="60"/>
      <c r="UVR337" s="60"/>
      <c r="UVS337" s="60"/>
      <c r="UVT337" s="60"/>
      <c r="UVU337" s="60"/>
      <c r="UVV337" s="60"/>
      <c r="UVW337" s="60"/>
      <c r="UVX337" s="60"/>
      <c r="UVY337" s="60"/>
      <c r="UVZ337" s="60"/>
      <c r="UWA337" s="60"/>
      <c r="UWB337" s="60"/>
      <c r="UWC337" s="60"/>
      <c r="UWD337" s="60"/>
      <c r="UWE337" s="60"/>
      <c r="UWF337" s="60"/>
      <c r="UWG337" s="60"/>
      <c r="UWH337" s="60"/>
      <c r="UWI337" s="60"/>
      <c r="UWJ337" s="60"/>
      <c r="UWK337" s="60"/>
      <c r="UWL337" s="60"/>
      <c r="UWM337" s="60"/>
      <c r="UWN337" s="60"/>
      <c r="UWO337" s="60"/>
      <c r="UWP337" s="60"/>
      <c r="UWQ337" s="60"/>
      <c r="UWR337" s="60"/>
      <c r="UWS337" s="60"/>
      <c r="UWT337" s="60"/>
      <c r="UWU337" s="60"/>
      <c r="UWV337" s="60"/>
      <c r="UWW337" s="60"/>
      <c r="UWX337" s="60"/>
      <c r="UWY337" s="60"/>
      <c r="UWZ337" s="60"/>
      <c r="UXA337" s="60"/>
      <c r="UXB337" s="60"/>
      <c r="UXC337" s="60"/>
      <c r="UXD337" s="60"/>
      <c r="UXE337" s="60"/>
      <c r="UXF337" s="60"/>
      <c r="UXG337" s="60"/>
      <c r="UXH337" s="60"/>
      <c r="UXI337" s="60"/>
      <c r="UXJ337" s="60"/>
      <c r="UXK337" s="60"/>
      <c r="UXL337" s="60"/>
      <c r="UXM337" s="60"/>
      <c r="UXN337" s="60"/>
      <c r="UXO337" s="60"/>
      <c r="UXP337" s="60"/>
      <c r="UXQ337" s="60"/>
      <c r="UXR337" s="60"/>
      <c r="UXS337" s="60"/>
      <c r="UXT337" s="60"/>
      <c r="UXU337" s="60"/>
      <c r="UXV337" s="60"/>
      <c r="UXW337" s="60"/>
      <c r="UXX337" s="60"/>
      <c r="UXY337" s="60"/>
      <c r="UXZ337" s="60"/>
      <c r="UYA337" s="60"/>
      <c r="UYB337" s="60"/>
      <c r="UYC337" s="60"/>
      <c r="UYD337" s="60"/>
      <c r="UYE337" s="60"/>
      <c r="UYF337" s="60"/>
      <c r="UYG337" s="60"/>
      <c r="UYH337" s="60"/>
      <c r="UYI337" s="60"/>
      <c r="UYJ337" s="60"/>
      <c r="UYK337" s="60"/>
      <c r="UYL337" s="60"/>
      <c r="UYM337" s="60"/>
      <c r="UYN337" s="60"/>
      <c r="UYO337" s="60"/>
      <c r="UYP337" s="60"/>
      <c r="UYQ337" s="60"/>
      <c r="UYR337" s="60"/>
      <c r="UYS337" s="60"/>
      <c r="UYT337" s="60"/>
      <c r="UYU337" s="60"/>
      <c r="UYV337" s="60"/>
      <c r="UYW337" s="60"/>
      <c r="UYX337" s="60"/>
      <c r="UYY337" s="60"/>
      <c r="UYZ337" s="60"/>
      <c r="UZA337" s="60"/>
      <c r="UZB337" s="60"/>
      <c r="UZC337" s="60"/>
      <c r="UZD337" s="60"/>
      <c r="UZE337" s="60"/>
      <c r="UZF337" s="60"/>
      <c r="UZG337" s="60"/>
      <c r="UZH337" s="60"/>
      <c r="UZI337" s="60"/>
      <c r="UZJ337" s="60"/>
      <c r="UZK337" s="60"/>
      <c r="UZL337" s="60"/>
      <c r="UZM337" s="60"/>
      <c r="UZN337" s="60"/>
      <c r="UZO337" s="60"/>
      <c r="UZP337" s="60"/>
      <c r="UZQ337" s="60"/>
      <c r="UZR337" s="60"/>
      <c r="UZS337" s="60"/>
      <c r="UZT337" s="60"/>
      <c r="UZU337" s="60"/>
      <c r="UZV337" s="60"/>
      <c r="UZW337" s="60"/>
      <c r="UZX337" s="60"/>
      <c r="UZY337" s="60"/>
      <c r="UZZ337" s="60"/>
      <c r="VAA337" s="60"/>
      <c r="VAB337" s="60"/>
      <c r="VAC337" s="60"/>
      <c r="VAD337" s="60"/>
      <c r="VAE337" s="60"/>
      <c r="VAF337" s="60"/>
      <c r="VAG337" s="60"/>
      <c r="VAH337" s="60"/>
      <c r="VAI337" s="60"/>
      <c r="VAJ337" s="60"/>
      <c r="VAK337" s="60"/>
      <c r="VAL337" s="60"/>
      <c r="VAM337" s="60"/>
      <c r="VAN337" s="60"/>
      <c r="VAO337" s="60"/>
      <c r="VAP337" s="60"/>
      <c r="VAQ337" s="60"/>
      <c r="VAR337" s="60"/>
      <c r="VAS337" s="60"/>
      <c r="VAT337" s="60"/>
      <c r="VAU337" s="60"/>
      <c r="VAV337" s="60"/>
      <c r="VAW337" s="60"/>
      <c r="VAX337" s="60"/>
      <c r="VAY337" s="60"/>
      <c r="VAZ337" s="60"/>
      <c r="VBA337" s="60"/>
      <c r="VBB337" s="60"/>
      <c r="VBC337" s="60"/>
      <c r="VBD337" s="60"/>
      <c r="VBE337" s="60"/>
      <c r="VBF337" s="60"/>
      <c r="VBG337" s="60"/>
      <c r="VBH337" s="60"/>
      <c r="VBI337" s="60"/>
      <c r="VBJ337" s="60"/>
      <c r="VBK337" s="60"/>
      <c r="VBL337" s="60"/>
      <c r="VBM337" s="60"/>
      <c r="VBN337" s="60"/>
      <c r="VBO337" s="60"/>
      <c r="VBP337" s="60"/>
      <c r="VBQ337" s="60"/>
      <c r="VBR337" s="60"/>
      <c r="VBS337" s="60"/>
      <c r="VBT337" s="60"/>
      <c r="VBU337" s="60"/>
      <c r="VBV337" s="60"/>
      <c r="VBW337" s="60"/>
      <c r="VBX337" s="60"/>
      <c r="VBY337" s="60"/>
      <c r="VBZ337" s="60"/>
      <c r="VCA337" s="60"/>
      <c r="VCB337" s="60"/>
      <c r="VCC337" s="60"/>
      <c r="VCD337" s="60"/>
      <c r="VCE337" s="60"/>
      <c r="VCF337" s="60"/>
      <c r="VCG337" s="60"/>
      <c r="VCH337" s="60"/>
      <c r="VCI337" s="60"/>
      <c r="VCJ337" s="60"/>
      <c r="VCK337" s="60"/>
      <c r="VCL337" s="60"/>
      <c r="VCM337" s="60"/>
      <c r="VCN337" s="60"/>
      <c r="VCO337" s="60"/>
      <c r="VCP337" s="60"/>
      <c r="VCQ337" s="60"/>
      <c r="VCR337" s="60"/>
      <c r="VCS337" s="60"/>
      <c r="VCT337" s="60"/>
      <c r="VCU337" s="60"/>
      <c r="VCV337" s="60"/>
      <c r="VCW337" s="60"/>
      <c r="VCX337" s="60"/>
      <c r="VCY337" s="60"/>
      <c r="VCZ337" s="60"/>
      <c r="VDA337" s="60"/>
      <c r="VDB337" s="60"/>
      <c r="VDC337" s="60"/>
      <c r="VDD337" s="60"/>
      <c r="VDE337" s="60"/>
      <c r="VDF337" s="60"/>
      <c r="VDG337" s="60"/>
      <c r="VDH337" s="60"/>
      <c r="VDI337" s="60"/>
      <c r="VDJ337" s="60"/>
      <c r="VDK337" s="60"/>
      <c r="VDL337" s="60"/>
      <c r="VDM337" s="60"/>
      <c r="VDN337" s="60"/>
      <c r="VDO337" s="60"/>
      <c r="VDP337" s="60"/>
      <c r="VDQ337" s="60"/>
      <c r="VDR337" s="60"/>
      <c r="VDS337" s="60"/>
      <c r="VDT337" s="60"/>
      <c r="VDU337" s="60"/>
      <c r="VDV337" s="60"/>
      <c r="VDW337" s="60"/>
      <c r="VDX337" s="60"/>
      <c r="VDY337" s="60"/>
      <c r="VDZ337" s="60"/>
      <c r="VEA337" s="60"/>
      <c r="VEB337" s="60"/>
      <c r="VEC337" s="60"/>
      <c r="VED337" s="60"/>
      <c r="VEE337" s="60"/>
      <c r="VEF337" s="60"/>
      <c r="VEG337" s="60"/>
      <c r="VEH337" s="60"/>
      <c r="VEI337" s="60"/>
      <c r="VEJ337" s="60"/>
      <c r="VEK337" s="60"/>
      <c r="VEL337" s="60"/>
      <c r="VEM337" s="60"/>
      <c r="VEN337" s="60"/>
      <c r="VEO337" s="60"/>
      <c r="VEP337" s="60"/>
      <c r="VEQ337" s="60"/>
      <c r="VER337" s="60"/>
      <c r="VES337" s="60"/>
      <c r="VET337" s="60"/>
      <c r="VEU337" s="60"/>
      <c r="VEV337" s="60"/>
      <c r="VEW337" s="60"/>
      <c r="VEX337" s="60"/>
      <c r="VEY337" s="60"/>
      <c r="VEZ337" s="60"/>
      <c r="VFA337" s="60"/>
      <c r="VFB337" s="60"/>
      <c r="VFC337" s="60"/>
      <c r="VFD337" s="60"/>
      <c r="VFE337" s="60"/>
      <c r="VFF337" s="60"/>
      <c r="VFG337" s="60"/>
      <c r="VFH337" s="60"/>
      <c r="VFI337" s="60"/>
      <c r="VFJ337" s="60"/>
      <c r="VFK337" s="60"/>
      <c r="VFL337" s="60"/>
      <c r="VFM337" s="60"/>
      <c r="VFN337" s="60"/>
      <c r="VFO337" s="60"/>
      <c r="VFP337" s="60"/>
      <c r="VFQ337" s="60"/>
      <c r="VFR337" s="60"/>
      <c r="VFS337" s="60"/>
      <c r="VFT337" s="60"/>
      <c r="VFU337" s="60"/>
      <c r="VFV337" s="60"/>
      <c r="VFW337" s="60"/>
      <c r="VFX337" s="60"/>
      <c r="VFY337" s="60"/>
      <c r="VFZ337" s="60"/>
      <c r="VGA337" s="60"/>
      <c r="VGB337" s="60"/>
      <c r="VGC337" s="60"/>
      <c r="VGD337" s="60"/>
      <c r="VGE337" s="60"/>
      <c r="VGF337" s="60"/>
      <c r="VGG337" s="60"/>
      <c r="VGH337" s="60"/>
      <c r="VGI337" s="60"/>
      <c r="VGJ337" s="60"/>
      <c r="VGK337" s="60"/>
      <c r="VGL337" s="60"/>
      <c r="VGM337" s="60"/>
      <c r="VGN337" s="60"/>
      <c r="VGO337" s="60"/>
      <c r="VGP337" s="60"/>
      <c r="VGQ337" s="60"/>
      <c r="VGR337" s="60"/>
      <c r="VGS337" s="60"/>
      <c r="VGT337" s="60"/>
      <c r="VGU337" s="60"/>
      <c r="VGV337" s="60"/>
      <c r="VGW337" s="60"/>
      <c r="VGX337" s="60"/>
      <c r="VGY337" s="60"/>
      <c r="VGZ337" s="60"/>
      <c r="VHA337" s="60"/>
      <c r="VHB337" s="60"/>
      <c r="VHC337" s="60"/>
      <c r="VHD337" s="60"/>
      <c r="VHE337" s="60"/>
      <c r="VHF337" s="60"/>
      <c r="VHG337" s="60"/>
      <c r="VHH337" s="60"/>
      <c r="VHI337" s="60"/>
      <c r="VHJ337" s="60"/>
      <c r="VHK337" s="60"/>
      <c r="VHL337" s="60"/>
      <c r="VHM337" s="60"/>
      <c r="VHN337" s="60"/>
      <c r="VHO337" s="60"/>
      <c r="VHP337" s="60"/>
      <c r="VHQ337" s="60"/>
      <c r="VHR337" s="60"/>
      <c r="VHS337" s="60"/>
      <c r="VHT337" s="60"/>
      <c r="VHU337" s="60"/>
      <c r="VHV337" s="60"/>
      <c r="VHW337" s="60"/>
      <c r="VHX337" s="60"/>
      <c r="VHY337" s="60"/>
      <c r="VHZ337" s="60"/>
      <c r="VIA337" s="60"/>
      <c r="VIB337" s="60"/>
      <c r="VIC337" s="60"/>
      <c r="VID337" s="60"/>
      <c r="VIE337" s="60"/>
      <c r="VIF337" s="60"/>
      <c r="VIG337" s="60"/>
      <c r="VIH337" s="60"/>
      <c r="VII337" s="60"/>
      <c r="VIJ337" s="60"/>
      <c r="VIK337" s="60"/>
      <c r="VIL337" s="60"/>
      <c r="VIM337" s="60"/>
      <c r="VIN337" s="60"/>
      <c r="VIO337" s="60"/>
      <c r="VIP337" s="60"/>
      <c r="VIQ337" s="60"/>
      <c r="VIR337" s="60"/>
      <c r="VIS337" s="60"/>
      <c r="VIT337" s="60"/>
      <c r="VIU337" s="60"/>
      <c r="VIV337" s="60"/>
      <c r="VIW337" s="60"/>
      <c r="VIX337" s="60"/>
      <c r="VIY337" s="60"/>
      <c r="VIZ337" s="60"/>
      <c r="VJA337" s="60"/>
      <c r="VJB337" s="60"/>
      <c r="VJC337" s="60"/>
      <c r="VJD337" s="60"/>
      <c r="VJE337" s="60"/>
      <c r="VJF337" s="60"/>
      <c r="VJG337" s="60"/>
      <c r="VJH337" s="60"/>
      <c r="VJI337" s="60"/>
      <c r="VJJ337" s="60"/>
      <c r="VJK337" s="60"/>
      <c r="VJL337" s="60"/>
      <c r="VJM337" s="60"/>
      <c r="VJN337" s="60"/>
      <c r="VJO337" s="60"/>
      <c r="VJP337" s="60"/>
      <c r="VJQ337" s="60"/>
      <c r="VJR337" s="60"/>
      <c r="VJS337" s="60"/>
      <c r="VJT337" s="60"/>
      <c r="VJU337" s="60"/>
      <c r="VJV337" s="60"/>
      <c r="VJW337" s="60"/>
      <c r="VJX337" s="60"/>
      <c r="VJY337" s="60"/>
      <c r="VJZ337" s="60"/>
      <c r="VKA337" s="60"/>
      <c r="VKB337" s="60"/>
      <c r="VKC337" s="60"/>
      <c r="VKD337" s="60"/>
      <c r="VKE337" s="60"/>
      <c r="VKF337" s="60"/>
      <c r="VKG337" s="60"/>
      <c r="VKH337" s="60"/>
      <c r="VKI337" s="60"/>
      <c r="VKJ337" s="60"/>
      <c r="VKK337" s="60"/>
      <c r="VKL337" s="60"/>
      <c r="VKM337" s="60"/>
      <c r="VKN337" s="60"/>
      <c r="VKO337" s="60"/>
      <c r="VKP337" s="60"/>
      <c r="VKQ337" s="60"/>
      <c r="VKR337" s="60"/>
      <c r="VKS337" s="60"/>
      <c r="VKT337" s="60"/>
      <c r="VKU337" s="60"/>
      <c r="VKV337" s="60"/>
      <c r="VKW337" s="60"/>
      <c r="VKX337" s="60"/>
      <c r="VKY337" s="60"/>
      <c r="VKZ337" s="60"/>
      <c r="VLA337" s="60"/>
      <c r="VLB337" s="60"/>
      <c r="VLC337" s="60"/>
      <c r="VLD337" s="60"/>
      <c r="VLE337" s="60"/>
      <c r="VLF337" s="60"/>
      <c r="VLG337" s="60"/>
      <c r="VLH337" s="60"/>
      <c r="VLI337" s="60"/>
      <c r="VLJ337" s="60"/>
      <c r="VLK337" s="60"/>
      <c r="VLL337" s="60"/>
      <c r="VLM337" s="60"/>
      <c r="VLN337" s="60"/>
      <c r="VLO337" s="60"/>
      <c r="VLP337" s="60"/>
      <c r="VLQ337" s="60"/>
      <c r="VLR337" s="60"/>
      <c r="VLS337" s="60"/>
      <c r="VLT337" s="60"/>
      <c r="VLU337" s="60"/>
      <c r="VLV337" s="60"/>
      <c r="VLW337" s="60"/>
      <c r="VLX337" s="60"/>
      <c r="VLY337" s="60"/>
      <c r="VLZ337" s="60"/>
      <c r="VMA337" s="60"/>
      <c r="VMB337" s="60"/>
      <c r="VMC337" s="60"/>
      <c r="VMD337" s="60"/>
      <c r="VME337" s="60"/>
      <c r="VMF337" s="60"/>
      <c r="VMG337" s="60"/>
      <c r="VMH337" s="60"/>
      <c r="VMI337" s="60"/>
      <c r="VMJ337" s="60"/>
      <c r="VMK337" s="60"/>
      <c r="VML337" s="60"/>
      <c r="VMM337" s="60"/>
      <c r="VMN337" s="60"/>
      <c r="VMO337" s="60"/>
      <c r="VMP337" s="60"/>
      <c r="VMQ337" s="60"/>
      <c r="VMR337" s="60"/>
      <c r="VMS337" s="60"/>
      <c r="VMT337" s="60"/>
      <c r="VMU337" s="60"/>
      <c r="VMV337" s="60"/>
      <c r="VMW337" s="60"/>
      <c r="VMX337" s="60"/>
      <c r="VMY337" s="60"/>
      <c r="VMZ337" s="60"/>
      <c r="VNA337" s="60"/>
      <c r="VNB337" s="60"/>
      <c r="VNC337" s="60"/>
      <c r="VND337" s="60"/>
      <c r="VNE337" s="60"/>
      <c r="VNF337" s="60"/>
      <c r="VNG337" s="60"/>
      <c r="VNH337" s="60"/>
      <c r="VNI337" s="60"/>
      <c r="VNJ337" s="60"/>
      <c r="VNK337" s="60"/>
      <c r="VNL337" s="60"/>
      <c r="VNM337" s="60"/>
      <c r="VNN337" s="60"/>
      <c r="VNO337" s="60"/>
      <c r="VNP337" s="60"/>
      <c r="VNQ337" s="60"/>
      <c r="VNR337" s="60"/>
      <c r="VNS337" s="60"/>
      <c r="VNT337" s="60"/>
      <c r="VNU337" s="60"/>
      <c r="VNV337" s="60"/>
      <c r="VNW337" s="60"/>
      <c r="VNX337" s="60"/>
      <c r="VNY337" s="60"/>
      <c r="VNZ337" s="60"/>
      <c r="VOA337" s="60"/>
      <c r="VOB337" s="60"/>
      <c r="VOC337" s="60"/>
      <c r="VOD337" s="60"/>
      <c r="VOE337" s="60"/>
      <c r="VOF337" s="60"/>
      <c r="VOG337" s="60"/>
      <c r="VOH337" s="60"/>
      <c r="VOI337" s="60"/>
      <c r="VOJ337" s="60"/>
      <c r="VOK337" s="60"/>
      <c r="VOL337" s="60"/>
      <c r="VOM337" s="60"/>
      <c r="VON337" s="60"/>
      <c r="VOO337" s="60"/>
      <c r="VOP337" s="60"/>
      <c r="VOQ337" s="60"/>
      <c r="VOR337" s="60"/>
      <c r="VOS337" s="60"/>
      <c r="VOT337" s="60"/>
      <c r="VOU337" s="60"/>
      <c r="VOV337" s="60"/>
      <c r="VOW337" s="60"/>
      <c r="VOX337" s="60"/>
      <c r="VOY337" s="60"/>
      <c r="VOZ337" s="60"/>
      <c r="VPA337" s="60"/>
      <c r="VPB337" s="60"/>
      <c r="VPC337" s="60"/>
      <c r="VPD337" s="60"/>
      <c r="VPE337" s="60"/>
      <c r="VPF337" s="60"/>
      <c r="VPG337" s="60"/>
      <c r="VPH337" s="60"/>
      <c r="VPI337" s="60"/>
      <c r="VPJ337" s="60"/>
      <c r="VPK337" s="60"/>
      <c r="VPL337" s="60"/>
      <c r="VPM337" s="60"/>
      <c r="VPN337" s="60"/>
      <c r="VPO337" s="60"/>
      <c r="VPP337" s="60"/>
      <c r="VPQ337" s="60"/>
      <c r="VPR337" s="60"/>
      <c r="VPS337" s="60"/>
      <c r="VPT337" s="60"/>
      <c r="VPU337" s="60"/>
      <c r="VPV337" s="60"/>
      <c r="VPW337" s="60"/>
      <c r="VPX337" s="60"/>
      <c r="VPY337" s="60"/>
      <c r="VPZ337" s="60"/>
      <c r="VQA337" s="60"/>
      <c r="VQB337" s="60"/>
      <c r="VQC337" s="60"/>
      <c r="VQD337" s="60"/>
      <c r="VQE337" s="60"/>
      <c r="VQF337" s="60"/>
      <c r="VQG337" s="60"/>
      <c r="VQH337" s="60"/>
      <c r="VQI337" s="60"/>
      <c r="VQJ337" s="60"/>
      <c r="VQK337" s="60"/>
      <c r="VQL337" s="60"/>
      <c r="VQM337" s="60"/>
      <c r="VQN337" s="60"/>
      <c r="VQO337" s="60"/>
      <c r="VQP337" s="60"/>
      <c r="VQQ337" s="60"/>
      <c r="VQR337" s="60"/>
      <c r="VQS337" s="60"/>
      <c r="VQT337" s="60"/>
      <c r="VQU337" s="60"/>
      <c r="VQV337" s="60"/>
      <c r="VQW337" s="60"/>
      <c r="VQX337" s="60"/>
      <c r="VQY337" s="60"/>
      <c r="VQZ337" s="60"/>
      <c r="VRA337" s="60"/>
      <c r="VRB337" s="60"/>
      <c r="VRC337" s="60"/>
      <c r="VRD337" s="60"/>
      <c r="VRE337" s="60"/>
      <c r="VRF337" s="60"/>
      <c r="VRG337" s="60"/>
      <c r="VRH337" s="60"/>
      <c r="VRI337" s="60"/>
      <c r="VRJ337" s="60"/>
      <c r="VRK337" s="60"/>
      <c r="VRL337" s="60"/>
      <c r="VRM337" s="60"/>
      <c r="VRN337" s="60"/>
      <c r="VRO337" s="60"/>
      <c r="VRP337" s="60"/>
      <c r="VRQ337" s="60"/>
      <c r="VRR337" s="60"/>
      <c r="VRS337" s="60"/>
      <c r="VRT337" s="60"/>
      <c r="VRU337" s="60"/>
      <c r="VRV337" s="60"/>
      <c r="VRW337" s="60"/>
      <c r="VRX337" s="60"/>
      <c r="VRY337" s="60"/>
      <c r="VRZ337" s="60"/>
      <c r="VSA337" s="60"/>
      <c r="VSB337" s="60"/>
      <c r="VSC337" s="60"/>
      <c r="VSD337" s="60"/>
      <c r="VSE337" s="60"/>
      <c r="VSF337" s="60"/>
      <c r="VSG337" s="60"/>
      <c r="VSH337" s="60"/>
      <c r="VSI337" s="60"/>
      <c r="VSJ337" s="60"/>
      <c r="VSK337" s="60"/>
      <c r="VSL337" s="60"/>
      <c r="VSM337" s="60"/>
      <c r="VSN337" s="60"/>
      <c r="VSO337" s="60"/>
      <c r="VSP337" s="60"/>
      <c r="VSQ337" s="60"/>
      <c r="VSR337" s="60"/>
      <c r="VSS337" s="60"/>
      <c r="VST337" s="60"/>
      <c r="VSU337" s="60"/>
      <c r="VSV337" s="60"/>
      <c r="VSW337" s="60"/>
      <c r="VSX337" s="60"/>
      <c r="VSY337" s="60"/>
      <c r="VSZ337" s="60"/>
      <c r="VTA337" s="60"/>
      <c r="VTB337" s="60"/>
      <c r="VTC337" s="60"/>
      <c r="VTD337" s="60"/>
      <c r="VTE337" s="60"/>
      <c r="VTF337" s="60"/>
      <c r="VTG337" s="60"/>
      <c r="VTH337" s="60"/>
      <c r="VTI337" s="60"/>
      <c r="VTJ337" s="60"/>
      <c r="VTK337" s="60"/>
      <c r="VTL337" s="60"/>
      <c r="VTM337" s="60"/>
      <c r="VTN337" s="60"/>
      <c r="VTO337" s="60"/>
      <c r="VTP337" s="60"/>
      <c r="VTQ337" s="60"/>
      <c r="VTR337" s="60"/>
      <c r="VTS337" s="60"/>
      <c r="VTT337" s="60"/>
      <c r="VTU337" s="60"/>
      <c r="VTV337" s="60"/>
      <c r="VTW337" s="60"/>
      <c r="VTX337" s="60"/>
      <c r="VTY337" s="60"/>
      <c r="VTZ337" s="60"/>
      <c r="VUA337" s="60"/>
      <c r="VUB337" s="60"/>
      <c r="VUC337" s="60"/>
      <c r="VUD337" s="60"/>
      <c r="VUE337" s="60"/>
      <c r="VUF337" s="60"/>
      <c r="VUG337" s="60"/>
      <c r="VUH337" s="60"/>
      <c r="VUI337" s="60"/>
      <c r="VUJ337" s="60"/>
      <c r="VUK337" s="60"/>
      <c r="VUL337" s="60"/>
      <c r="VUM337" s="60"/>
      <c r="VUN337" s="60"/>
      <c r="VUO337" s="60"/>
      <c r="VUP337" s="60"/>
      <c r="VUQ337" s="60"/>
      <c r="VUR337" s="60"/>
      <c r="VUS337" s="60"/>
      <c r="VUT337" s="60"/>
      <c r="VUU337" s="60"/>
      <c r="VUV337" s="60"/>
      <c r="VUW337" s="60"/>
      <c r="VUX337" s="60"/>
      <c r="VUY337" s="60"/>
      <c r="VUZ337" s="60"/>
      <c r="VVA337" s="60"/>
      <c r="VVB337" s="60"/>
      <c r="VVC337" s="60"/>
      <c r="VVD337" s="60"/>
      <c r="VVE337" s="60"/>
      <c r="VVF337" s="60"/>
      <c r="VVG337" s="60"/>
      <c r="VVH337" s="60"/>
      <c r="VVI337" s="60"/>
      <c r="VVJ337" s="60"/>
      <c r="VVK337" s="60"/>
      <c r="VVL337" s="60"/>
      <c r="VVM337" s="60"/>
      <c r="VVN337" s="60"/>
      <c r="VVO337" s="60"/>
      <c r="VVP337" s="60"/>
      <c r="VVQ337" s="60"/>
      <c r="VVR337" s="60"/>
      <c r="VVS337" s="60"/>
      <c r="VVT337" s="60"/>
      <c r="VVU337" s="60"/>
      <c r="VVV337" s="60"/>
      <c r="VVW337" s="60"/>
      <c r="VVX337" s="60"/>
      <c r="VVY337" s="60"/>
      <c r="VVZ337" s="60"/>
      <c r="VWA337" s="60"/>
      <c r="VWB337" s="60"/>
      <c r="VWC337" s="60"/>
      <c r="VWD337" s="60"/>
      <c r="VWE337" s="60"/>
      <c r="VWF337" s="60"/>
      <c r="VWG337" s="60"/>
      <c r="VWH337" s="60"/>
      <c r="VWI337" s="60"/>
      <c r="VWJ337" s="60"/>
      <c r="VWK337" s="60"/>
      <c r="VWL337" s="60"/>
      <c r="VWM337" s="60"/>
      <c r="VWN337" s="60"/>
      <c r="VWO337" s="60"/>
      <c r="VWP337" s="60"/>
      <c r="VWQ337" s="60"/>
      <c r="VWR337" s="60"/>
      <c r="VWS337" s="60"/>
      <c r="VWT337" s="60"/>
      <c r="VWU337" s="60"/>
      <c r="VWV337" s="60"/>
      <c r="VWW337" s="60"/>
      <c r="VWX337" s="60"/>
      <c r="VWY337" s="60"/>
      <c r="VWZ337" s="60"/>
      <c r="VXA337" s="60"/>
      <c r="VXB337" s="60"/>
      <c r="VXC337" s="60"/>
      <c r="VXD337" s="60"/>
      <c r="VXE337" s="60"/>
      <c r="VXF337" s="60"/>
      <c r="VXG337" s="60"/>
      <c r="VXH337" s="60"/>
      <c r="VXI337" s="60"/>
      <c r="VXJ337" s="60"/>
      <c r="VXK337" s="60"/>
      <c r="VXL337" s="60"/>
      <c r="VXM337" s="60"/>
      <c r="VXN337" s="60"/>
      <c r="VXO337" s="60"/>
      <c r="VXP337" s="60"/>
      <c r="VXQ337" s="60"/>
      <c r="VXR337" s="60"/>
      <c r="VXS337" s="60"/>
      <c r="VXT337" s="60"/>
      <c r="VXU337" s="60"/>
      <c r="VXV337" s="60"/>
      <c r="VXW337" s="60"/>
      <c r="VXX337" s="60"/>
      <c r="VXY337" s="60"/>
      <c r="VXZ337" s="60"/>
      <c r="VYA337" s="60"/>
      <c r="VYB337" s="60"/>
      <c r="VYC337" s="60"/>
      <c r="VYD337" s="60"/>
      <c r="VYE337" s="60"/>
      <c r="VYF337" s="60"/>
      <c r="VYG337" s="60"/>
      <c r="VYH337" s="60"/>
      <c r="VYI337" s="60"/>
      <c r="VYJ337" s="60"/>
      <c r="VYK337" s="60"/>
      <c r="VYL337" s="60"/>
      <c r="VYM337" s="60"/>
      <c r="VYN337" s="60"/>
      <c r="VYO337" s="60"/>
      <c r="VYP337" s="60"/>
      <c r="VYQ337" s="60"/>
      <c r="VYR337" s="60"/>
      <c r="VYS337" s="60"/>
      <c r="VYT337" s="60"/>
      <c r="VYU337" s="60"/>
      <c r="VYV337" s="60"/>
      <c r="VYW337" s="60"/>
      <c r="VYX337" s="60"/>
      <c r="VYY337" s="60"/>
      <c r="VYZ337" s="60"/>
      <c r="VZA337" s="60"/>
      <c r="VZB337" s="60"/>
      <c r="VZC337" s="60"/>
      <c r="VZD337" s="60"/>
      <c r="VZE337" s="60"/>
      <c r="VZF337" s="60"/>
      <c r="VZG337" s="60"/>
      <c r="VZH337" s="60"/>
      <c r="VZI337" s="60"/>
      <c r="VZJ337" s="60"/>
      <c r="VZK337" s="60"/>
      <c r="VZL337" s="60"/>
      <c r="VZM337" s="60"/>
      <c r="VZN337" s="60"/>
      <c r="VZO337" s="60"/>
      <c r="VZP337" s="60"/>
      <c r="VZQ337" s="60"/>
      <c r="VZR337" s="60"/>
      <c r="VZS337" s="60"/>
      <c r="VZT337" s="60"/>
      <c r="VZU337" s="60"/>
      <c r="VZV337" s="60"/>
      <c r="VZW337" s="60"/>
      <c r="VZX337" s="60"/>
      <c r="VZY337" s="60"/>
      <c r="VZZ337" s="60"/>
      <c r="WAA337" s="60"/>
      <c r="WAB337" s="60"/>
      <c r="WAC337" s="60"/>
      <c r="WAD337" s="60"/>
      <c r="WAE337" s="60"/>
      <c r="WAF337" s="60"/>
      <c r="WAG337" s="60"/>
      <c r="WAH337" s="60"/>
      <c r="WAI337" s="60"/>
      <c r="WAJ337" s="60"/>
      <c r="WAK337" s="60"/>
      <c r="WAL337" s="60"/>
      <c r="WAM337" s="60"/>
      <c r="WAN337" s="60"/>
      <c r="WAO337" s="60"/>
      <c r="WAP337" s="60"/>
      <c r="WAQ337" s="60"/>
      <c r="WAR337" s="60"/>
      <c r="WAS337" s="60"/>
      <c r="WAT337" s="60"/>
      <c r="WAU337" s="60"/>
      <c r="WAV337" s="60"/>
      <c r="WAW337" s="60"/>
      <c r="WAX337" s="60"/>
      <c r="WAY337" s="60"/>
      <c r="WAZ337" s="60"/>
      <c r="WBA337" s="60"/>
      <c r="WBB337" s="60"/>
      <c r="WBC337" s="60"/>
      <c r="WBD337" s="60"/>
      <c r="WBE337" s="60"/>
      <c r="WBF337" s="60"/>
      <c r="WBG337" s="60"/>
      <c r="WBH337" s="60"/>
      <c r="WBI337" s="60"/>
      <c r="WBJ337" s="60"/>
      <c r="WBK337" s="60"/>
      <c r="WBL337" s="60"/>
      <c r="WBM337" s="60"/>
      <c r="WBN337" s="60"/>
      <c r="WBO337" s="60"/>
      <c r="WBP337" s="60"/>
      <c r="WBQ337" s="60"/>
      <c r="WBR337" s="60"/>
      <c r="WBS337" s="60"/>
      <c r="WBT337" s="60"/>
      <c r="WBU337" s="60"/>
      <c r="WBV337" s="60"/>
      <c r="WBW337" s="60"/>
      <c r="WBX337" s="60"/>
      <c r="WBY337" s="60"/>
      <c r="WBZ337" s="60"/>
      <c r="WCA337" s="60"/>
      <c r="WCB337" s="60"/>
      <c r="WCC337" s="60"/>
      <c r="WCD337" s="60"/>
      <c r="WCE337" s="60"/>
      <c r="WCF337" s="60"/>
      <c r="WCG337" s="60"/>
      <c r="WCH337" s="60"/>
      <c r="WCI337" s="60"/>
      <c r="WCJ337" s="60"/>
      <c r="WCK337" s="60"/>
      <c r="WCL337" s="60"/>
      <c r="WCM337" s="60"/>
      <c r="WCN337" s="60"/>
      <c r="WCO337" s="60"/>
      <c r="WCP337" s="60"/>
      <c r="WCQ337" s="60"/>
      <c r="WCR337" s="60"/>
      <c r="WCS337" s="60"/>
      <c r="WCT337" s="60"/>
      <c r="WCU337" s="60"/>
      <c r="WCV337" s="60"/>
      <c r="WCW337" s="60"/>
      <c r="WCX337" s="60"/>
      <c r="WCY337" s="60"/>
      <c r="WCZ337" s="60"/>
      <c r="WDA337" s="60"/>
      <c r="WDB337" s="60"/>
      <c r="WDC337" s="60"/>
      <c r="WDD337" s="60"/>
      <c r="WDE337" s="60"/>
      <c r="WDF337" s="60"/>
      <c r="WDG337" s="60"/>
      <c r="WDH337" s="60"/>
      <c r="WDI337" s="60"/>
      <c r="WDJ337" s="60"/>
      <c r="WDK337" s="60"/>
      <c r="WDL337" s="60"/>
      <c r="WDM337" s="60"/>
      <c r="WDN337" s="60"/>
      <c r="WDO337" s="60"/>
      <c r="WDP337" s="60"/>
      <c r="WDQ337" s="60"/>
      <c r="WDR337" s="60"/>
      <c r="WDS337" s="60"/>
      <c r="WDT337" s="60"/>
      <c r="WDU337" s="60"/>
      <c r="WDV337" s="60"/>
      <c r="WDW337" s="60"/>
      <c r="WDX337" s="60"/>
      <c r="WDY337" s="60"/>
      <c r="WDZ337" s="60"/>
      <c r="WEA337" s="60"/>
      <c r="WEB337" s="60"/>
      <c r="WEC337" s="60"/>
      <c r="WED337" s="60"/>
      <c r="WEE337" s="60"/>
      <c r="WEF337" s="60"/>
      <c r="WEG337" s="60"/>
      <c r="WEH337" s="60"/>
      <c r="WEI337" s="60"/>
      <c r="WEJ337" s="60"/>
      <c r="WEK337" s="60"/>
      <c r="WEL337" s="60"/>
      <c r="WEM337" s="60"/>
      <c r="WEN337" s="60"/>
      <c r="WEO337" s="60"/>
      <c r="WEP337" s="60"/>
      <c r="WEQ337" s="60"/>
      <c r="WER337" s="60"/>
      <c r="WES337" s="60"/>
      <c r="WET337" s="60"/>
      <c r="WEU337" s="60"/>
      <c r="WEV337" s="60"/>
      <c r="WEW337" s="60"/>
      <c r="WEX337" s="60"/>
      <c r="WEY337" s="60"/>
      <c r="WEZ337" s="60"/>
      <c r="WFA337" s="60"/>
      <c r="WFB337" s="60"/>
      <c r="WFC337" s="60"/>
      <c r="WFD337" s="60"/>
      <c r="WFE337" s="60"/>
      <c r="WFF337" s="60"/>
      <c r="WFG337" s="60"/>
      <c r="WFH337" s="60"/>
      <c r="WFI337" s="60"/>
      <c r="WFJ337" s="60"/>
      <c r="WFK337" s="60"/>
      <c r="WFL337" s="60"/>
      <c r="WFM337" s="60"/>
      <c r="WFN337" s="60"/>
      <c r="WFO337" s="60"/>
      <c r="WFP337" s="60"/>
      <c r="WFQ337" s="60"/>
      <c r="WFR337" s="60"/>
      <c r="WFS337" s="60"/>
      <c r="WFT337" s="60"/>
      <c r="WFU337" s="60"/>
      <c r="WFV337" s="60"/>
      <c r="WFW337" s="60"/>
      <c r="WFX337" s="60"/>
      <c r="WFY337" s="60"/>
      <c r="WFZ337" s="60"/>
      <c r="WGA337" s="60"/>
      <c r="WGB337" s="60"/>
      <c r="WGC337" s="60"/>
      <c r="WGD337" s="60"/>
      <c r="WGE337" s="60"/>
      <c r="WGF337" s="60"/>
      <c r="WGG337" s="60"/>
      <c r="WGH337" s="60"/>
      <c r="WGI337" s="60"/>
      <c r="WGJ337" s="60"/>
      <c r="WGK337" s="60"/>
      <c r="WGL337" s="60"/>
      <c r="WGM337" s="60"/>
      <c r="WGN337" s="60"/>
      <c r="WGO337" s="60"/>
      <c r="WGP337" s="60"/>
      <c r="WGQ337" s="60"/>
      <c r="WGR337" s="60"/>
      <c r="WGS337" s="60"/>
      <c r="WGT337" s="60"/>
      <c r="WGU337" s="60"/>
      <c r="WGV337" s="60"/>
      <c r="WGW337" s="60"/>
      <c r="WGX337" s="60"/>
      <c r="WGY337" s="60"/>
      <c r="WGZ337" s="60"/>
      <c r="WHA337" s="60"/>
      <c r="WHB337" s="60"/>
      <c r="WHC337" s="60"/>
      <c r="WHD337" s="60"/>
      <c r="WHE337" s="60"/>
      <c r="WHF337" s="60"/>
      <c r="WHG337" s="60"/>
      <c r="WHH337" s="60"/>
      <c r="WHI337" s="60"/>
      <c r="WHJ337" s="60"/>
      <c r="WHK337" s="60"/>
      <c r="WHL337" s="60"/>
      <c r="WHM337" s="60"/>
      <c r="WHN337" s="60"/>
      <c r="WHO337" s="60"/>
      <c r="WHP337" s="60"/>
      <c r="WHQ337" s="60"/>
      <c r="WHR337" s="60"/>
      <c r="WHS337" s="60"/>
      <c r="WHT337" s="60"/>
      <c r="WHU337" s="60"/>
      <c r="WHV337" s="60"/>
      <c r="WHW337" s="60"/>
      <c r="WHX337" s="60"/>
      <c r="WHY337" s="60"/>
      <c r="WHZ337" s="60"/>
      <c r="WIA337" s="60"/>
      <c r="WIB337" s="60"/>
      <c r="WIC337" s="60"/>
      <c r="WID337" s="60"/>
      <c r="WIE337" s="60"/>
      <c r="WIF337" s="60"/>
      <c r="WIG337" s="60"/>
      <c r="WIH337" s="60"/>
      <c r="WII337" s="60"/>
      <c r="WIJ337" s="60"/>
      <c r="WIK337" s="60"/>
      <c r="WIL337" s="60"/>
      <c r="WIM337" s="60"/>
      <c r="WIN337" s="60"/>
      <c r="WIO337" s="60"/>
      <c r="WIP337" s="60"/>
      <c r="WIQ337" s="60"/>
      <c r="WIR337" s="60"/>
      <c r="WIS337" s="60"/>
      <c r="WIT337" s="60"/>
      <c r="WIU337" s="60"/>
      <c r="WIV337" s="60"/>
      <c r="WIW337" s="60"/>
      <c r="WIX337" s="60"/>
      <c r="WIY337" s="60"/>
      <c r="WIZ337" s="60"/>
      <c r="WJA337" s="60"/>
      <c r="WJB337" s="60"/>
      <c r="WJC337" s="60"/>
      <c r="WJD337" s="60"/>
      <c r="WJE337" s="60"/>
      <c r="WJF337" s="60"/>
      <c r="WJG337" s="60"/>
      <c r="WJH337" s="60"/>
      <c r="WJI337" s="60"/>
      <c r="WJJ337" s="60"/>
      <c r="WJK337" s="60"/>
      <c r="WJL337" s="60"/>
      <c r="WJM337" s="60"/>
      <c r="WJN337" s="60"/>
      <c r="WJO337" s="60"/>
      <c r="WJP337" s="60"/>
      <c r="WJQ337" s="60"/>
      <c r="WJR337" s="60"/>
      <c r="WJS337" s="60"/>
      <c r="WJT337" s="60"/>
      <c r="WJU337" s="60"/>
      <c r="WJV337" s="60"/>
      <c r="WJW337" s="60"/>
      <c r="WJX337" s="60"/>
      <c r="WJY337" s="60"/>
      <c r="WJZ337" s="60"/>
      <c r="WKA337" s="60"/>
      <c r="WKB337" s="60"/>
      <c r="WKC337" s="60"/>
      <c r="WKD337" s="60"/>
      <c r="WKE337" s="60"/>
      <c r="WKF337" s="60"/>
      <c r="WKG337" s="60"/>
      <c r="WKH337" s="60"/>
      <c r="WKI337" s="60"/>
      <c r="WKJ337" s="60"/>
      <c r="WKK337" s="60"/>
      <c r="WKL337" s="60"/>
      <c r="WKM337" s="60"/>
      <c r="WKN337" s="60"/>
      <c r="WKO337" s="60"/>
      <c r="WKP337" s="60"/>
      <c r="WKQ337" s="60"/>
      <c r="WKR337" s="60"/>
      <c r="WKS337" s="60"/>
      <c r="WKT337" s="60"/>
      <c r="WKU337" s="60"/>
      <c r="WKV337" s="60"/>
      <c r="WKW337" s="60"/>
      <c r="WKX337" s="60"/>
      <c r="WKY337" s="60"/>
      <c r="WKZ337" s="60"/>
      <c r="WLA337" s="60"/>
      <c r="WLB337" s="60"/>
      <c r="WLC337" s="60"/>
      <c r="WLD337" s="60"/>
      <c r="WLE337" s="60"/>
      <c r="WLF337" s="60"/>
      <c r="WLG337" s="60"/>
      <c r="WLH337" s="60"/>
      <c r="WLI337" s="60"/>
      <c r="WLJ337" s="60"/>
      <c r="WLK337" s="60"/>
      <c r="WLL337" s="60"/>
      <c r="WLM337" s="60"/>
      <c r="WLN337" s="60"/>
      <c r="WLO337" s="60"/>
      <c r="WLP337" s="60"/>
      <c r="WLQ337" s="60"/>
      <c r="WLR337" s="60"/>
      <c r="WLS337" s="60"/>
      <c r="WLT337" s="60"/>
      <c r="WLU337" s="60"/>
      <c r="WLV337" s="60"/>
      <c r="WLW337" s="60"/>
      <c r="WLX337" s="60"/>
      <c r="WLY337" s="60"/>
      <c r="WLZ337" s="60"/>
      <c r="WMA337" s="60"/>
      <c r="WMB337" s="60"/>
      <c r="WMC337" s="60"/>
      <c r="WMD337" s="60"/>
      <c r="WME337" s="60"/>
      <c r="WMF337" s="60"/>
      <c r="WMG337" s="60"/>
      <c r="WMH337" s="60"/>
      <c r="WMI337" s="60"/>
      <c r="WMJ337" s="60"/>
      <c r="WMK337" s="60"/>
      <c r="WML337" s="60"/>
      <c r="WMM337" s="60"/>
      <c r="WMN337" s="60"/>
      <c r="WMO337" s="60"/>
      <c r="WMP337" s="60"/>
      <c r="WMQ337" s="60"/>
      <c r="WMR337" s="60"/>
      <c r="WMS337" s="60"/>
      <c r="WMT337" s="60"/>
      <c r="WMU337" s="60"/>
      <c r="WMV337" s="60"/>
      <c r="WMW337" s="60"/>
      <c r="WMX337" s="60"/>
      <c r="WMY337" s="60"/>
      <c r="WMZ337" s="60"/>
      <c r="WNA337" s="60"/>
      <c r="WNB337" s="60"/>
      <c r="WNC337" s="60"/>
      <c r="WND337" s="60"/>
      <c r="WNE337" s="60"/>
      <c r="WNF337" s="60"/>
      <c r="WNG337" s="60"/>
      <c r="WNH337" s="60"/>
      <c r="WNI337" s="60"/>
      <c r="WNJ337" s="60"/>
      <c r="WNK337" s="60"/>
      <c r="WNL337" s="60"/>
      <c r="WNM337" s="60"/>
      <c r="WNN337" s="60"/>
      <c r="WNO337" s="60"/>
      <c r="WNP337" s="60"/>
      <c r="WNQ337" s="60"/>
      <c r="WNR337" s="60"/>
      <c r="WNS337" s="60"/>
      <c r="WNT337" s="60"/>
      <c r="WNU337" s="60"/>
      <c r="WNV337" s="60"/>
      <c r="WNW337" s="60"/>
      <c r="WNX337" s="60"/>
      <c r="WNY337" s="60"/>
      <c r="WNZ337" s="60"/>
      <c r="WOA337" s="60"/>
      <c r="WOB337" s="60"/>
      <c r="WOC337" s="60"/>
      <c r="WOD337" s="60"/>
      <c r="WOE337" s="60"/>
      <c r="WOF337" s="60"/>
      <c r="WOG337" s="60"/>
      <c r="WOH337" s="60"/>
      <c r="WOI337" s="60"/>
      <c r="WOJ337" s="60"/>
      <c r="WOK337" s="60"/>
      <c r="WOL337" s="60"/>
      <c r="WOM337" s="60"/>
      <c r="WON337" s="60"/>
      <c r="WOO337" s="60"/>
      <c r="WOP337" s="60"/>
      <c r="WOQ337" s="60"/>
      <c r="WOR337" s="60"/>
      <c r="WOS337" s="60"/>
      <c r="WOT337" s="60"/>
      <c r="WOU337" s="60"/>
      <c r="WOV337" s="60"/>
      <c r="WOW337" s="60"/>
      <c r="WOX337" s="60"/>
      <c r="WOY337" s="60"/>
      <c r="WOZ337" s="60"/>
      <c r="WPA337" s="60"/>
      <c r="WPB337" s="60"/>
      <c r="WPC337" s="60"/>
      <c r="WPD337" s="60"/>
      <c r="WPE337" s="60"/>
      <c r="WPF337" s="60"/>
      <c r="WPG337" s="60"/>
      <c r="WPH337" s="60"/>
      <c r="WPI337" s="60"/>
      <c r="WPJ337" s="60"/>
      <c r="WPK337" s="60"/>
      <c r="WPL337" s="60"/>
      <c r="WPM337" s="60"/>
      <c r="WPN337" s="60"/>
      <c r="WPO337" s="60"/>
      <c r="WPP337" s="60"/>
      <c r="WPQ337" s="60"/>
      <c r="WPR337" s="60"/>
      <c r="WPS337" s="60"/>
      <c r="WPT337" s="60"/>
      <c r="WPU337" s="60"/>
      <c r="WPV337" s="60"/>
      <c r="WPW337" s="60"/>
      <c r="WPX337" s="60"/>
      <c r="WPY337" s="60"/>
      <c r="WPZ337" s="60"/>
      <c r="WQA337" s="60"/>
      <c r="WQB337" s="60"/>
      <c r="WQC337" s="60"/>
      <c r="WQD337" s="60"/>
      <c r="WQE337" s="60"/>
      <c r="WQF337" s="60"/>
      <c r="WQG337" s="60"/>
      <c r="WQH337" s="60"/>
      <c r="WQI337" s="60"/>
      <c r="WQJ337" s="60"/>
      <c r="WQK337" s="60"/>
      <c r="WQL337" s="60"/>
      <c r="WQM337" s="60"/>
      <c r="WQN337" s="60"/>
      <c r="WQO337" s="60"/>
      <c r="WQP337" s="60"/>
      <c r="WQQ337" s="60"/>
      <c r="WQR337" s="60"/>
      <c r="WQS337" s="60"/>
      <c r="WQT337" s="60"/>
      <c r="WQU337" s="60"/>
      <c r="WQV337" s="60"/>
      <c r="WQW337" s="60"/>
      <c r="WQX337" s="60"/>
      <c r="WQY337" s="60"/>
      <c r="WQZ337" s="60"/>
      <c r="WRA337" s="60"/>
      <c r="WRB337" s="60"/>
      <c r="WRC337" s="60"/>
      <c r="WRD337" s="60"/>
      <c r="WRE337" s="60"/>
      <c r="WRF337" s="60"/>
      <c r="WRG337" s="60"/>
      <c r="WRH337" s="60"/>
      <c r="WRI337" s="60"/>
      <c r="WRJ337" s="60"/>
      <c r="WRK337" s="60"/>
      <c r="WRL337" s="60"/>
      <c r="WRM337" s="60"/>
      <c r="WRN337" s="60"/>
      <c r="WRO337" s="60"/>
      <c r="WRP337" s="60"/>
      <c r="WRQ337" s="60"/>
      <c r="WRR337" s="60"/>
      <c r="WRS337" s="60"/>
      <c r="WRT337" s="60"/>
      <c r="WRU337" s="60"/>
      <c r="WRV337" s="60"/>
      <c r="WRW337" s="60"/>
      <c r="WRX337" s="60"/>
      <c r="WRY337" s="60"/>
      <c r="WRZ337" s="60"/>
      <c r="WSA337" s="60"/>
      <c r="WSB337" s="60"/>
      <c r="WSC337" s="60"/>
      <c r="WSD337" s="60"/>
      <c r="WSE337" s="60"/>
      <c r="WSF337" s="60"/>
      <c r="WSG337" s="60"/>
      <c r="WSH337" s="60"/>
      <c r="WSI337" s="60"/>
      <c r="WSJ337" s="60"/>
      <c r="WSK337" s="60"/>
      <c r="WSL337" s="60"/>
      <c r="WSM337" s="60"/>
      <c r="WSN337" s="60"/>
      <c r="WSO337" s="60"/>
      <c r="WSP337" s="60"/>
      <c r="WSQ337" s="60"/>
      <c r="WSR337" s="60"/>
      <c r="WSS337" s="60"/>
      <c r="WST337" s="60"/>
      <c r="WSU337" s="60"/>
      <c r="WSV337" s="60"/>
      <c r="WSW337" s="60"/>
      <c r="WSX337" s="60"/>
      <c r="WSY337" s="60"/>
      <c r="WSZ337" s="60"/>
      <c r="WTA337" s="60"/>
      <c r="WTB337" s="60"/>
      <c r="WTC337" s="60"/>
      <c r="WTD337" s="60"/>
      <c r="WTE337" s="60"/>
      <c r="WTF337" s="60"/>
      <c r="WTG337" s="60"/>
      <c r="WTH337" s="60"/>
      <c r="WTI337" s="60"/>
      <c r="WTJ337" s="60"/>
      <c r="WTK337" s="60"/>
      <c r="WTL337" s="60"/>
      <c r="WTM337" s="60"/>
      <c r="WTN337" s="60"/>
      <c r="WTO337" s="60"/>
      <c r="WTP337" s="60"/>
      <c r="WTQ337" s="60"/>
      <c r="WTR337" s="60"/>
      <c r="WTS337" s="60"/>
      <c r="WTT337" s="60"/>
      <c r="WTU337" s="60"/>
      <c r="WTV337" s="60"/>
      <c r="WTW337" s="60"/>
      <c r="WTX337" s="60"/>
      <c r="WTY337" s="60"/>
      <c r="WTZ337" s="60"/>
      <c r="WUA337" s="60"/>
      <c r="WUB337" s="60"/>
      <c r="WUC337" s="60"/>
      <c r="WUD337" s="60"/>
      <c r="WUE337" s="60"/>
      <c r="WUF337" s="60"/>
      <c r="WUG337" s="60"/>
      <c r="WUH337" s="60"/>
      <c r="WUI337" s="60"/>
      <c r="WUJ337" s="60"/>
      <c r="WUK337" s="60"/>
      <c r="WUL337" s="60"/>
      <c r="WUM337" s="60"/>
      <c r="WUN337" s="60"/>
      <c r="WUO337" s="60"/>
      <c r="WUP337" s="60"/>
      <c r="WUQ337" s="60"/>
      <c r="WUR337" s="60"/>
      <c r="WUS337" s="60"/>
      <c r="WUT337" s="60"/>
      <c r="WUU337" s="60"/>
      <c r="WUV337" s="60"/>
      <c r="WUW337" s="60"/>
      <c r="WUX337" s="60"/>
      <c r="WUY337" s="60"/>
      <c r="WUZ337" s="60"/>
      <c r="WVA337" s="60"/>
      <c r="WVB337" s="60"/>
      <c r="WVC337" s="60"/>
      <c r="WVD337" s="60"/>
      <c r="WVE337" s="60"/>
      <c r="WVF337" s="60"/>
      <c r="WVG337" s="60"/>
      <c r="WVH337" s="60"/>
      <c r="WVI337" s="60"/>
      <c r="WVJ337" s="60"/>
      <c r="WVK337" s="60"/>
      <c r="WVL337" s="60"/>
      <c r="WVM337" s="60"/>
      <c r="WVN337" s="60"/>
      <c r="WVO337" s="60"/>
      <c r="WVP337" s="60"/>
      <c r="WVQ337" s="60"/>
      <c r="WVR337" s="60"/>
      <c r="WVS337" s="60"/>
      <c r="WVT337" s="60"/>
      <c r="WVU337" s="60"/>
      <c r="WVV337" s="60"/>
      <c r="WVW337" s="60"/>
      <c r="WVX337" s="60"/>
      <c r="WVY337" s="60"/>
      <c r="WVZ337" s="60"/>
      <c r="WWA337" s="60"/>
      <c r="WWB337" s="60"/>
      <c r="WWC337" s="60"/>
      <c r="WWD337" s="60"/>
      <c r="WWE337" s="60"/>
      <c r="WWF337" s="60"/>
      <c r="WWG337" s="60"/>
      <c r="WWH337" s="60"/>
      <c r="WWI337" s="60"/>
      <c r="WWJ337" s="60"/>
      <c r="WWK337" s="60"/>
      <c r="WWL337" s="60"/>
      <c r="WWM337" s="60"/>
      <c r="WWN337" s="60"/>
      <c r="WWO337" s="60"/>
      <c r="WWP337" s="60"/>
      <c r="WWQ337" s="60"/>
      <c r="WWR337" s="60"/>
      <c r="WWS337" s="60"/>
      <c r="WWT337" s="60"/>
      <c r="WWU337" s="60"/>
      <c r="WWV337" s="60"/>
      <c r="WWW337" s="60"/>
      <c r="WWX337" s="60"/>
      <c r="WWY337" s="60"/>
      <c r="WWZ337" s="60"/>
      <c r="WXA337" s="60"/>
      <c r="WXB337" s="60"/>
      <c r="WXC337" s="60"/>
      <c r="WXD337" s="60"/>
      <c r="WXE337" s="60"/>
      <c r="WXF337" s="60"/>
      <c r="WXG337" s="60"/>
      <c r="WXH337" s="60"/>
      <c r="WXI337" s="60"/>
      <c r="WXJ337" s="60"/>
      <c r="WXK337" s="60"/>
      <c r="WXL337" s="60"/>
      <c r="WXM337" s="60"/>
      <c r="WXN337" s="60"/>
      <c r="WXO337" s="60"/>
      <c r="WXP337" s="60"/>
      <c r="WXQ337" s="60"/>
      <c r="WXR337" s="60"/>
      <c r="WXS337" s="60"/>
      <c r="WXT337" s="60"/>
      <c r="WXU337" s="60"/>
      <c r="WXV337" s="60"/>
      <c r="WXW337" s="60"/>
      <c r="WXX337" s="60"/>
      <c r="WXY337" s="60"/>
      <c r="WXZ337" s="60"/>
      <c r="WYA337" s="60"/>
      <c r="WYB337" s="60"/>
      <c r="WYC337" s="60"/>
      <c r="WYD337" s="60"/>
      <c r="WYE337" s="60"/>
      <c r="WYF337" s="60"/>
      <c r="WYG337" s="60"/>
      <c r="WYH337" s="60"/>
      <c r="WYI337" s="60"/>
      <c r="WYJ337" s="60"/>
      <c r="WYK337" s="60"/>
      <c r="WYL337" s="60"/>
      <c r="WYM337" s="60"/>
      <c r="WYN337" s="60"/>
      <c r="WYO337" s="60"/>
      <c r="WYP337" s="60"/>
      <c r="WYQ337" s="60"/>
      <c r="WYR337" s="60"/>
      <c r="WYS337" s="60"/>
      <c r="WYT337" s="60"/>
      <c r="WYU337" s="60"/>
      <c r="WYV337" s="60"/>
      <c r="WYW337" s="60"/>
      <c r="WYX337" s="60"/>
      <c r="WYY337" s="60"/>
      <c r="WYZ337" s="60"/>
      <c r="WZA337" s="60"/>
      <c r="WZB337" s="60"/>
      <c r="WZC337" s="60"/>
      <c r="WZD337" s="60"/>
      <c r="WZE337" s="60"/>
      <c r="WZF337" s="60"/>
      <c r="WZG337" s="60"/>
      <c r="WZH337" s="60"/>
      <c r="WZI337" s="60"/>
      <c r="WZJ337" s="60"/>
      <c r="WZK337" s="60"/>
      <c r="WZL337" s="60"/>
      <c r="WZM337" s="60"/>
      <c r="WZN337" s="60"/>
      <c r="WZO337" s="60"/>
      <c r="WZP337" s="60"/>
      <c r="WZQ337" s="60"/>
      <c r="WZR337" s="60"/>
      <c r="WZS337" s="60"/>
      <c r="WZT337" s="60"/>
      <c r="WZU337" s="60"/>
      <c r="WZV337" s="60"/>
      <c r="WZW337" s="60"/>
      <c r="WZX337" s="60"/>
      <c r="WZY337" s="60"/>
      <c r="WZZ337" s="60"/>
      <c r="XAA337" s="60"/>
      <c r="XAB337" s="60"/>
      <c r="XAC337" s="60"/>
      <c r="XAD337" s="60"/>
      <c r="XAE337" s="60"/>
      <c r="XAF337" s="60"/>
      <c r="XAG337" s="60"/>
      <c r="XAH337" s="60"/>
      <c r="XAI337" s="60"/>
      <c r="XAJ337" s="60"/>
      <c r="XAK337" s="60"/>
      <c r="XAL337" s="60"/>
      <c r="XAM337" s="60"/>
      <c r="XAN337" s="60"/>
      <c r="XAO337" s="60"/>
      <c r="XAP337" s="60"/>
      <c r="XAQ337" s="60"/>
      <c r="XAR337" s="60"/>
      <c r="XAS337" s="60"/>
      <c r="XAT337" s="60"/>
      <c r="XAU337" s="60"/>
      <c r="XAV337" s="60"/>
      <c r="XAW337" s="60"/>
      <c r="XAX337" s="60"/>
      <c r="XAY337" s="60"/>
      <c r="XAZ337" s="60"/>
      <c r="XBA337" s="60"/>
      <c r="XBB337" s="60"/>
      <c r="XBC337" s="60"/>
      <c r="XBD337" s="60"/>
      <c r="XBE337" s="60"/>
      <c r="XBF337" s="60"/>
      <c r="XBG337" s="60"/>
      <c r="XBH337" s="60"/>
      <c r="XBI337" s="60"/>
      <c r="XBJ337" s="60"/>
      <c r="XBK337" s="60"/>
      <c r="XBL337" s="60"/>
      <c r="XBM337" s="60"/>
      <c r="XBN337" s="60"/>
      <c r="XBO337" s="60"/>
      <c r="XBP337" s="60"/>
      <c r="XBQ337" s="60"/>
      <c r="XBR337" s="60"/>
      <c r="XBS337" s="60"/>
      <c r="XBT337" s="60"/>
      <c r="XBU337" s="60"/>
      <c r="XBV337" s="60"/>
      <c r="XBW337" s="60"/>
      <c r="XBX337" s="60"/>
      <c r="XBY337" s="60"/>
      <c r="XBZ337" s="60"/>
      <c r="XCA337" s="60"/>
      <c r="XCB337" s="60"/>
      <c r="XCC337" s="60"/>
      <c r="XCD337" s="60"/>
      <c r="XCE337" s="60"/>
      <c r="XCF337" s="60"/>
      <c r="XCG337" s="60"/>
      <c r="XCH337" s="60"/>
      <c r="XCI337" s="60"/>
      <c r="XCJ337" s="60"/>
      <c r="XCK337" s="60"/>
      <c r="XCL337" s="60"/>
      <c r="XCM337" s="60"/>
      <c r="XCN337" s="60"/>
      <c r="XCO337" s="60"/>
      <c r="XCP337" s="60"/>
      <c r="XCQ337" s="60"/>
      <c r="XCR337" s="60"/>
      <c r="XCS337" s="60"/>
      <c r="XCT337" s="60"/>
      <c r="XCU337" s="60"/>
      <c r="XCV337" s="60"/>
      <c r="XCW337" s="60"/>
      <c r="XCX337" s="60"/>
      <c r="XCY337" s="60"/>
      <c r="XCZ337" s="60"/>
      <c r="XDA337" s="60"/>
      <c r="XDB337" s="60"/>
      <c r="XDC337" s="60"/>
      <c r="XDD337" s="60"/>
      <c r="XDE337" s="60"/>
      <c r="XDF337" s="60"/>
      <c r="XDG337" s="60"/>
      <c r="XDH337" s="60"/>
      <c r="XDI337" s="60"/>
      <c r="XDJ337" s="60"/>
      <c r="XDK337" s="60"/>
      <c r="XDL337" s="60"/>
      <c r="XDM337" s="60"/>
      <c r="XDN337" s="60"/>
      <c r="XDO337" s="60"/>
      <c r="XDP337" s="60"/>
      <c r="XDQ337" s="60"/>
      <c r="XDR337" s="60"/>
      <c r="XDS337" s="60"/>
      <c r="XDT337" s="60"/>
      <c r="XDU337" s="60"/>
      <c r="XDV337" s="60"/>
      <c r="XDW337" s="60"/>
      <c r="XDX337" s="60"/>
      <c r="XDY337" s="60"/>
      <c r="XDZ337" s="60"/>
      <c r="XEA337" s="60"/>
      <c r="XEB337" s="60"/>
      <c r="XEC337" s="60"/>
      <c r="XED337" s="60"/>
      <c r="XEE337" s="60"/>
      <c r="XEF337" s="60"/>
      <c r="XEG337" s="60"/>
      <c r="XEH337" s="60"/>
      <c r="XEI337" s="60"/>
      <c r="XEJ337" s="60"/>
      <c r="XEK337" s="60"/>
      <c r="XEL337" s="60"/>
      <c r="XEM337" s="60"/>
      <c r="XEN337" s="60"/>
      <c r="XEO337" s="60"/>
      <c r="XEP337" s="60"/>
      <c r="XEQ337" s="60"/>
      <c r="XER337" s="60"/>
      <c r="XES337" s="60"/>
      <c r="XET337" s="60"/>
      <c r="XEU337" s="60"/>
      <c r="XEV337" s="60"/>
      <c r="XEW337" s="60"/>
      <c r="XEX337" s="60"/>
      <c r="XEY337" s="60"/>
      <c r="XEZ337" s="60"/>
      <c r="XFA337" s="60"/>
      <c r="XFB337" s="60"/>
      <c r="XFC337" s="60"/>
      <c r="XFD337" s="60"/>
    </row>
    <row r="338" spans="1:16384" x14ac:dyDescent="0.3">
      <c r="A338" s="60" t="s">
        <v>489</v>
      </c>
      <c r="B338" s="60"/>
      <c r="C338" s="60"/>
      <c r="D338" s="60"/>
      <c r="E338" s="60"/>
      <c r="F338" s="60"/>
      <c r="G338" s="60"/>
      <c r="H338" s="2">
        <f>392*1.48</f>
        <v>580.16</v>
      </c>
      <c r="I338" s="16"/>
      <c r="J338" s="16"/>
      <c r="K338" s="16"/>
      <c r="L338" s="16"/>
      <c r="M338" s="16"/>
      <c r="N338" s="16"/>
      <c r="O338" s="60"/>
      <c r="P338" s="60"/>
      <c r="Q338" s="60"/>
      <c r="R338" s="60"/>
      <c r="S338" s="60"/>
      <c r="T338" s="60"/>
      <c r="U338" s="60"/>
      <c r="V338" s="60"/>
      <c r="W338" s="60"/>
      <c r="X338" s="60"/>
      <c r="Y338" s="60"/>
      <c r="Z338" s="60"/>
      <c r="AA338" s="60"/>
      <c r="AB338" s="60"/>
      <c r="AC338" s="60"/>
      <c r="AD338" s="60"/>
      <c r="AE338" s="60"/>
      <c r="AF338" s="60"/>
      <c r="AG338" s="60"/>
      <c r="AH338" s="60"/>
      <c r="AI338" s="60"/>
      <c r="AJ338" s="60"/>
      <c r="AK338" s="60"/>
      <c r="AL338" s="60"/>
      <c r="AM338" s="60"/>
      <c r="AN338" s="60"/>
      <c r="AO338" s="60"/>
      <c r="AP338" s="60"/>
      <c r="AQ338" s="60"/>
      <c r="AR338" s="60"/>
      <c r="AS338" s="60"/>
      <c r="AT338" s="60"/>
      <c r="AU338" s="60"/>
      <c r="AV338" s="60"/>
      <c r="AW338" s="60"/>
      <c r="AX338" s="60"/>
      <c r="AY338" s="60"/>
      <c r="AZ338" s="60"/>
      <c r="BA338" s="60"/>
      <c r="BB338" s="60"/>
      <c r="BC338" s="60"/>
      <c r="BD338" s="60"/>
      <c r="BE338" s="60"/>
      <c r="BF338" s="60"/>
      <c r="BG338" s="60"/>
      <c r="BH338" s="60"/>
      <c r="BI338" s="60"/>
      <c r="BJ338" s="60"/>
      <c r="BK338" s="60"/>
      <c r="BL338" s="60"/>
      <c r="BM338" s="60"/>
      <c r="BN338" s="60"/>
      <c r="BO338" s="60"/>
      <c r="BP338" s="60"/>
      <c r="BQ338" s="60"/>
      <c r="BR338" s="60"/>
      <c r="BS338" s="60"/>
      <c r="BT338" s="60"/>
      <c r="BU338" s="60"/>
      <c r="BV338" s="60"/>
      <c r="BW338" s="60"/>
      <c r="BX338" s="60"/>
      <c r="BY338" s="60"/>
      <c r="BZ338" s="60"/>
      <c r="CA338" s="60"/>
      <c r="CB338" s="60"/>
      <c r="CC338" s="60"/>
      <c r="CD338" s="60"/>
      <c r="CE338" s="60"/>
      <c r="CF338" s="60"/>
      <c r="CG338" s="60"/>
      <c r="CH338" s="60"/>
      <c r="CI338" s="60"/>
      <c r="CJ338" s="60"/>
      <c r="CK338" s="60"/>
      <c r="CL338" s="60"/>
      <c r="CM338" s="60"/>
      <c r="CN338" s="60"/>
      <c r="CO338" s="60"/>
      <c r="CP338" s="60"/>
      <c r="CQ338" s="60"/>
      <c r="CR338" s="60"/>
      <c r="CS338" s="60"/>
      <c r="CT338" s="60"/>
      <c r="CU338" s="60"/>
      <c r="CV338" s="60"/>
      <c r="CW338" s="60"/>
      <c r="CX338" s="60"/>
      <c r="CY338" s="60"/>
      <c r="CZ338" s="60"/>
      <c r="DA338" s="60"/>
      <c r="DB338" s="60"/>
      <c r="DC338" s="60"/>
      <c r="DD338" s="60"/>
      <c r="DE338" s="60"/>
      <c r="DF338" s="60"/>
      <c r="DG338" s="60"/>
      <c r="DH338" s="60"/>
      <c r="DI338" s="60"/>
      <c r="DJ338" s="60"/>
      <c r="DK338" s="60"/>
      <c r="DL338" s="60"/>
      <c r="DM338" s="60"/>
      <c r="DN338" s="60"/>
      <c r="DO338" s="60"/>
      <c r="DP338" s="60"/>
      <c r="DQ338" s="60"/>
      <c r="DR338" s="60"/>
      <c r="DS338" s="60"/>
      <c r="DT338" s="60"/>
      <c r="DU338" s="60"/>
      <c r="DV338" s="60"/>
      <c r="DW338" s="60"/>
      <c r="DX338" s="60"/>
      <c r="DY338" s="60"/>
      <c r="DZ338" s="60"/>
      <c r="EA338" s="60"/>
      <c r="EB338" s="60"/>
      <c r="EC338" s="60"/>
      <c r="ED338" s="60"/>
      <c r="EE338" s="60"/>
      <c r="EF338" s="60"/>
      <c r="EG338" s="60"/>
      <c r="EH338" s="60"/>
      <c r="EI338" s="60"/>
      <c r="EJ338" s="60"/>
      <c r="EK338" s="60"/>
      <c r="EL338" s="60"/>
      <c r="EM338" s="60"/>
      <c r="EN338" s="60"/>
      <c r="EO338" s="60"/>
      <c r="EP338" s="60"/>
      <c r="EQ338" s="60"/>
      <c r="ER338" s="60"/>
      <c r="ES338" s="60"/>
      <c r="ET338" s="60"/>
      <c r="EU338" s="60"/>
      <c r="EV338" s="60"/>
      <c r="EW338" s="60"/>
      <c r="EX338" s="60"/>
      <c r="EY338" s="60"/>
      <c r="EZ338" s="60"/>
      <c r="FA338" s="60"/>
      <c r="FB338" s="60"/>
      <c r="FC338" s="60"/>
      <c r="FD338" s="60"/>
      <c r="FE338" s="60"/>
      <c r="FF338" s="60"/>
      <c r="FG338" s="60"/>
      <c r="FH338" s="60"/>
      <c r="FI338" s="60"/>
      <c r="FJ338" s="60"/>
      <c r="FK338" s="60"/>
      <c r="FL338" s="60"/>
      <c r="FM338" s="60"/>
      <c r="FN338" s="60"/>
      <c r="FO338" s="60"/>
      <c r="FP338" s="60"/>
      <c r="FQ338" s="60"/>
      <c r="FR338" s="60"/>
      <c r="FS338" s="60"/>
      <c r="FT338" s="60"/>
      <c r="FU338" s="60"/>
      <c r="FV338" s="60"/>
      <c r="FW338" s="60"/>
      <c r="FX338" s="60"/>
      <c r="FY338" s="60"/>
      <c r="FZ338" s="60"/>
      <c r="GA338" s="60"/>
      <c r="GB338" s="60"/>
      <c r="GC338" s="60"/>
      <c r="GD338" s="60"/>
      <c r="GE338" s="60"/>
      <c r="GF338" s="60"/>
      <c r="GG338" s="60"/>
      <c r="GH338" s="60"/>
      <c r="GI338" s="60"/>
      <c r="GJ338" s="60"/>
      <c r="GK338" s="60"/>
      <c r="GL338" s="60"/>
      <c r="GM338" s="60"/>
      <c r="GN338" s="60"/>
      <c r="GO338" s="60"/>
      <c r="GP338" s="60"/>
      <c r="GQ338" s="60"/>
      <c r="GR338" s="60"/>
      <c r="GS338" s="60"/>
      <c r="GT338" s="60"/>
      <c r="GU338" s="60"/>
      <c r="GV338" s="60"/>
      <c r="GW338" s="60"/>
      <c r="GX338" s="60"/>
      <c r="GY338" s="60"/>
      <c r="GZ338" s="60"/>
      <c r="HA338" s="60"/>
      <c r="HB338" s="60"/>
      <c r="HC338" s="60"/>
      <c r="HD338" s="60"/>
      <c r="HE338" s="60"/>
      <c r="HF338" s="60"/>
      <c r="HG338" s="60"/>
      <c r="HH338" s="60"/>
      <c r="HI338" s="60"/>
      <c r="HJ338" s="60"/>
      <c r="HK338" s="60"/>
      <c r="HL338" s="60"/>
      <c r="HM338" s="60"/>
      <c r="HN338" s="60"/>
      <c r="HO338" s="60"/>
      <c r="HP338" s="60"/>
      <c r="HQ338" s="60"/>
      <c r="HR338" s="60"/>
      <c r="HS338" s="60"/>
      <c r="HT338" s="60"/>
      <c r="HU338" s="60"/>
      <c r="HV338" s="60"/>
      <c r="HW338" s="60"/>
      <c r="HX338" s="60"/>
      <c r="HY338" s="60"/>
      <c r="HZ338" s="60"/>
      <c r="IA338" s="60"/>
      <c r="IB338" s="60"/>
      <c r="IC338" s="60"/>
      <c r="ID338" s="60"/>
      <c r="IE338" s="60"/>
      <c r="IF338" s="60"/>
      <c r="IG338" s="60"/>
      <c r="IH338" s="60"/>
      <c r="II338" s="60"/>
      <c r="IJ338" s="60"/>
      <c r="IK338" s="60"/>
      <c r="IL338" s="60"/>
      <c r="IM338" s="60"/>
      <c r="IN338" s="60"/>
      <c r="IO338" s="60"/>
      <c r="IP338" s="60"/>
      <c r="IQ338" s="60"/>
      <c r="IR338" s="60"/>
      <c r="IS338" s="60"/>
      <c r="IT338" s="60"/>
      <c r="IU338" s="60"/>
      <c r="IV338" s="60"/>
      <c r="IW338" s="60"/>
      <c r="IX338" s="60"/>
      <c r="IY338" s="60"/>
      <c r="IZ338" s="60"/>
      <c r="JA338" s="60"/>
      <c r="JB338" s="60"/>
      <c r="JC338" s="60"/>
      <c r="JD338" s="60"/>
      <c r="JE338" s="60"/>
      <c r="JF338" s="60"/>
      <c r="JG338" s="60"/>
      <c r="JH338" s="60"/>
      <c r="JI338" s="60"/>
      <c r="JJ338" s="60"/>
      <c r="JK338" s="60"/>
      <c r="JL338" s="60"/>
      <c r="JM338" s="60"/>
      <c r="JN338" s="60"/>
      <c r="JO338" s="60"/>
      <c r="JP338" s="60"/>
      <c r="JQ338" s="60"/>
      <c r="JR338" s="60"/>
      <c r="JS338" s="60"/>
      <c r="JT338" s="60"/>
      <c r="JU338" s="60"/>
      <c r="JV338" s="60"/>
      <c r="JW338" s="60"/>
      <c r="JX338" s="60"/>
      <c r="JY338" s="60"/>
      <c r="JZ338" s="60"/>
      <c r="KA338" s="60"/>
      <c r="KB338" s="60"/>
      <c r="KC338" s="60"/>
      <c r="KD338" s="60"/>
      <c r="KE338" s="60"/>
      <c r="KF338" s="60"/>
      <c r="KG338" s="60"/>
      <c r="KH338" s="60"/>
      <c r="KI338" s="60"/>
      <c r="KJ338" s="60"/>
      <c r="KK338" s="60"/>
      <c r="KL338" s="60"/>
      <c r="KM338" s="60"/>
      <c r="KN338" s="60"/>
      <c r="KO338" s="60"/>
      <c r="KP338" s="60"/>
      <c r="KQ338" s="60"/>
      <c r="KR338" s="60"/>
      <c r="KS338" s="60"/>
      <c r="KT338" s="60"/>
      <c r="KU338" s="60"/>
      <c r="KV338" s="60"/>
      <c r="KW338" s="60"/>
      <c r="KX338" s="60"/>
      <c r="KY338" s="60"/>
      <c r="KZ338" s="60"/>
      <c r="LA338" s="60"/>
      <c r="LB338" s="60"/>
      <c r="LC338" s="60"/>
      <c r="LD338" s="60"/>
      <c r="LE338" s="60"/>
      <c r="LF338" s="60"/>
      <c r="LG338" s="60"/>
      <c r="LH338" s="60"/>
      <c r="LI338" s="60"/>
      <c r="LJ338" s="60"/>
      <c r="LK338" s="60"/>
      <c r="LL338" s="60"/>
      <c r="LM338" s="60"/>
      <c r="LN338" s="60"/>
      <c r="LO338" s="60"/>
      <c r="LP338" s="60"/>
      <c r="LQ338" s="60"/>
      <c r="LR338" s="60"/>
      <c r="LS338" s="60"/>
      <c r="LT338" s="60"/>
      <c r="LU338" s="60"/>
      <c r="LV338" s="60"/>
      <c r="LW338" s="60"/>
      <c r="LX338" s="60"/>
      <c r="LY338" s="60"/>
      <c r="LZ338" s="60"/>
      <c r="MA338" s="60"/>
      <c r="MB338" s="60"/>
      <c r="MC338" s="60"/>
      <c r="MD338" s="60"/>
      <c r="ME338" s="60"/>
      <c r="MF338" s="60"/>
      <c r="MG338" s="60"/>
      <c r="MH338" s="60"/>
      <c r="MI338" s="60"/>
      <c r="MJ338" s="60"/>
      <c r="MK338" s="60"/>
      <c r="ML338" s="60"/>
      <c r="MM338" s="60"/>
      <c r="MN338" s="60"/>
      <c r="MO338" s="60"/>
      <c r="MP338" s="60"/>
      <c r="MQ338" s="60"/>
      <c r="MR338" s="60"/>
      <c r="MS338" s="60"/>
      <c r="MT338" s="60"/>
      <c r="MU338" s="60"/>
      <c r="MV338" s="60"/>
      <c r="MW338" s="60"/>
      <c r="MX338" s="60"/>
      <c r="MY338" s="60"/>
      <c r="MZ338" s="60"/>
      <c r="NA338" s="60"/>
      <c r="NB338" s="60"/>
      <c r="NC338" s="60"/>
      <c r="ND338" s="60"/>
      <c r="NE338" s="60"/>
      <c r="NF338" s="60"/>
      <c r="NG338" s="60"/>
      <c r="NH338" s="60"/>
      <c r="NI338" s="60"/>
      <c r="NJ338" s="60"/>
      <c r="NK338" s="60"/>
      <c r="NL338" s="60"/>
      <c r="NM338" s="60"/>
      <c r="NN338" s="60"/>
      <c r="NO338" s="60"/>
      <c r="NP338" s="60"/>
      <c r="NQ338" s="60"/>
      <c r="NR338" s="60"/>
      <c r="NS338" s="60"/>
      <c r="NT338" s="60"/>
      <c r="NU338" s="60"/>
      <c r="NV338" s="60"/>
      <c r="NW338" s="60"/>
      <c r="NX338" s="60"/>
      <c r="NY338" s="60"/>
      <c r="NZ338" s="60"/>
      <c r="OA338" s="60"/>
      <c r="OB338" s="60"/>
      <c r="OC338" s="60"/>
      <c r="OD338" s="60"/>
      <c r="OE338" s="60"/>
      <c r="OF338" s="60"/>
      <c r="OG338" s="60"/>
      <c r="OH338" s="60"/>
      <c r="OI338" s="60"/>
      <c r="OJ338" s="60"/>
      <c r="OK338" s="60"/>
      <c r="OL338" s="60"/>
      <c r="OM338" s="60"/>
      <c r="ON338" s="60"/>
      <c r="OO338" s="60"/>
      <c r="OP338" s="60"/>
      <c r="OQ338" s="60"/>
      <c r="OR338" s="60"/>
      <c r="OS338" s="60"/>
      <c r="OT338" s="60"/>
      <c r="OU338" s="60"/>
      <c r="OV338" s="60"/>
      <c r="OW338" s="60"/>
      <c r="OX338" s="60"/>
      <c r="OY338" s="60"/>
      <c r="OZ338" s="60"/>
      <c r="PA338" s="60"/>
      <c r="PB338" s="60"/>
      <c r="PC338" s="60"/>
      <c r="PD338" s="60"/>
      <c r="PE338" s="60"/>
      <c r="PF338" s="60"/>
      <c r="PG338" s="60"/>
      <c r="PH338" s="60"/>
      <c r="PI338" s="60"/>
      <c r="PJ338" s="60"/>
      <c r="PK338" s="60"/>
      <c r="PL338" s="60"/>
      <c r="PM338" s="60"/>
      <c r="PN338" s="60"/>
      <c r="PO338" s="60"/>
      <c r="PP338" s="60"/>
      <c r="PQ338" s="60"/>
      <c r="PR338" s="60"/>
      <c r="PS338" s="60"/>
      <c r="PT338" s="60"/>
      <c r="PU338" s="60"/>
      <c r="PV338" s="60"/>
      <c r="PW338" s="60"/>
      <c r="PX338" s="60"/>
      <c r="PY338" s="60"/>
      <c r="PZ338" s="60"/>
      <c r="QA338" s="60"/>
      <c r="QB338" s="60"/>
      <c r="QC338" s="60"/>
      <c r="QD338" s="60"/>
      <c r="QE338" s="60"/>
      <c r="QF338" s="60"/>
      <c r="QG338" s="60"/>
      <c r="QH338" s="60"/>
      <c r="QI338" s="60"/>
      <c r="QJ338" s="60"/>
      <c r="QK338" s="60"/>
      <c r="QL338" s="60"/>
      <c r="QM338" s="60"/>
      <c r="QN338" s="60"/>
      <c r="QO338" s="60"/>
      <c r="QP338" s="60"/>
      <c r="QQ338" s="60"/>
      <c r="QR338" s="60"/>
      <c r="QS338" s="60"/>
      <c r="QT338" s="60"/>
      <c r="QU338" s="60"/>
      <c r="QV338" s="60"/>
      <c r="QW338" s="60"/>
      <c r="QX338" s="60"/>
      <c r="QY338" s="60"/>
      <c r="QZ338" s="60"/>
      <c r="RA338" s="60"/>
      <c r="RB338" s="60"/>
      <c r="RC338" s="60"/>
      <c r="RD338" s="60"/>
      <c r="RE338" s="60"/>
      <c r="RF338" s="60"/>
      <c r="RG338" s="60"/>
      <c r="RH338" s="60"/>
      <c r="RI338" s="60"/>
      <c r="RJ338" s="60"/>
      <c r="RK338" s="60"/>
      <c r="RL338" s="60"/>
      <c r="RM338" s="60"/>
      <c r="RN338" s="60"/>
      <c r="RO338" s="60"/>
      <c r="RP338" s="60"/>
      <c r="RQ338" s="60"/>
      <c r="RR338" s="60"/>
      <c r="RS338" s="60"/>
      <c r="RT338" s="60"/>
      <c r="RU338" s="60"/>
      <c r="RV338" s="60"/>
      <c r="RW338" s="60"/>
      <c r="RX338" s="60"/>
      <c r="RY338" s="60"/>
      <c r="RZ338" s="60"/>
      <c r="SA338" s="60"/>
      <c r="SB338" s="60"/>
      <c r="SC338" s="60"/>
      <c r="SD338" s="60"/>
      <c r="SE338" s="60"/>
      <c r="SF338" s="60"/>
      <c r="SG338" s="60"/>
      <c r="SH338" s="60"/>
      <c r="SI338" s="60"/>
      <c r="SJ338" s="60"/>
      <c r="SK338" s="60"/>
      <c r="SL338" s="60"/>
      <c r="SM338" s="60"/>
      <c r="SN338" s="60"/>
      <c r="SO338" s="60"/>
      <c r="SP338" s="60"/>
      <c r="SQ338" s="60"/>
      <c r="SR338" s="60"/>
      <c r="SS338" s="60"/>
      <c r="ST338" s="60"/>
      <c r="SU338" s="60"/>
      <c r="SV338" s="60"/>
      <c r="SW338" s="60"/>
      <c r="SX338" s="60"/>
      <c r="SY338" s="60"/>
      <c r="SZ338" s="60"/>
      <c r="TA338" s="60"/>
      <c r="TB338" s="60"/>
      <c r="TC338" s="60"/>
      <c r="TD338" s="60"/>
      <c r="TE338" s="60"/>
      <c r="TF338" s="60"/>
      <c r="TG338" s="60"/>
      <c r="TH338" s="60"/>
      <c r="TI338" s="60"/>
      <c r="TJ338" s="60"/>
      <c r="TK338" s="60"/>
      <c r="TL338" s="60"/>
      <c r="TM338" s="60"/>
      <c r="TN338" s="60"/>
      <c r="TO338" s="60"/>
      <c r="TP338" s="60"/>
      <c r="TQ338" s="60"/>
      <c r="TR338" s="60"/>
      <c r="TS338" s="60"/>
      <c r="TT338" s="60"/>
      <c r="TU338" s="60"/>
      <c r="TV338" s="60"/>
      <c r="TW338" s="60"/>
      <c r="TX338" s="60"/>
      <c r="TY338" s="60"/>
      <c r="TZ338" s="60"/>
      <c r="UA338" s="60"/>
      <c r="UB338" s="60"/>
      <c r="UC338" s="60"/>
      <c r="UD338" s="60"/>
      <c r="UE338" s="60"/>
      <c r="UF338" s="60"/>
      <c r="UG338" s="60"/>
      <c r="UH338" s="60"/>
      <c r="UI338" s="60"/>
      <c r="UJ338" s="60"/>
      <c r="UK338" s="60"/>
      <c r="UL338" s="60"/>
      <c r="UM338" s="60"/>
      <c r="UN338" s="60"/>
      <c r="UO338" s="60"/>
      <c r="UP338" s="60"/>
      <c r="UQ338" s="60"/>
      <c r="UR338" s="60"/>
      <c r="US338" s="60"/>
      <c r="UT338" s="60"/>
      <c r="UU338" s="60"/>
      <c r="UV338" s="60"/>
      <c r="UW338" s="60"/>
      <c r="UX338" s="60"/>
      <c r="UY338" s="60"/>
      <c r="UZ338" s="60"/>
      <c r="VA338" s="60"/>
      <c r="VB338" s="60"/>
      <c r="VC338" s="60"/>
      <c r="VD338" s="60"/>
      <c r="VE338" s="60"/>
      <c r="VF338" s="60"/>
      <c r="VG338" s="60"/>
      <c r="VH338" s="60"/>
      <c r="VI338" s="60"/>
      <c r="VJ338" s="60"/>
      <c r="VK338" s="60"/>
      <c r="VL338" s="60"/>
      <c r="VM338" s="60"/>
      <c r="VN338" s="60"/>
      <c r="VO338" s="60"/>
      <c r="VP338" s="60"/>
      <c r="VQ338" s="60"/>
      <c r="VR338" s="60"/>
      <c r="VS338" s="60"/>
      <c r="VT338" s="60"/>
      <c r="VU338" s="60"/>
      <c r="VV338" s="60"/>
      <c r="VW338" s="60"/>
      <c r="VX338" s="60"/>
      <c r="VY338" s="60"/>
      <c r="VZ338" s="60"/>
      <c r="WA338" s="60"/>
      <c r="WB338" s="60"/>
      <c r="WC338" s="60"/>
      <c r="WD338" s="60"/>
      <c r="WE338" s="60"/>
      <c r="WF338" s="60"/>
      <c r="WG338" s="60"/>
      <c r="WH338" s="60"/>
      <c r="WI338" s="60"/>
      <c r="WJ338" s="60"/>
      <c r="WK338" s="60"/>
      <c r="WL338" s="60"/>
      <c r="WM338" s="60"/>
      <c r="WN338" s="60"/>
      <c r="WO338" s="60"/>
      <c r="WP338" s="60"/>
      <c r="WQ338" s="60"/>
      <c r="WR338" s="60"/>
      <c r="WS338" s="60"/>
      <c r="WT338" s="60"/>
      <c r="WU338" s="60"/>
      <c r="WV338" s="60"/>
      <c r="WW338" s="60"/>
      <c r="WX338" s="60"/>
      <c r="WY338" s="60"/>
      <c r="WZ338" s="60"/>
      <c r="XA338" s="60"/>
      <c r="XB338" s="60"/>
      <c r="XC338" s="60"/>
      <c r="XD338" s="60"/>
      <c r="XE338" s="60"/>
      <c r="XF338" s="60"/>
      <c r="XG338" s="60"/>
      <c r="XH338" s="60"/>
      <c r="XI338" s="60"/>
      <c r="XJ338" s="60"/>
      <c r="XK338" s="60"/>
      <c r="XL338" s="60"/>
      <c r="XM338" s="60"/>
      <c r="XN338" s="60"/>
      <c r="XO338" s="60"/>
      <c r="XP338" s="60"/>
      <c r="XQ338" s="60"/>
      <c r="XR338" s="60"/>
      <c r="XS338" s="60"/>
      <c r="XT338" s="60"/>
      <c r="XU338" s="60"/>
      <c r="XV338" s="60"/>
      <c r="XW338" s="60"/>
      <c r="XX338" s="60"/>
      <c r="XY338" s="60"/>
      <c r="XZ338" s="60"/>
      <c r="YA338" s="60"/>
      <c r="YB338" s="60"/>
      <c r="YC338" s="60"/>
      <c r="YD338" s="60"/>
      <c r="YE338" s="60"/>
      <c r="YF338" s="60"/>
      <c r="YG338" s="60"/>
      <c r="YH338" s="60"/>
      <c r="YI338" s="60"/>
      <c r="YJ338" s="60"/>
      <c r="YK338" s="60"/>
      <c r="YL338" s="60"/>
      <c r="YM338" s="60"/>
      <c r="YN338" s="60"/>
      <c r="YO338" s="60"/>
      <c r="YP338" s="60"/>
      <c r="YQ338" s="60"/>
      <c r="YR338" s="60"/>
      <c r="YS338" s="60"/>
      <c r="YT338" s="60"/>
      <c r="YU338" s="60"/>
      <c r="YV338" s="60"/>
      <c r="YW338" s="60"/>
      <c r="YX338" s="60"/>
      <c r="YY338" s="60"/>
      <c r="YZ338" s="60"/>
      <c r="ZA338" s="60"/>
      <c r="ZB338" s="60"/>
      <c r="ZC338" s="60"/>
      <c r="ZD338" s="60"/>
      <c r="ZE338" s="60"/>
      <c r="ZF338" s="60"/>
      <c r="ZG338" s="60"/>
      <c r="ZH338" s="60"/>
      <c r="ZI338" s="60"/>
      <c r="ZJ338" s="60"/>
      <c r="ZK338" s="60"/>
      <c r="ZL338" s="60"/>
      <c r="ZM338" s="60"/>
      <c r="ZN338" s="60"/>
      <c r="ZO338" s="60"/>
      <c r="ZP338" s="60"/>
      <c r="ZQ338" s="60"/>
      <c r="ZR338" s="60"/>
      <c r="ZS338" s="60"/>
      <c r="ZT338" s="60"/>
      <c r="ZU338" s="60"/>
      <c r="ZV338" s="60"/>
      <c r="ZW338" s="60"/>
      <c r="ZX338" s="60"/>
      <c r="ZY338" s="60"/>
      <c r="ZZ338" s="60"/>
      <c r="AAA338" s="60"/>
      <c r="AAB338" s="60"/>
      <c r="AAC338" s="60"/>
      <c r="AAD338" s="60"/>
      <c r="AAE338" s="60"/>
      <c r="AAF338" s="60"/>
      <c r="AAG338" s="60"/>
      <c r="AAH338" s="60"/>
      <c r="AAI338" s="60"/>
      <c r="AAJ338" s="60"/>
      <c r="AAK338" s="60"/>
      <c r="AAL338" s="60"/>
      <c r="AAM338" s="60"/>
      <c r="AAN338" s="60"/>
      <c r="AAO338" s="60"/>
      <c r="AAP338" s="60"/>
      <c r="AAQ338" s="60"/>
      <c r="AAR338" s="60"/>
      <c r="AAS338" s="60"/>
      <c r="AAT338" s="60"/>
      <c r="AAU338" s="60"/>
      <c r="AAV338" s="60"/>
      <c r="AAW338" s="60"/>
      <c r="AAX338" s="60"/>
      <c r="AAY338" s="60"/>
      <c r="AAZ338" s="60"/>
      <c r="ABA338" s="60"/>
      <c r="ABB338" s="60"/>
      <c r="ABC338" s="60"/>
      <c r="ABD338" s="60"/>
      <c r="ABE338" s="60"/>
      <c r="ABF338" s="60"/>
      <c r="ABG338" s="60"/>
      <c r="ABH338" s="60"/>
      <c r="ABI338" s="60"/>
      <c r="ABJ338" s="60"/>
      <c r="ABK338" s="60"/>
      <c r="ABL338" s="60"/>
      <c r="ABM338" s="60"/>
      <c r="ABN338" s="60"/>
      <c r="ABO338" s="60"/>
      <c r="ABP338" s="60"/>
      <c r="ABQ338" s="60"/>
      <c r="ABR338" s="60"/>
      <c r="ABS338" s="60"/>
      <c r="ABT338" s="60"/>
      <c r="ABU338" s="60"/>
      <c r="ABV338" s="60"/>
      <c r="ABW338" s="60"/>
      <c r="ABX338" s="60"/>
      <c r="ABY338" s="60"/>
      <c r="ABZ338" s="60"/>
      <c r="ACA338" s="60"/>
      <c r="ACB338" s="60"/>
      <c r="ACC338" s="60"/>
      <c r="ACD338" s="60"/>
      <c r="ACE338" s="60"/>
      <c r="ACF338" s="60"/>
      <c r="ACG338" s="60"/>
      <c r="ACH338" s="60"/>
      <c r="ACI338" s="60"/>
      <c r="ACJ338" s="60"/>
      <c r="ACK338" s="60"/>
      <c r="ACL338" s="60"/>
      <c r="ACM338" s="60"/>
      <c r="ACN338" s="60"/>
      <c r="ACO338" s="60"/>
      <c r="ACP338" s="60"/>
      <c r="ACQ338" s="60"/>
      <c r="ACR338" s="60"/>
      <c r="ACS338" s="60"/>
      <c r="ACT338" s="60"/>
      <c r="ACU338" s="60"/>
      <c r="ACV338" s="60"/>
      <c r="ACW338" s="60"/>
      <c r="ACX338" s="60"/>
      <c r="ACY338" s="60"/>
      <c r="ACZ338" s="60"/>
      <c r="ADA338" s="60"/>
      <c r="ADB338" s="60"/>
      <c r="ADC338" s="60"/>
      <c r="ADD338" s="60"/>
      <c r="ADE338" s="60"/>
      <c r="ADF338" s="60"/>
      <c r="ADG338" s="60"/>
      <c r="ADH338" s="60"/>
      <c r="ADI338" s="60"/>
      <c r="ADJ338" s="60"/>
      <c r="ADK338" s="60"/>
      <c r="ADL338" s="60"/>
      <c r="ADM338" s="60"/>
      <c r="ADN338" s="60"/>
      <c r="ADO338" s="60"/>
      <c r="ADP338" s="60"/>
      <c r="ADQ338" s="60"/>
      <c r="ADR338" s="60"/>
      <c r="ADS338" s="60"/>
      <c r="ADT338" s="60"/>
      <c r="ADU338" s="60"/>
      <c r="ADV338" s="60"/>
      <c r="ADW338" s="60"/>
      <c r="ADX338" s="60"/>
      <c r="ADY338" s="60"/>
      <c r="ADZ338" s="60"/>
      <c r="AEA338" s="60"/>
      <c r="AEB338" s="60"/>
      <c r="AEC338" s="60"/>
      <c r="AED338" s="60"/>
      <c r="AEE338" s="60"/>
      <c r="AEF338" s="60"/>
      <c r="AEG338" s="60"/>
      <c r="AEH338" s="60"/>
      <c r="AEI338" s="60"/>
      <c r="AEJ338" s="60"/>
      <c r="AEK338" s="60"/>
      <c r="AEL338" s="60"/>
      <c r="AEM338" s="60"/>
      <c r="AEN338" s="60"/>
      <c r="AEO338" s="60"/>
      <c r="AEP338" s="60"/>
      <c r="AEQ338" s="60"/>
      <c r="AER338" s="60"/>
      <c r="AES338" s="60"/>
      <c r="AET338" s="60"/>
      <c r="AEU338" s="60"/>
      <c r="AEV338" s="60"/>
      <c r="AEW338" s="60"/>
      <c r="AEX338" s="60"/>
      <c r="AEY338" s="60"/>
      <c r="AEZ338" s="60"/>
      <c r="AFA338" s="60"/>
      <c r="AFB338" s="60"/>
      <c r="AFC338" s="60"/>
      <c r="AFD338" s="60"/>
      <c r="AFE338" s="60"/>
      <c r="AFF338" s="60"/>
      <c r="AFG338" s="60"/>
      <c r="AFH338" s="60"/>
      <c r="AFI338" s="60"/>
      <c r="AFJ338" s="60"/>
      <c r="AFK338" s="60"/>
      <c r="AFL338" s="60"/>
      <c r="AFM338" s="60"/>
      <c r="AFN338" s="60"/>
      <c r="AFO338" s="60"/>
      <c r="AFP338" s="60"/>
      <c r="AFQ338" s="60"/>
      <c r="AFR338" s="60"/>
      <c r="AFS338" s="60"/>
      <c r="AFT338" s="60"/>
      <c r="AFU338" s="60"/>
      <c r="AFV338" s="60"/>
      <c r="AFW338" s="60"/>
      <c r="AFX338" s="60"/>
      <c r="AFY338" s="60"/>
      <c r="AFZ338" s="60"/>
      <c r="AGA338" s="60"/>
      <c r="AGB338" s="60"/>
      <c r="AGC338" s="60"/>
      <c r="AGD338" s="60"/>
      <c r="AGE338" s="60"/>
      <c r="AGF338" s="60"/>
      <c r="AGG338" s="60"/>
      <c r="AGH338" s="60"/>
      <c r="AGI338" s="60"/>
      <c r="AGJ338" s="60"/>
      <c r="AGK338" s="60"/>
      <c r="AGL338" s="60"/>
      <c r="AGM338" s="60"/>
      <c r="AGN338" s="60"/>
      <c r="AGO338" s="60"/>
      <c r="AGP338" s="60"/>
      <c r="AGQ338" s="60"/>
      <c r="AGR338" s="60"/>
      <c r="AGS338" s="60"/>
      <c r="AGT338" s="60"/>
      <c r="AGU338" s="60"/>
      <c r="AGV338" s="60"/>
      <c r="AGW338" s="60"/>
      <c r="AGX338" s="60"/>
      <c r="AGY338" s="60"/>
      <c r="AGZ338" s="60"/>
      <c r="AHA338" s="60"/>
      <c r="AHB338" s="60"/>
      <c r="AHC338" s="60"/>
      <c r="AHD338" s="60"/>
      <c r="AHE338" s="60"/>
      <c r="AHF338" s="60"/>
      <c r="AHG338" s="60"/>
      <c r="AHH338" s="60"/>
      <c r="AHI338" s="60"/>
      <c r="AHJ338" s="60"/>
      <c r="AHK338" s="60"/>
      <c r="AHL338" s="60"/>
      <c r="AHM338" s="60"/>
      <c r="AHN338" s="60"/>
      <c r="AHO338" s="60"/>
      <c r="AHP338" s="60"/>
      <c r="AHQ338" s="60"/>
      <c r="AHR338" s="60"/>
      <c r="AHS338" s="60"/>
      <c r="AHT338" s="60"/>
      <c r="AHU338" s="60"/>
      <c r="AHV338" s="60"/>
      <c r="AHW338" s="60"/>
      <c r="AHX338" s="60"/>
      <c r="AHY338" s="60"/>
      <c r="AHZ338" s="60"/>
      <c r="AIA338" s="60"/>
      <c r="AIB338" s="60"/>
      <c r="AIC338" s="60"/>
      <c r="AID338" s="60"/>
      <c r="AIE338" s="60"/>
      <c r="AIF338" s="60"/>
      <c r="AIG338" s="60"/>
      <c r="AIH338" s="60"/>
      <c r="AII338" s="60"/>
      <c r="AIJ338" s="60"/>
      <c r="AIK338" s="60"/>
      <c r="AIL338" s="60"/>
      <c r="AIM338" s="60"/>
      <c r="AIN338" s="60"/>
      <c r="AIO338" s="60"/>
      <c r="AIP338" s="60"/>
      <c r="AIQ338" s="60"/>
      <c r="AIR338" s="60"/>
      <c r="AIS338" s="60"/>
      <c r="AIT338" s="60"/>
      <c r="AIU338" s="60"/>
      <c r="AIV338" s="60"/>
      <c r="AIW338" s="60"/>
      <c r="AIX338" s="60"/>
      <c r="AIY338" s="60"/>
      <c r="AIZ338" s="60"/>
      <c r="AJA338" s="60"/>
      <c r="AJB338" s="60"/>
      <c r="AJC338" s="60"/>
      <c r="AJD338" s="60"/>
      <c r="AJE338" s="60"/>
      <c r="AJF338" s="60"/>
      <c r="AJG338" s="60"/>
      <c r="AJH338" s="60"/>
      <c r="AJI338" s="60"/>
      <c r="AJJ338" s="60"/>
      <c r="AJK338" s="60"/>
      <c r="AJL338" s="60"/>
      <c r="AJM338" s="60"/>
      <c r="AJN338" s="60"/>
      <c r="AJO338" s="60"/>
      <c r="AJP338" s="60"/>
      <c r="AJQ338" s="60"/>
      <c r="AJR338" s="60"/>
      <c r="AJS338" s="60"/>
      <c r="AJT338" s="60"/>
      <c r="AJU338" s="60"/>
      <c r="AJV338" s="60"/>
      <c r="AJW338" s="60"/>
      <c r="AJX338" s="60"/>
      <c r="AJY338" s="60"/>
      <c r="AJZ338" s="60"/>
      <c r="AKA338" s="60"/>
      <c r="AKB338" s="60"/>
      <c r="AKC338" s="60"/>
      <c r="AKD338" s="60"/>
      <c r="AKE338" s="60"/>
      <c r="AKF338" s="60"/>
      <c r="AKG338" s="60"/>
      <c r="AKH338" s="60"/>
      <c r="AKI338" s="60"/>
      <c r="AKJ338" s="60"/>
      <c r="AKK338" s="60"/>
      <c r="AKL338" s="60"/>
      <c r="AKM338" s="60"/>
      <c r="AKN338" s="60"/>
      <c r="AKO338" s="60"/>
      <c r="AKP338" s="60"/>
      <c r="AKQ338" s="60"/>
      <c r="AKR338" s="60"/>
      <c r="AKS338" s="60"/>
      <c r="AKT338" s="60"/>
      <c r="AKU338" s="60"/>
      <c r="AKV338" s="60"/>
      <c r="AKW338" s="60"/>
      <c r="AKX338" s="60"/>
      <c r="AKY338" s="60"/>
      <c r="AKZ338" s="60"/>
      <c r="ALA338" s="60"/>
      <c r="ALB338" s="60"/>
      <c r="ALC338" s="60"/>
      <c r="ALD338" s="60"/>
      <c r="ALE338" s="60"/>
      <c r="ALF338" s="60"/>
      <c r="ALG338" s="60"/>
      <c r="ALH338" s="60"/>
      <c r="ALI338" s="60"/>
      <c r="ALJ338" s="60"/>
      <c r="ALK338" s="60"/>
      <c r="ALL338" s="60"/>
      <c r="ALM338" s="60"/>
      <c r="ALN338" s="60"/>
      <c r="ALO338" s="60"/>
      <c r="ALP338" s="60"/>
      <c r="ALQ338" s="60"/>
      <c r="ALR338" s="60"/>
      <c r="ALS338" s="60"/>
      <c r="ALT338" s="60"/>
      <c r="ALU338" s="60"/>
      <c r="ALV338" s="60"/>
      <c r="ALW338" s="60"/>
      <c r="ALX338" s="60"/>
      <c r="ALY338" s="60"/>
      <c r="ALZ338" s="60"/>
      <c r="AMA338" s="60"/>
      <c r="AMB338" s="60"/>
      <c r="AMC338" s="60"/>
      <c r="AMD338" s="60"/>
      <c r="AME338" s="60"/>
      <c r="AMF338" s="60"/>
      <c r="AMG338" s="60"/>
      <c r="AMH338" s="60"/>
      <c r="AMI338" s="60"/>
      <c r="AMJ338" s="60"/>
      <c r="AMK338" s="60"/>
      <c r="AML338" s="60"/>
      <c r="AMM338" s="60"/>
      <c r="AMN338" s="60"/>
      <c r="AMO338" s="60"/>
      <c r="AMP338" s="60"/>
      <c r="AMQ338" s="60"/>
      <c r="AMR338" s="60"/>
      <c r="AMS338" s="60"/>
      <c r="AMT338" s="60"/>
      <c r="AMU338" s="60"/>
      <c r="AMV338" s="60"/>
      <c r="AMW338" s="60"/>
      <c r="AMX338" s="60"/>
      <c r="AMY338" s="60"/>
      <c r="AMZ338" s="60"/>
      <c r="ANA338" s="60"/>
      <c r="ANB338" s="60"/>
      <c r="ANC338" s="60"/>
      <c r="AND338" s="60"/>
      <c r="ANE338" s="60"/>
      <c r="ANF338" s="60"/>
      <c r="ANG338" s="60"/>
      <c r="ANH338" s="60"/>
      <c r="ANI338" s="60"/>
      <c r="ANJ338" s="60"/>
      <c r="ANK338" s="60"/>
      <c r="ANL338" s="60"/>
      <c r="ANM338" s="60"/>
      <c r="ANN338" s="60"/>
      <c r="ANO338" s="60"/>
      <c r="ANP338" s="60"/>
      <c r="ANQ338" s="60"/>
      <c r="ANR338" s="60"/>
      <c r="ANS338" s="60"/>
      <c r="ANT338" s="60"/>
      <c r="ANU338" s="60"/>
      <c r="ANV338" s="60"/>
      <c r="ANW338" s="60"/>
      <c r="ANX338" s="60"/>
      <c r="ANY338" s="60"/>
      <c r="ANZ338" s="60"/>
      <c r="AOA338" s="60"/>
      <c r="AOB338" s="60"/>
      <c r="AOC338" s="60"/>
      <c r="AOD338" s="60"/>
      <c r="AOE338" s="60"/>
      <c r="AOF338" s="60"/>
      <c r="AOG338" s="60"/>
      <c r="AOH338" s="60"/>
      <c r="AOI338" s="60"/>
      <c r="AOJ338" s="60"/>
      <c r="AOK338" s="60"/>
      <c r="AOL338" s="60"/>
      <c r="AOM338" s="60"/>
      <c r="AON338" s="60"/>
      <c r="AOO338" s="60"/>
      <c r="AOP338" s="60"/>
      <c r="AOQ338" s="60"/>
      <c r="AOR338" s="60"/>
      <c r="AOS338" s="60"/>
      <c r="AOT338" s="60"/>
      <c r="AOU338" s="60"/>
      <c r="AOV338" s="60"/>
      <c r="AOW338" s="60"/>
      <c r="AOX338" s="60"/>
      <c r="AOY338" s="60"/>
      <c r="AOZ338" s="60"/>
      <c r="APA338" s="60"/>
      <c r="APB338" s="60"/>
      <c r="APC338" s="60"/>
      <c r="APD338" s="60"/>
      <c r="APE338" s="60"/>
      <c r="APF338" s="60"/>
      <c r="APG338" s="60"/>
      <c r="APH338" s="60"/>
      <c r="API338" s="60"/>
      <c r="APJ338" s="60"/>
      <c r="APK338" s="60"/>
      <c r="APL338" s="60"/>
      <c r="APM338" s="60"/>
      <c r="APN338" s="60"/>
      <c r="APO338" s="60"/>
      <c r="APP338" s="60"/>
      <c r="APQ338" s="60"/>
      <c r="APR338" s="60"/>
      <c r="APS338" s="60"/>
      <c r="APT338" s="60"/>
      <c r="APU338" s="60"/>
      <c r="APV338" s="60"/>
      <c r="APW338" s="60"/>
      <c r="APX338" s="60"/>
      <c r="APY338" s="60"/>
      <c r="APZ338" s="60"/>
      <c r="AQA338" s="60"/>
      <c r="AQB338" s="60"/>
      <c r="AQC338" s="60"/>
      <c r="AQD338" s="60"/>
      <c r="AQE338" s="60"/>
      <c r="AQF338" s="60"/>
      <c r="AQG338" s="60"/>
      <c r="AQH338" s="60"/>
      <c r="AQI338" s="60"/>
      <c r="AQJ338" s="60"/>
      <c r="AQK338" s="60"/>
      <c r="AQL338" s="60"/>
      <c r="AQM338" s="60"/>
      <c r="AQN338" s="60"/>
      <c r="AQO338" s="60"/>
      <c r="AQP338" s="60"/>
      <c r="AQQ338" s="60"/>
      <c r="AQR338" s="60"/>
      <c r="AQS338" s="60"/>
      <c r="AQT338" s="60"/>
      <c r="AQU338" s="60"/>
      <c r="AQV338" s="60"/>
      <c r="AQW338" s="60"/>
      <c r="AQX338" s="60"/>
      <c r="AQY338" s="60"/>
      <c r="AQZ338" s="60"/>
      <c r="ARA338" s="60"/>
      <c r="ARB338" s="60"/>
      <c r="ARC338" s="60"/>
      <c r="ARD338" s="60"/>
      <c r="ARE338" s="60"/>
      <c r="ARF338" s="60"/>
      <c r="ARG338" s="60"/>
      <c r="ARH338" s="60"/>
      <c r="ARI338" s="60"/>
      <c r="ARJ338" s="60"/>
      <c r="ARK338" s="60"/>
      <c r="ARL338" s="60"/>
      <c r="ARM338" s="60"/>
      <c r="ARN338" s="60"/>
      <c r="ARO338" s="60"/>
      <c r="ARP338" s="60"/>
      <c r="ARQ338" s="60"/>
      <c r="ARR338" s="60"/>
      <c r="ARS338" s="60"/>
      <c r="ART338" s="60"/>
      <c r="ARU338" s="60"/>
      <c r="ARV338" s="60"/>
      <c r="ARW338" s="60"/>
      <c r="ARX338" s="60"/>
      <c r="ARY338" s="60"/>
      <c r="ARZ338" s="60"/>
      <c r="ASA338" s="60"/>
      <c r="ASB338" s="60"/>
      <c r="ASC338" s="60"/>
      <c r="ASD338" s="60"/>
      <c r="ASE338" s="60"/>
      <c r="ASF338" s="60"/>
      <c r="ASG338" s="60"/>
      <c r="ASH338" s="60"/>
      <c r="ASI338" s="60"/>
      <c r="ASJ338" s="60"/>
      <c r="ASK338" s="60"/>
      <c r="ASL338" s="60"/>
      <c r="ASM338" s="60"/>
      <c r="ASN338" s="60"/>
      <c r="ASO338" s="60"/>
      <c r="ASP338" s="60"/>
      <c r="ASQ338" s="60"/>
      <c r="ASR338" s="60"/>
      <c r="ASS338" s="60"/>
      <c r="AST338" s="60"/>
      <c r="ASU338" s="60"/>
      <c r="ASV338" s="60"/>
      <c r="ASW338" s="60"/>
      <c r="ASX338" s="60"/>
      <c r="ASY338" s="60"/>
      <c r="ASZ338" s="60"/>
      <c r="ATA338" s="60"/>
      <c r="ATB338" s="60"/>
      <c r="ATC338" s="60"/>
      <c r="ATD338" s="60"/>
      <c r="ATE338" s="60"/>
      <c r="ATF338" s="60"/>
      <c r="ATG338" s="60"/>
      <c r="ATH338" s="60"/>
      <c r="ATI338" s="60"/>
      <c r="ATJ338" s="60"/>
      <c r="ATK338" s="60"/>
      <c r="ATL338" s="60"/>
      <c r="ATM338" s="60"/>
      <c r="ATN338" s="60"/>
      <c r="ATO338" s="60"/>
      <c r="ATP338" s="60"/>
      <c r="ATQ338" s="60"/>
      <c r="ATR338" s="60"/>
      <c r="ATS338" s="60"/>
      <c r="ATT338" s="60"/>
      <c r="ATU338" s="60"/>
      <c r="ATV338" s="60"/>
      <c r="ATW338" s="60"/>
      <c r="ATX338" s="60"/>
      <c r="ATY338" s="60"/>
      <c r="ATZ338" s="60"/>
      <c r="AUA338" s="60"/>
      <c r="AUB338" s="60"/>
      <c r="AUC338" s="60"/>
      <c r="AUD338" s="60"/>
      <c r="AUE338" s="60"/>
      <c r="AUF338" s="60"/>
      <c r="AUG338" s="60"/>
      <c r="AUH338" s="60"/>
      <c r="AUI338" s="60"/>
      <c r="AUJ338" s="60"/>
      <c r="AUK338" s="60"/>
      <c r="AUL338" s="60"/>
      <c r="AUM338" s="60"/>
      <c r="AUN338" s="60"/>
      <c r="AUO338" s="60"/>
      <c r="AUP338" s="60"/>
      <c r="AUQ338" s="60"/>
      <c r="AUR338" s="60"/>
      <c r="AUS338" s="60"/>
      <c r="AUT338" s="60"/>
      <c r="AUU338" s="60"/>
      <c r="AUV338" s="60"/>
      <c r="AUW338" s="60"/>
      <c r="AUX338" s="60"/>
      <c r="AUY338" s="60"/>
      <c r="AUZ338" s="60"/>
      <c r="AVA338" s="60"/>
      <c r="AVB338" s="60"/>
      <c r="AVC338" s="60"/>
      <c r="AVD338" s="60"/>
      <c r="AVE338" s="60"/>
      <c r="AVF338" s="60"/>
      <c r="AVG338" s="60"/>
      <c r="AVH338" s="60"/>
      <c r="AVI338" s="60"/>
      <c r="AVJ338" s="60"/>
      <c r="AVK338" s="60"/>
      <c r="AVL338" s="60"/>
      <c r="AVM338" s="60"/>
      <c r="AVN338" s="60"/>
      <c r="AVO338" s="60"/>
      <c r="AVP338" s="60"/>
      <c r="AVQ338" s="60"/>
      <c r="AVR338" s="60"/>
      <c r="AVS338" s="60"/>
      <c r="AVT338" s="60"/>
      <c r="AVU338" s="60"/>
      <c r="AVV338" s="60"/>
      <c r="AVW338" s="60"/>
      <c r="AVX338" s="60"/>
      <c r="AVY338" s="60"/>
      <c r="AVZ338" s="60"/>
      <c r="AWA338" s="60"/>
      <c r="AWB338" s="60"/>
      <c r="AWC338" s="60"/>
      <c r="AWD338" s="60"/>
      <c r="AWE338" s="60"/>
      <c r="AWF338" s="60"/>
      <c r="AWG338" s="60"/>
      <c r="AWH338" s="60"/>
      <c r="AWI338" s="60"/>
      <c r="AWJ338" s="60"/>
      <c r="AWK338" s="60"/>
      <c r="AWL338" s="60"/>
      <c r="AWM338" s="60"/>
      <c r="AWN338" s="60"/>
      <c r="AWO338" s="60"/>
      <c r="AWP338" s="60"/>
      <c r="AWQ338" s="60"/>
      <c r="AWR338" s="60"/>
      <c r="AWS338" s="60"/>
      <c r="AWT338" s="60"/>
      <c r="AWU338" s="60"/>
      <c r="AWV338" s="60"/>
      <c r="AWW338" s="60"/>
      <c r="AWX338" s="60"/>
      <c r="AWY338" s="60"/>
      <c r="AWZ338" s="60"/>
      <c r="AXA338" s="60"/>
      <c r="AXB338" s="60"/>
      <c r="AXC338" s="60"/>
      <c r="AXD338" s="60"/>
      <c r="AXE338" s="60"/>
      <c r="AXF338" s="60"/>
      <c r="AXG338" s="60"/>
      <c r="AXH338" s="60"/>
      <c r="AXI338" s="60"/>
      <c r="AXJ338" s="60"/>
      <c r="AXK338" s="60"/>
      <c r="AXL338" s="60"/>
      <c r="AXM338" s="60"/>
      <c r="AXN338" s="60"/>
      <c r="AXO338" s="60"/>
      <c r="AXP338" s="60"/>
      <c r="AXQ338" s="60"/>
      <c r="AXR338" s="60"/>
      <c r="AXS338" s="60"/>
      <c r="AXT338" s="60"/>
      <c r="AXU338" s="60"/>
      <c r="AXV338" s="60"/>
      <c r="AXW338" s="60"/>
      <c r="AXX338" s="60"/>
      <c r="AXY338" s="60"/>
      <c r="AXZ338" s="60"/>
      <c r="AYA338" s="60"/>
      <c r="AYB338" s="60"/>
      <c r="AYC338" s="60"/>
      <c r="AYD338" s="60"/>
      <c r="AYE338" s="60"/>
      <c r="AYF338" s="60"/>
      <c r="AYG338" s="60"/>
      <c r="AYH338" s="60"/>
      <c r="AYI338" s="60"/>
      <c r="AYJ338" s="60"/>
      <c r="AYK338" s="60"/>
      <c r="AYL338" s="60"/>
      <c r="AYM338" s="60"/>
      <c r="AYN338" s="60"/>
      <c r="AYO338" s="60"/>
      <c r="AYP338" s="60"/>
      <c r="AYQ338" s="60"/>
      <c r="AYR338" s="60"/>
      <c r="AYS338" s="60"/>
      <c r="AYT338" s="60"/>
      <c r="AYU338" s="60"/>
      <c r="AYV338" s="60"/>
      <c r="AYW338" s="60"/>
      <c r="AYX338" s="60"/>
      <c r="AYY338" s="60"/>
      <c r="AYZ338" s="60"/>
      <c r="AZA338" s="60"/>
      <c r="AZB338" s="60"/>
      <c r="AZC338" s="60"/>
      <c r="AZD338" s="60"/>
      <c r="AZE338" s="60"/>
      <c r="AZF338" s="60"/>
      <c r="AZG338" s="60"/>
      <c r="AZH338" s="60"/>
      <c r="AZI338" s="60"/>
      <c r="AZJ338" s="60"/>
      <c r="AZK338" s="60"/>
      <c r="AZL338" s="60"/>
      <c r="AZM338" s="60"/>
      <c r="AZN338" s="60"/>
      <c r="AZO338" s="60"/>
      <c r="AZP338" s="60"/>
      <c r="AZQ338" s="60"/>
      <c r="AZR338" s="60"/>
      <c r="AZS338" s="60"/>
      <c r="AZT338" s="60"/>
      <c r="AZU338" s="60"/>
      <c r="AZV338" s="60"/>
      <c r="AZW338" s="60"/>
      <c r="AZX338" s="60"/>
      <c r="AZY338" s="60"/>
      <c r="AZZ338" s="60"/>
      <c r="BAA338" s="60"/>
      <c r="BAB338" s="60"/>
      <c r="BAC338" s="60"/>
      <c r="BAD338" s="60"/>
      <c r="BAE338" s="60"/>
      <c r="BAF338" s="60"/>
      <c r="BAG338" s="60"/>
      <c r="BAH338" s="60"/>
      <c r="BAI338" s="60"/>
      <c r="BAJ338" s="60"/>
      <c r="BAK338" s="60"/>
      <c r="BAL338" s="60"/>
      <c r="BAM338" s="60"/>
      <c r="BAN338" s="60"/>
      <c r="BAO338" s="60"/>
      <c r="BAP338" s="60"/>
      <c r="BAQ338" s="60"/>
      <c r="BAR338" s="60"/>
      <c r="BAS338" s="60"/>
      <c r="BAT338" s="60"/>
      <c r="BAU338" s="60"/>
      <c r="BAV338" s="60"/>
      <c r="BAW338" s="60"/>
      <c r="BAX338" s="60"/>
      <c r="BAY338" s="60"/>
      <c r="BAZ338" s="60"/>
      <c r="BBA338" s="60"/>
      <c r="BBB338" s="60"/>
      <c r="BBC338" s="60"/>
      <c r="BBD338" s="60"/>
      <c r="BBE338" s="60"/>
      <c r="BBF338" s="60"/>
      <c r="BBG338" s="60"/>
      <c r="BBH338" s="60"/>
      <c r="BBI338" s="60"/>
      <c r="BBJ338" s="60"/>
      <c r="BBK338" s="60"/>
      <c r="BBL338" s="60"/>
      <c r="BBM338" s="60"/>
      <c r="BBN338" s="60"/>
      <c r="BBO338" s="60"/>
      <c r="BBP338" s="60"/>
      <c r="BBQ338" s="60"/>
      <c r="BBR338" s="60"/>
      <c r="BBS338" s="60"/>
      <c r="BBT338" s="60"/>
      <c r="BBU338" s="60"/>
      <c r="BBV338" s="60"/>
      <c r="BBW338" s="60"/>
      <c r="BBX338" s="60"/>
      <c r="BBY338" s="60"/>
      <c r="BBZ338" s="60"/>
      <c r="BCA338" s="60"/>
      <c r="BCB338" s="60"/>
      <c r="BCC338" s="60"/>
      <c r="BCD338" s="60"/>
      <c r="BCE338" s="60"/>
      <c r="BCF338" s="60"/>
      <c r="BCG338" s="60"/>
      <c r="BCH338" s="60"/>
      <c r="BCI338" s="60"/>
      <c r="BCJ338" s="60"/>
      <c r="BCK338" s="60"/>
      <c r="BCL338" s="60"/>
      <c r="BCM338" s="60"/>
      <c r="BCN338" s="60"/>
      <c r="BCO338" s="60"/>
      <c r="BCP338" s="60"/>
      <c r="BCQ338" s="60"/>
      <c r="BCR338" s="60"/>
      <c r="BCS338" s="60"/>
      <c r="BCT338" s="60"/>
      <c r="BCU338" s="60"/>
      <c r="BCV338" s="60"/>
      <c r="BCW338" s="60"/>
      <c r="BCX338" s="60"/>
      <c r="BCY338" s="60"/>
      <c r="BCZ338" s="60"/>
      <c r="BDA338" s="60"/>
      <c r="BDB338" s="60"/>
      <c r="BDC338" s="60"/>
      <c r="BDD338" s="60"/>
      <c r="BDE338" s="60"/>
      <c r="BDF338" s="60"/>
      <c r="BDG338" s="60"/>
      <c r="BDH338" s="60"/>
      <c r="BDI338" s="60"/>
      <c r="BDJ338" s="60"/>
      <c r="BDK338" s="60"/>
      <c r="BDL338" s="60"/>
      <c r="BDM338" s="60"/>
      <c r="BDN338" s="60"/>
      <c r="BDO338" s="60"/>
      <c r="BDP338" s="60"/>
      <c r="BDQ338" s="60"/>
      <c r="BDR338" s="60"/>
      <c r="BDS338" s="60"/>
      <c r="BDT338" s="60"/>
      <c r="BDU338" s="60"/>
      <c r="BDV338" s="60"/>
      <c r="BDW338" s="60"/>
      <c r="BDX338" s="60"/>
      <c r="BDY338" s="60"/>
      <c r="BDZ338" s="60"/>
      <c r="BEA338" s="60"/>
      <c r="BEB338" s="60"/>
      <c r="BEC338" s="60"/>
      <c r="BED338" s="60"/>
      <c r="BEE338" s="60"/>
      <c r="BEF338" s="60"/>
      <c r="BEG338" s="60"/>
      <c r="BEH338" s="60"/>
      <c r="BEI338" s="60"/>
      <c r="BEJ338" s="60"/>
      <c r="BEK338" s="60"/>
      <c r="BEL338" s="60"/>
      <c r="BEM338" s="60"/>
      <c r="BEN338" s="60"/>
      <c r="BEO338" s="60"/>
      <c r="BEP338" s="60"/>
      <c r="BEQ338" s="60"/>
      <c r="BER338" s="60"/>
      <c r="BES338" s="60"/>
      <c r="BET338" s="60"/>
      <c r="BEU338" s="60"/>
      <c r="BEV338" s="60"/>
      <c r="BEW338" s="60"/>
      <c r="BEX338" s="60"/>
      <c r="BEY338" s="60"/>
      <c r="BEZ338" s="60"/>
      <c r="BFA338" s="60"/>
      <c r="BFB338" s="60"/>
      <c r="BFC338" s="60"/>
      <c r="BFD338" s="60"/>
      <c r="BFE338" s="60"/>
      <c r="BFF338" s="60"/>
      <c r="BFG338" s="60"/>
      <c r="BFH338" s="60"/>
      <c r="BFI338" s="60"/>
      <c r="BFJ338" s="60"/>
      <c r="BFK338" s="60"/>
      <c r="BFL338" s="60"/>
      <c r="BFM338" s="60"/>
      <c r="BFN338" s="60"/>
      <c r="BFO338" s="60"/>
      <c r="BFP338" s="60"/>
      <c r="BFQ338" s="60"/>
      <c r="BFR338" s="60"/>
      <c r="BFS338" s="60"/>
      <c r="BFT338" s="60"/>
      <c r="BFU338" s="60"/>
      <c r="BFV338" s="60"/>
      <c r="BFW338" s="60"/>
      <c r="BFX338" s="60"/>
      <c r="BFY338" s="60"/>
      <c r="BFZ338" s="60"/>
      <c r="BGA338" s="60"/>
      <c r="BGB338" s="60"/>
      <c r="BGC338" s="60"/>
      <c r="BGD338" s="60"/>
      <c r="BGE338" s="60"/>
      <c r="BGF338" s="60"/>
      <c r="BGG338" s="60"/>
      <c r="BGH338" s="60"/>
      <c r="BGI338" s="60"/>
      <c r="BGJ338" s="60"/>
      <c r="BGK338" s="60"/>
      <c r="BGL338" s="60"/>
      <c r="BGM338" s="60"/>
      <c r="BGN338" s="60"/>
      <c r="BGO338" s="60"/>
      <c r="BGP338" s="60"/>
      <c r="BGQ338" s="60"/>
      <c r="BGR338" s="60"/>
      <c r="BGS338" s="60"/>
      <c r="BGT338" s="60"/>
      <c r="BGU338" s="60"/>
      <c r="BGV338" s="60"/>
      <c r="BGW338" s="60"/>
      <c r="BGX338" s="60"/>
      <c r="BGY338" s="60"/>
      <c r="BGZ338" s="60"/>
      <c r="BHA338" s="60"/>
      <c r="BHB338" s="60"/>
      <c r="BHC338" s="60"/>
      <c r="BHD338" s="60"/>
      <c r="BHE338" s="60"/>
      <c r="BHF338" s="60"/>
      <c r="BHG338" s="60"/>
      <c r="BHH338" s="60"/>
      <c r="BHI338" s="60"/>
      <c r="BHJ338" s="60"/>
      <c r="BHK338" s="60"/>
      <c r="BHL338" s="60"/>
      <c r="BHM338" s="60"/>
      <c r="BHN338" s="60"/>
      <c r="BHO338" s="60"/>
      <c r="BHP338" s="60"/>
      <c r="BHQ338" s="60"/>
      <c r="BHR338" s="60"/>
      <c r="BHS338" s="60"/>
      <c r="BHT338" s="60"/>
      <c r="BHU338" s="60"/>
      <c r="BHV338" s="60"/>
      <c r="BHW338" s="60"/>
      <c r="BHX338" s="60"/>
      <c r="BHY338" s="60"/>
      <c r="BHZ338" s="60"/>
      <c r="BIA338" s="60"/>
      <c r="BIB338" s="60"/>
      <c r="BIC338" s="60"/>
      <c r="BID338" s="60"/>
      <c r="BIE338" s="60"/>
      <c r="BIF338" s="60"/>
      <c r="BIG338" s="60"/>
      <c r="BIH338" s="60"/>
      <c r="BII338" s="60"/>
      <c r="BIJ338" s="60"/>
      <c r="BIK338" s="60"/>
      <c r="BIL338" s="60"/>
      <c r="BIM338" s="60"/>
      <c r="BIN338" s="60"/>
      <c r="BIO338" s="60"/>
      <c r="BIP338" s="60"/>
      <c r="BIQ338" s="60"/>
      <c r="BIR338" s="60"/>
      <c r="BIS338" s="60"/>
      <c r="BIT338" s="60"/>
      <c r="BIU338" s="60"/>
      <c r="BIV338" s="60"/>
      <c r="BIW338" s="60"/>
      <c r="BIX338" s="60"/>
      <c r="BIY338" s="60"/>
      <c r="BIZ338" s="60"/>
      <c r="BJA338" s="60"/>
      <c r="BJB338" s="60"/>
      <c r="BJC338" s="60"/>
      <c r="BJD338" s="60"/>
      <c r="BJE338" s="60"/>
      <c r="BJF338" s="60"/>
      <c r="BJG338" s="60"/>
      <c r="BJH338" s="60"/>
      <c r="BJI338" s="60"/>
      <c r="BJJ338" s="60"/>
      <c r="BJK338" s="60"/>
      <c r="BJL338" s="60"/>
      <c r="BJM338" s="60"/>
      <c r="BJN338" s="60"/>
      <c r="BJO338" s="60"/>
      <c r="BJP338" s="60"/>
      <c r="BJQ338" s="60"/>
      <c r="BJR338" s="60"/>
      <c r="BJS338" s="60"/>
      <c r="BJT338" s="60"/>
      <c r="BJU338" s="60"/>
      <c r="BJV338" s="60"/>
      <c r="BJW338" s="60"/>
      <c r="BJX338" s="60"/>
      <c r="BJY338" s="60"/>
      <c r="BJZ338" s="60"/>
      <c r="BKA338" s="60"/>
      <c r="BKB338" s="60"/>
      <c r="BKC338" s="60"/>
      <c r="BKD338" s="60"/>
      <c r="BKE338" s="60"/>
      <c r="BKF338" s="60"/>
      <c r="BKG338" s="60"/>
      <c r="BKH338" s="60"/>
      <c r="BKI338" s="60"/>
      <c r="BKJ338" s="60"/>
      <c r="BKK338" s="60"/>
      <c r="BKL338" s="60"/>
      <c r="BKM338" s="60"/>
      <c r="BKN338" s="60"/>
      <c r="BKO338" s="60"/>
      <c r="BKP338" s="60"/>
      <c r="BKQ338" s="60"/>
      <c r="BKR338" s="60"/>
      <c r="BKS338" s="60"/>
      <c r="BKT338" s="60"/>
      <c r="BKU338" s="60"/>
      <c r="BKV338" s="60"/>
      <c r="BKW338" s="60"/>
      <c r="BKX338" s="60"/>
      <c r="BKY338" s="60"/>
      <c r="BKZ338" s="60"/>
      <c r="BLA338" s="60"/>
      <c r="BLB338" s="60"/>
      <c r="BLC338" s="60"/>
      <c r="BLD338" s="60"/>
      <c r="BLE338" s="60"/>
      <c r="BLF338" s="60"/>
      <c r="BLG338" s="60"/>
      <c r="BLH338" s="60"/>
      <c r="BLI338" s="60"/>
      <c r="BLJ338" s="60"/>
      <c r="BLK338" s="60"/>
      <c r="BLL338" s="60"/>
      <c r="BLM338" s="60"/>
      <c r="BLN338" s="60"/>
      <c r="BLO338" s="60"/>
      <c r="BLP338" s="60"/>
      <c r="BLQ338" s="60"/>
      <c r="BLR338" s="60"/>
      <c r="BLS338" s="60"/>
      <c r="BLT338" s="60"/>
      <c r="BLU338" s="60"/>
      <c r="BLV338" s="60"/>
      <c r="BLW338" s="60"/>
      <c r="BLX338" s="60"/>
      <c r="BLY338" s="60"/>
      <c r="BLZ338" s="60"/>
      <c r="BMA338" s="60"/>
      <c r="BMB338" s="60"/>
      <c r="BMC338" s="60"/>
      <c r="BMD338" s="60"/>
      <c r="BME338" s="60"/>
      <c r="BMF338" s="60"/>
      <c r="BMG338" s="60"/>
      <c r="BMH338" s="60"/>
      <c r="BMI338" s="60"/>
      <c r="BMJ338" s="60"/>
      <c r="BMK338" s="60"/>
      <c r="BML338" s="60"/>
      <c r="BMM338" s="60"/>
      <c r="BMN338" s="60"/>
      <c r="BMO338" s="60"/>
      <c r="BMP338" s="60"/>
      <c r="BMQ338" s="60"/>
      <c r="BMR338" s="60"/>
      <c r="BMS338" s="60"/>
      <c r="BMT338" s="60"/>
      <c r="BMU338" s="60"/>
      <c r="BMV338" s="60"/>
      <c r="BMW338" s="60"/>
      <c r="BMX338" s="60"/>
      <c r="BMY338" s="60"/>
      <c r="BMZ338" s="60"/>
      <c r="BNA338" s="60"/>
      <c r="BNB338" s="60"/>
      <c r="BNC338" s="60"/>
      <c r="BND338" s="60"/>
      <c r="BNE338" s="60"/>
      <c r="BNF338" s="60"/>
      <c r="BNG338" s="60"/>
      <c r="BNH338" s="60"/>
      <c r="BNI338" s="60"/>
      <c r="BNJ338" s="60"/>
      <c r="BNK338" s="60"/>
      <c r="BNL338" s="60"/>
      <c r="BNM338" s="60"/>
      <c r="BNN338" s="60"/>
      <c r="BNO338" s="60"/>
      <c r="BNP338" s="60"/>
      <c r="BNQ338" s="60"/>
      <c r="BNR338" s="60"/>
      <c r="BNS338" s="60"/>
      <c r="BNT338" s="60"/>
      <c r="BNU338" s="60"/>
      <c r="BNV338" s="60"/>
      <c r="BNW338" s="60"/>
      <c r="BNX338" s="60"/>
      <c r="BNY338" s="60"/>
      <c r="BNZ338" s="60"/>
      <c r="BOA338" s="60"/>
      <c r="BOB338" s="60"/>
      <c r="BOC338" s="60"/>
      <c r="BOD338" s="60"/>
      <c r="BOE338" s="60"/>
      <c r="BOF338" s="60"/>
      <c r="BOG338" s="60"/>
      <c r="BOH338" s="60"/>
      <c r="BOI338" s="60"/>
      <c r="BOJ338" s="60"/>
      <c r="BOK338" s="60"/>
      <c r="BOL338" s="60"/>
      <c r="BOM338" s="60"/>
      <c r="BON338" s="60"/>
      <c r="BOO338" s="60"/>
      <c r="BOP338" s="60"/>
      <c r="BOQ338" s="60"/>
      <c r="BOR338" s="60"/>
      <c r="BOS338" s="60"/>
      <c r="BOT338" s="60"/>
      <c r="BOU338" s="60"/>
      <c r="BOV338" s="60"/>
      <c r="BOW338" s="60"/>
      <c r="BOX338" s="60"/>
      <c r="BOY338" s="60"/>
      <c r="BOZ338" s="60"/>
      <c r="BPA338" s="60"/>
      <c r="BPB338" s="60"/>
      <c r="BPC338" s="60"/>
      <c r="BPD338" s="60"/>
      <c r="BPE338" s="60"/>
      <c r="BPF338" s="60"/>
      <c r="BPG338" s="60"/>
      <c r="BPH338" s="60"/>
      <c r="BPI338" s="60"/>
      <c r="BPJ338" s="60"/>
      <c r="BPK338" s="60"/>
      <c r="BPL338" s="60"/>
      <c r="BPM338" s="60"/>
      <c r="BPN338" s="60"/>
      <c r="BPO338" s="60"/>
      <c r="BPP338" s="60"/>
      <c r="BPQ338" s="60"/>
      <c r="BPR338" s="60"/>
      <c r="BPS338" s="60"/>
      <c r="BPT338" s="60"/>
      <c r="BPU338" s="60"/>
      <c r="BPV338" s="60"/>
      <c r="BPW338" s="60"/>
      <c r="BPX338" s="60"/>
      <c r="BPY338" s="60"/>
      <c r="BPZ338" s="60"/>
      <c r="BQA338" s="60"/>
      <c r="BQB338" s="60"/>
      <c r="BQC338" s="60"/>
      <c r="BQD338" s="60"/>
      <c r="BQE338" s="60"/>
      <c r="BQF338" s="60"/>
      <c r="BQG338" s="60"/>
      <c r="BQH338" s="60"/>
      <c r="BQI338" s="60"/>
      <c r="BQJ338" s="60"/>
      <c r="BQK338" s="60"/>
      <c r="BQL338" s="60"/>
      <c r="BQM338" s="60"/>
      <c r="BQN338" s="60"/>
      <c r="BQO338" s="60"/>
      <c r="BQP338" s="60"/>
      <c r="BQQ338" s="60"/>
      <c r="BQR338" s="60"/>
      <c r="BQS338" s="60"/>
      <c r="BQT338" s="60"/>
      <c r="BQU338" s="60"/>
      <c r="BQV338" s="60"/>
      <c r="BQW338" s="60"/>
      <c r="BQX338" s="60"/>
      <c r="BQY338" s="60"/>
      <c r="BQZ338" s="60"/>
      <c r="BRA338" s="60"/>
      <c r="BRB338" s="60"/>
      <c r="BRC338" s="60"/>
      <c r="BRD338" s="60"/>
      <c r="BRE338" s="60"/>
      <c r="BRF338" s="60"/>
      <c r="BRG338" s="60"/>
      <c r="BRH338" s="60"/>
      <c r="BRI338" s="60"/>
      <c r="BRJ338" s="60"/>
      <c r="BRK338" s="60"/>
      <c r="BRL338" s="60"/>
      <c r="BRM338" s="60"/>
      <c r="BRN338" s="60"/>
      <c r="BRO338" s="60"/>
      <c r="BRP338" s="60"/>
      <c r="BRQ338" s="60"/>
      <c r="BRR338" s="60"/>
      <c r="BRS338" s="60"/>
      <c r="BRT338" s="60"/>
      <c r="BRU338" s="60"/>
      <c r="BRV338" s="60"/>
      <c r="BRW338" s="60"/>
      <c r="BRX338" s="60"/>
      <c r="BRY338" s="60"/>
      <c r="BRZ338" s="60"/>
      <c r="BSA338" s="60"/>
      <c r="BSB338" s="60"/>
      <c r="BSC338" s="60"/>
      <c r="BSD338" s="60"/>
      <c r="BSE338" s="60"/>
      <c r="BSF338" s="60"/>
      <c r="BSG338" s="60"/>
      <c r="BSH338" s="60"/>
      <c r="BSI338" s="60"/>
      <c r="BSJ338" s="60"/>
      <c r="BSK338" s="60"/>
      <c r="BSL338" s="60"/>
      <c r="BSM338" s="60"/>
      <c r="BSN338" s="60"/>
      <c r="BSO338" s="60"/>
      <c r="BSP338" s="60"/>
      <c r="BSQ338" s="60"/>
      <c r="BSR338" s="60"/>
      <c r="BSS338" s="60"/>
      <c r="BST338" s="60"/>
      <c r="BSU338" s="60"/>
      <c r="BSV338" s="60"/>
      <c r="BSW338" s="60"/>
      <c r="BSX338" s="60"/>
      <c r="BSY338" s="60"/>
      <c r="BSZ338" s="60"/>
      <c r="BTA338" s="60"/>
      <c r="BTB338" s="60"/>
      <c r="BTC338" s="60"/>
      <c r="BTD338" s="60"/>
      <c r="BTE338" s="60"/>
      <c r="BTF338" s="60"/>
      <c r="BTG338" s="60"/>
      <c r="BTH338" s="60"/>
      <c r="BTI338" s="60"/>
      <c r="BTJ338" s="60"/>
      <c r="BTK338" s="60"/>
      <c r="BTL338" s="60"/>
      <c r="BTM338" s="60"/>
      <c r="BTN338" s="60"/>
      <c r="BTO338" s="60"/>
      <c r="BTP338" s="60"/>
      <c r="BTQ338" s="60"/>
      <c r="BTR338" s="60"/>
      <c r="BTS338" s="60"/>
      <c r="BTT338" s="60"/>
      <c r="BTU338" s="60"/>
      <c r="BTV338" s="60"/>
      <c r="BTW338" s="60"/>
      <c r="BTX338" s="60"/>
      <c r="BTY338" s="60"/>
      <c r="BTZ338" s="60"/>
      <c r="BUA338" s="60"/>
      <c r="BUB338" s="60"/>
      <c r="BUC338" s="60"/>
      <c r="BUD338" s="60"/>
      <c r="BUE338" s="60"/>
      <c r="BUF338" s="60"/>
      <c r="BUG338" s="60"/>
      <c r="BUH338" s="60"/>
      <c r="BUI338" s="60"/>
      <c r="BUJ338" s="60"/>
      <c r="BUK338" s="60"/>
      <c r="BUL338" s="60"/>
      <c r="BUM338" s="60"/>
      <c r="BUN338" s="60"/>
      <c r="BUO338" s="60"/>
      <c r="BUP338" s="60"/>
      <c r="BUQ338" s="60"/>
      <c r="BUR338" s="60"/>
      <c r="BUS338" s="60"/>
      <c r="BUT338" s="60"/>
      <c r="BUU338" s="60"/>
      <c r="BUV338" s="60"/>
      <c r="BUW338" s="60"/>
      <c r="BUX338" s="60"/>
      <c r="BUY338" s="60"/>
      <c r="BUZ338" s="60"/>
      <c r="BVA338" s="60"/>
      <c r="BVB338" s="60"/>
      <c r="BVC338" s="60"/>
      <c r="BVD338" s="60"/>
      <c r="BVE338" s="60"/>
      <c r="BVF338" s="60"/>
      <c r="BVG338" s="60"/>
      <c r="BVH338" s="60"/>
      <c r="BVI338" s="60"/>
      <c r="BVJ338" s="60"/>
      <c r="BVK338" s="60"/>
      <c r="BVL338" s="60"/>
      <c r="BVM338" s="60"/>
      <c r="BVN338" s="60"/>
      <c r="BVO338" s="60"/>
      <c r="BVP338" s="60"/>
      <c r="BVQ338" s="60"/>
      <c r="BVR338" s="60"/>
      <c r="BVS338" s="60"/>
      <c r="BVT338" s="60"/>
      <c r="BVU338" s="60"/>
      <c r="BVV338" s="60"/>
      <c r="BVW338" s="60"/>
      <c r="BVX338" s="60"/>
      <c r="BVY338" s="60"/>
      <c r="BVZ338" s="60"/>
      <c r="BWA338" s="60"/>
      <c r="BWB338" s="60"/>
      <c r="BWC338" s="60"/>
      <c r="BWD338" s="60"/>
      <c r="BWE338" s="60"/>
      <c r="BWF338" s="60"/>
      <c r="BWG338" s="60"/>
      <c r="BWH338" s="60"/>
      <c r="BWI338" s="60"/>
      <c r="BWJ338" s="60"/>
      <c r="BWK338" s="60"/>
      <c r="BWL338" s="60"/>
      <c r="BWM338" s="60"/>
      <c r="BWN338" s="60"/>
      <c r="BWO338" s="60"/>
      <c r="BWP338" s="60"/>
      <c r="BWQ338" s="60"/>
      <c r="BWR338" s="60"/>
      <c r="BWS338" s="60"/>
      <c r="BWT338" s="60"/>
      <c r="BWU338" s="60"/>
      <c r="BWV338" s="60"/>
      <c r="BWW338" s="60"/>
      <c r="BWX338" s="60"/>
      <c r="BWY338" s="60"/>
      <c r="BWZ338" s="60"/>
      <c r="BXA338" s="60"/>
      <c r="BXB338" s="60"/>
      <c r="BXC338" s="60"/>
      <c r="BXD338" s="60"/>
      <c r="BXE338" s="60"/>
      <c r="BXF338" s="60"/>
      <c r="BXG338" s="60"/>
      <c r="BXH338" s="60"/>
      <c r="BXI338" s="60"/>
      <c r="BXJ338" s="60"/>
      <c r="BXK338" s="60"/>
      <c r="BXL338" s="60"/>
      <c r="BXM338" s="60"/>
      <c r="BXN338" s="60"/>
      <c r="BXO338" s="60"/>
      <c r="BXP338" s="60"/>
      <c r="BXQ338" s="60"/>
      <c r="BXR338" s="60"/>
      <c r="BXS338" s="60"/>
      <c r="BXT338" s="60"/>
      <c r="BXU338" s="60"/>
      <c r="BXV338" s="60"/>
      <c r="BXW338" s="60"/>
      <c r="BXX338" s="60"/>
      <c r="BXY338" s="60"/>
      <c r="BXZ338" s="60"/>
      <c r="BYA338" s="60"/>
      <c r="BYB338" s="60"/>
      <c r="BYC338" s="60"/>
      <c r="BYD338" s="60"/>
      <c r="BYE338" s="60"/>
      <c r="BYF338" s="60"/>
      <c r="BYG338" s="60"/>
      <c r="BYH338" s="60"/>
      <c r="BYI338" s="60"/>
      <c r="BYJ338" s="60"/>
      <c r="BYK338" s="60"/>
      <c r="BYL338" s="60"/>
      <c r="BYM338" s="60"/>
      <c r="BYN338" s="60"/>
      <c r="BYO338" s="60"/>
      <c r="BYP338" s="60"/>
      <c r="BYQ338" s="60"/>
      <c r="BYR338" s="60"/>
      <c r="BYS338" s="60"/>
      <c r="BYT338" s="60"/>
      <c r="BYU338" s="60"/>
      <c r="BYV338" s="60"/>
      <c r="BYW338" s="60"/>
      <c r="BYX338" s="60"/>
      <c r="BYY338" s="60"/>
      <c r="BYZ338" s="60"/>
      <c r="BZA338" s="60"/>
      <c r="BZB338" s="60"/>
      <c r="BZC338" s="60"/>
      <c r="BZD338" s="60"/>
      <c r="BZE338" s="60"/>
      <c r="BZF338" s="60"/>
      <c r="BZG338" s="60"/>
      <c r="BZH338" s="60"/>
      <c r="BZI338" s="60"/>
      <c r="BZJ338" s="60"/>
      <c r="BZK338" s="60"/>
      <c r="BZL338" s="60"/>
      <c r="BZM338" s="60"/>
      <c r="BZN338" s="60"/>
      <c r="BZO338" s="60"/>
      <c r="BZP338" s="60"/>
      <c r="BZQ338" s="60"/>
      <c r="BZR338" s="60"/>
      <c r="BZS338" s="60"/>
      <c r="BZT338" s="60"/>
      <c r="BZU338" s="60"/>
      <c r="BZV338" s="60"/>
      <c r="BZW338" s="60"/>
      <c r="BZX338" s="60"/>
      <c r="BZY338" s="60"/>
      <c r="BZZ338" s="60"/>
      <c r="CAA338" s="60"/>
      <c r="CAB338" s="60"/>
      <c r="CAC338" s="60"/>
      <c r="CAD338" s="60"/>
      <c r="CAE338" s="60"/>
      <c r="CAF338" s="60"/>
      <c r="CAG338" s="60"/>
      <c r="CAH338" s="60"/>
      <c r="CAI338" s="60"/>
      <c r="CAJ338" s="60"/>
      <c r="CAK338" s="60"/>
      <c r="CAL338" s="60"/>
      <c r="CAM338" s="60"/>
      <c r="CAN338" s="60"/>
      <c r="CAO338" s="60"/>
      <c r="CAP338" s="60"/>
      <c r="CAQ338" s="60"/>
      <c r="CAR338" s="60"/>
      <c r="CAS338" s="60"/>
      <c r="CAT338" s="60"/>
      <c r="CAU338" s="60"/>
      <c r="CAV338" s="60"/>
      <c r="CAW338" s="60"/>
      <c r="CAX338" s="60"/>
      <c r="CAY338" s="60"/>
      <c r="CAZ338" s="60"/>
      <c r="CBA338" s="60"/>
      <c r="CBB338" s="60"/>
      <c r="CBC338" s="60"/>
      <c r="CBD338" s="60"/>
      <c r="CBE338" s="60"/>
      <c r="CBF338" s="60"/>
      <c r="CBG338" s="60"/>
      <c r="CBH338" s="60"/>
      <c r="CBI338" s="60"/>
      <c r="CBJ338" s="60"/>
      <c r="CBK338" s="60"/>
      <c r="CBL338" s="60"/>
      <c r="CBM338" s="60"/>
      <c r="CBN338" s="60"/>
      <c r="CBO338" s="60"/>
      <c r="CBP338" s="60"/>
      <c r="CBQ338" s="60"/>
      <c r="CBR338" s="60"/>
      <c r="CBS338" s="60"/>
      <c r="CBT338" s="60"/>
      <c r="CBU338" s="60"/>
      <c r="CBV338" s="60"/>
      <c r="CBW338" s="60"/>
      <c r="CBX338" s="60"/>
      <c r="CBY338" s="60"/>
      <c r="CBZ338" s="60"/>
      <c r="CCA338" s="60"/>
      <c r="CCB338" s="60"/>
      <c r="CCC338" s="60"/>
      <c r="CCD338" s="60"/>
      <c r="CCE338" s="60"/>
      <c r="CCF338" s="60"/>
      <c r="CCG338" s="60"/>
      <c r="CCH338" s="60"/>
      <c r="CCI338" s="60"/>
      <c r="CCJ338" s="60"/>
      <c r="CCK338" s="60"/>
      <c r="CCL338" s="60"/>
      <c r="CCM338" s="60"/>
      <c r="CCN338" s="60"/>
      <c r="CCO338" s="60"/>
      <c r="CCP338" s="60"/>
      <c r="CCQ338" s="60"/>
      <c r="CCR338" s="60"/>
      <c r="CCS338" s="60"/>
      <c r="CCT338" s="60"/>
      <c r="CCU338" s="60"/>
      <c r="CCV338" s="60"/>
      <c r="CCW338" s="60"/>
      <c r="CCX338" s="60"/>
      <c r="CCY338" s="60"/>
      <c r="CCZ338" s="60"/>
      <c r="CDA338" s="60"/>
      <c r="CDB338" s="60"/>
      <c r="CDC338" s="60"/>
      <c r="CDD338" s="60"/>
      <c r="CDE338" s="60"/>
      <c r="CDF338" s="60"/>
      <c r="CDG338" s="60"/>
      <c r="CDH338" s="60"/>
      <c r="CDI338" s="60"/>
      <c r="CDJ338" s="60"/>
      <c r="CDK338" s="60"/>
      <c r="CDL338" s="60"/>
      <c r="CDM338" s="60"/>
      <c r="CDN338" s="60"/>
      <c r="CDO338" s="60"/>
      <c r="CDP338" s="60"/>
      <c r="CDQ338" s="60"/>
      <c r="CDR338" s="60"/>
      <c r="CDS338" s="60"/>
      <c r="CDT338" s="60"/>
      <c r="CDU338" s="60"/>
      <c r="CDV338" s="60"/>
      <c r="CDW338" s="60"/>
      <c r="CDX338" s="60"/>
      <c r="CDY338" s="60"/>
      <c r="CDZ338" s="60"/>
      <c r="CEA338" s="60"/>
      <c r="CEB338" s="60"/>
      <c r="CEC338" s="60"/>
      <c r="CED338" s="60"/>
      <c r="CEE338" s="60"/>
      <c r="CEF338" s="60"/>
      <c r="CEG338" s="60"/>
      <c r="CEH338" s="60"/>
      <c r="CEI338" s="60"/>
      <c r="CEJ338" s="60"/>
      <c r="CEK338" s="60"/>
      <c r="CEL338" s="60"/>
      <c r="CEM338" s="60"/>
      <c r="CEN338" s="60"/>
      <c r="CEO338" s="60"/>
      <c r="CEP338" s="60"/>
      <c r="CEQ338" s="60"/>
      <c r="CER338" s="60"/>
      <c r="CES338" s="60"/>
      <c r="CET338" s="60"/>
      <c r="CEU338" s="60"/>
      <c r="CEV338" s="60"/>
      <c r="CEW338" s="60"/>
      <c r="CEX338" s="60"/>
      <c r="CEY338" s="60"/>
      <c r="CEZ338" s="60"/>
      <c r="CFA338" s="60"/>
      <c r="CFB338" s="60"/>
      <c r="CFC338" s="60"/>
      <c r="CFD338" s="60"/>
      <c r="CFE338" s="60"/>
      <c r="CFF338" s="60"/>
      <c r="CFG338" s="60"/>
      <c r="CFH338" s="60"/>
      <c r="CFI338" s="60"/>
      <c r="CFJ338" s="60"/>
      <c r="CFK338" s="60"/>
      <c r="CFL338" s="60"/>
      <c r="CFM338" s="60"/>
      <c r="CFN338" s="60"/>
      <c r="CFO338" s="60"/>
      <c r="CFP338" s="60"/>
      <c r="CFQ338" s="60"/>
      <c r="CFR338" s="60"/>
      <c r="CFS338" s="60"/>
      <c r="CFT338" s="60"/>
      <c r="CFU338" s="60"/>
      <c r="CFV338" s="60"/>
      <c r="CFW338" s="60"/>
      <c r="CFX338" s="60"/>
      <c r="CFY338" s="60"/>
      <c r="CFZ338" s="60"/>
      <c r="CGA338" s="60"/>
      <c r="CGB338" s="60"/>
      <c r="CGC338" s="60"/>
      <c r="CGD338" s="60"/>
      <c r="CGE338" s="60"/>
      <c r="CGF338" s="60"/>
      <c r="CGG338" s="60"/>
      <c r="CGH338" s="60"/>
      <c r="CGI338" s="60"/>
      <c r="CGJ338" s="60"/>
      <c r="CGK338" s="60"/>
      <c r="CGL338" s="60"/>
      <c r="CGM338" s="60"/>
      <c r="CGN338" s="60"/>
      <c r="CGO338" s="60"/>
      <c r="CGP338" s="60"/>
      <c r="CGQ338" s="60"/>
      <c r="CGR338" s="60"/>
      <c r="CGS338" s="60"/>
      <c r="CGT338" s="60"/>
      <c r="CGU338" s="60"/>
      <c r="CGV338" s="60"/>
      <c r="CGW338" s="60"/>
      <c r="CGX338" s="60"/>
      <c r="CGY338" s="60"/>
      <c r="CGZ338" s="60"/>
      <c r="CHA338" s="60"/>
      <c r="CHB338" s="60"/>
      <c r="CHC338" s="60"/>
      <c r="CHD338" s="60"/>
      <c r="CHE338" s="60"/>
      <c r="CHF338" s="60"/>
      <c r="CHG338" s="60"/>
      <c r="CHH338" s="60"/>
      <c r="CHI338" s="60"/>
      <c r="CHJ338" s="60"/>
      <c r="CHK338" s="60"/>
      <c r="CHL338" s="60"/>
      <c r="CHM338" s="60"/>
      <c r="CHN338" s="60"/>
      <c r="CHO338" s="60"/>
      <c r="CHP338" s="60"/>
      <c r="CHQ338" s="60"/>
      <c r="CHR338" s="60"/>
      <c r="CHS338" s="60"/>
      <c r="CHT338" s="60"/>
      <c r="CHU338" s="60"/>
      <c r="CHV338" s="60"/>
      <c r="CHW338" s="60"/>
      <c r="CHX338" s="60"/>
      <c r="CHY338" s="60"/>
      <c r="CHZ338" s="60"/>
      <c r="CIA338" s="60"/>
      <c r="CIB338" s="60"/>
      <c r="CIC338" s="60"/>
      <c r="CID338" s="60"/>
      <c r="CIE338" s="60"/>
      <c r="CIF338" s="60"/>
      <c r="CIG338" s="60"/>
      <c r="CIH338" s="60"/>
      <c r="CII338" s="60"/>
      <c r="CIJ338" s="60"/>
      <c r="CIK338" s="60"/>
      <c r="CIL338" s="60"/>
      <c r="CIM338" s="60"/>
      <c r="CIN338" s="60"/>
      <c r="CIO338" s="60"/>
      <c r="CIP338" s="60"/>
      <c r="CIQ338" s="60"/>
      <c r="CIR338" s="60"/>
      <c r="CIS338" s="60"/>
      <c r="CIT338" s="60"/>
      <c r="CIU338" s="60"/>
      <c r="CIV338" s="60"/>
      <c r="CIW338" s="60"/>
      <c r="CIX338" s="60"/>
      <c r="CIY338" s="60"/>
      <c r="CIZ338" s="60"/>
      <c r="CJA338" s="60"/>
      <c r="CJB338" s="60"/>
      <c r="CJC338" s="60"/>
      <c r="CJD338" s="60"/>
      <c r="CJE338" s="60"/>
      <c r="CJF338" s="60"/>
      <c r="CJG338" s="60"/>
      <c r="CJH338" s="60"/>
      <c r="CJI338" s="60"/>
      <c r="CJJ338" s="60"/>
      <c r="CJK338" s="60"/>
      <c r="CJL338" s="60"/>
      <c r="CJM338" s="60"/>
      <c r="CJN338" s="60"/>
      <c r="CJO338" s="60"/>
      <c r="CJP338" s="60"/>
      <c r="CJQ338" s="60"/>
      <c r="CJR338" s="60"/>
      <c r="CJS338" s="60"/>
      <c r="CJT338" s="60"/>
      <c r="CJU338" s="60"/>
      <c r="CJV338" s="60"/>
      <c r="CJW338" s="60"/>
      <c r="CJX338" s="60"/>
      <c r="CJY338" s="60"/>
      <c r="CJZ338" s="60"/>
      <c r="CKA338" s="60"/>
      <c r="CKB338" s="60"/>
      <c r="CKC338" s="60"/>
      <c r="CKD338" s="60"/>
      <c r="CKE338" s="60"/>
      <c r="CKF338" s="60"/>
      <c r="CKG338" s="60"/>
      <c r="CKH338" s="60"/>
      <c r="CKI338" s="60"/>
      <c r="CKJ338" s="60"/>
      <c r="CKK338" s="60"/>
      <c r="CKL338" s="60"/>
      <c r="CKM338" s="60"/>
      <c r="CKN338" s="60"/>
      <c r="CKO338" s="60"/>
      <c r="CKP338" s="60"/>
      <c r="CKQ338" s="60"/>
      <c r="CKR338" s="60"/>
      <c r="CKS338" s="60"/>
      <c r="CKT338" s="60"/>
      <c r="CKU338" s="60"/>
      <c r="CKV338" s="60"/>
      <c r="CKW338" s="60"/>
      <c r="CKX338" s="60"/>
      <c r="CKY338" s="60"/>
      <c r="CKZ338" s="60"/>
      <c r="CLA338" s="60"/>
      <c r="CLB338" s="60"/>
      <c r="CLC338" s="60"/>
      <c r="CLD338" s="60"/>
      <c r="CLE338" s="60"/>
      <c r="CLF338" s="60"/>
      <c r="CLG338" s="60"/>
      <c r="CLH338" s="60"/>
      <c r="CLI338" s="60"/>
      <c r="CLJ338" s="60"/>
      <c r="CLK338" s="60"/>
      <c r="CLL338" s="60"/>
      <c r="CLM338" s="60"/>
      <c r="CLN338" s="60"/>
      <c r="CLO338" s="60"/>
      <c r="CLP338" s="60"/>
      <c r="CLQ338" s="60"/>
      <c r="CLR338" s="60"/>
      <c r="CLS338" s="60"/>
      <c r="CLT338" s="60"/>
      <c r="CLU338" s="60"/>
      <c r="CLV338" s="60"/>
      <c r="CLW338" s="60"/>
      <c r="CLX338" s="60"/>
      <c r="CLY338" s="60"/>
      <c r="CLZ338" s="60"/>
      <c r="CMA338" s="60"/>
      <c r="CMB338" s="60"/>
      <c r="CMC338" s="60"/>
      <c r="CMD338" s="60"/>
      <c r="CME338" s="60"/>
      <c r="CMF338" s="60"/>
      <c r="CMG338" s="60"/>
      <c r="CMH338" s="60"/>
      <c r="CMI338" s="60"/>
      <c r="CMJ338" s="60"/>
      <c r="CMK338" s="60"/>
      <c r="CML338" s="60"/>
      <c r="CMM338" s="60"/>
      <c r="CMN338" s="60"/>
      <c r="CMO338" s="60"/>
      <c r="CMP338" s="60"/>
      <c r="CMQ338" s="60"/>
      <c r="CMR338" s="60"/>
      <c r="CMS338" s="60"/>
      <c r="CMT338" s="60"/>
      <c r="CMU338" s="60"/>
      <c r="CMV338" s="60"/>
      <c r="CMW338" s="60"/>
      <c r="CMX338" s="60"/>
      <c r="CMY338" s="60"/>
      <c r="CMZ338" s="60"/>
      <c r="CNA338" s="60"/>
      <c r="CNB338" s="60"/>
      <c r="CNC338" s="60"/>
      <c r="CND338" s="60"/>
      <c r="CNE338" s="60"/>
      <c r="CNF338" s="60"/>
      <c r="CNG338" s="60"/>
      <c r="CNH338" s="60"/>
      <c r="CNI338" s="60"/>
      <c r="CNJ338" s="60"/>
      <c r="CNK338" s="60"/>
      <c r="CNL338" s="60"/>
      <c r="CNM338" s="60"/>
      <c r="CNN338" s="60"/>
      <c r="CNO338" s="60"/>
      <c r="CNP338" s="60"/>
      <c r="CNQ338" s="60"/>
      <c r="CNR338" s="60"/>
      <c r="CNS338" s="60"/>
      <c r="CNT338" s="60"/>
      <c r="CNU338" s="60"/>
      <c r="CNV338" s="60"/>
      <c r="CNW338" s="60"/>
      <c r="CNX338" s="60"/>
      <c r="CNY338" s="60"/>
      <c r="CNZ338" s="60"/>
      <c r="COA338" s="60"/>
      <c r="COB338" s="60"/>
      <c r="COC338" s="60"/>
      <c r="COD338" s="60"/>
      <c r="COE338" s="60"/>
      <c r="COF338" s="60"/>
      <c r="COG338" s="60"/>
      <c r="COH338" s="60"/>
      <c r="COI338" s="60"/>
      <c r="COJ338" s="60"/>
      <c r="COK338" s="60"/>
      <c r="COL338" s="60"/>
      <c r="COM338" s="60"/>
      <c r="CON338" s="60"/>
      <c r="COO338" s="60"/>
      <c r="COP338" s="60"/>
      <c r="COQ338" s="60"/>
      <c r="COR338" s="60"/>
      <c r="COS338" s="60"/>
      <c r="COT338" s="60"/>
      <c r="COU338" s="60"/>
      <c r="COV338" s="60"/>
      <c r="COW338" s="60"/>
      <c r="COX338" s="60"/>
      <c r="COY338" s="60"/>
      <c r="COZ338" s="60"/>
      <c r="CPA338" s="60"/>
      <c r="CPB338" s="60"/>
      <c r="CPC338" s="60"/>
      <c r="CPD338" s="60"/>
      <c r="CPE338" s="60"/>
      <c r="CPF338" s="60"/>
      <c r="CPG338" s="60"/>
      <c r="CPH338" s="60"/>
      <c r="CPI338" s="60"/>
      <c r="CPJ338" s="60"/>
      <c r="CPK338" s="60"/>
      <c r="CPL338" s="60"/>
      <c r="CPM338" s="60"/>
      <c r="CPN338" s="60"/>
      <c r="CPO338" s="60"/>
      <c r="CPP338" s="60"/>
      <c r="CPQ338" s="60"/>
      <c r="CPR338" s="60"/>
      <c r="CPS338" s="60"/>
      <c r="CPT338" s="60"/>
      <c r="CPU338" s="60"/>
      <c r="CPV338" s="60"/>
      <c r="CPW338" s="60"/>
      <c r="CPX338" s="60"/>
      <c r="CPY338" s="60"/>
      <c r="CPZ338" s="60"/>
      <c r="CQA338" s="60"/>
      <c r="CQB338" s="60"/>
      <c r="CQC338" s="60"/>
      <c r="CQD338" s="60"/>
      <c r="CQE338" s="60"/>
      <c r="CQF338" s="60"/>
      <c r="CQG338" s="60"/>
      <c r="CQH338" s="60"/>
      <c r="CQI338" s="60"/>
      <c r="CQJ338" s="60"/>
      <c r="CQK338" s="60"/>
      <c r="CQL338" s="60"/>
      <c r="CQM338" s="60"/>
      <c r="CQN338" s="60"/>
      <c r="CQO338" s="60"/>
      <c r="CQP338" s="60"/>
      <c r="CQQ338" s="60"/>
      <c r="CQR338" s="60"/>
      <c r="CQS338" s="60"/>
      <c r="CQT338" s="60"/>
      <c r="CQU338" s="60"/>
      <c r="CQV338" s="60"/>
      <c r="CQW338" s="60"/>
      <c r="CQX338" s="60"/>
      <c r="CQY338" s="60"/>
      <c r="CQZ338" s="60"/>
      <c r="CRA338" s="60"/>
      <c r="CRB338" s="60"/>
      <c r="CRC338" s="60"/>
      <c r="CRD338" s="60"/>
      <c r="CRE338" s="60"/>
      <c r="CRF338" s="60"/>
      <c r="CRG338" s="60"/>
      <c r="CRH338" s="60"/>
      <c r="CRI338" s="60"/>
      <c r="CRJ338" s="60"/>
      <c r="CRK338" s="60"/>
      <c r="CRL338" s="60"/>
      <c r="CRM338" s="60"/>
      <c r="CRN338" s="60"/>
      <c r="CRO338" s="60"/>
      <c r="CRP338" s="60"/>
      <c r="CRQ338" s="60"/>
      <c r="CRR338" s="60"/>
      <c r="CRS338" s="60"/>
      <c r="CRT338" s="60"/>
      <c r="CRU338" s="60"/>
      <c r="CRV338" s="60"/>
      <c r="CRW338" s="60"/>
      <c r="CRX338" s="60"/>
      <c r="CRY338" s="60"/>
      <c r="CRZ338" s="60"/>
      <c r="CSA338" s="60"/>
      <c r="CSB338" s="60"/>
      <c r="CSC338" s="60"/>
      <c r="CSD338" s="60"/>
      <c r="CSE338" s="60"/>
      <c r="CSF338" s="60"/>
      <c r="CSG338" s="60"/>
      <c r="CSH338" s="60"/>
      <c r="CSI338" s="60"/>
      <c r="CSJ338" s="60"/>
      <c r="CSK338" s="60"/>
      <c r="CSL338" s="60"/>
      <c r="CSM338" s="60"/>
      <c r="CSN338" s="60"/>
      <c r="CSO338" s="60"/>
      <c r="CSP338" s="60"/>
      <c r="CSQ338" s="60"/>
      <c r="CSR338" s="60"/>
      <c r="CSS338" s="60"/>
      <c r="CST338" s="60"/>
      <c r="CSU338" s="60"/>
      <c r="CSV338" s="60"/>
      <c r="CSW338" s="60"/>
      <c r="CSX338" s="60"/>
      <c r="CSY338" s="60"/>
      <c r="CSZ338" s="60"/>
      <c r="CTA338" s="60"/>
      <c r="CTB338" s="60"/>
      <c r="CTC338" s="60"/>
      <c r="CTD338" s="60"/>
      <c r="CTE338" s="60"/>
      <c r="CTF338" s="60"/>
      <c r="CTG338" s="60"/>
      <c r="CTH338" s="60"/>
      <c r="CTI338" s="60"/>
      <c r="CTJ338" s="60"/>
      <c r="CTK338" s="60"/>
      <c r="CTL338" s="60"/>
      <c r="CTM338" s="60"/>
      <c r="CTN338" s="60"/>
      <c r="CTO338" s="60"/>
      <c r="CTP338" s="60"/>
      <c r="CTQ338" s="60"/>
      <c r="CTR338" s="60"/>
      <c r="CTS338" s="60"/>
      <c r="CTT338" s="60"/>
      <c r="CTU338" s="60"/>
      <c r="CTV338" s="60"/>
      <c r="CTW338" s="60"/>
      <c r="CTX338" s="60"/>
      <c r="CTY338" s="60"/>
      <c r="CTZ338" s="60"/>
      <c r="CUA338" s="60"/>
      <c r="CUB338" s="60"/>
      <c r="CUC338" s="60"/>
      <c r="CUD338" s="60"/>
      <c r="CUE338" s="60"/>
      <c r="CUF338" s="60"/>
      <c r="CUG338" s="60"/>
      <c r="CUH338" s="60"/>
      <c r="CUI338" s="60"/>
      <c r="CUJ338" s="60"/>
      <c r="CUK338" s="60"/>
      <c r="CUL338" s="60"/>
      <c r="CUM338" s="60"/>
      <c r="CUN338" s="60"/>
      <c r="CUO338" s="60"/>
      <c r="CUP338" s="60"/>
      <c r="CUQ338" s="60"/>
      <c r="CUR338" s="60"/>
      <c r="CUS338" s="60"/>
      <c r="CUT338" s="60"/>
      <c r="CUU338" s="60"/>
      <c r="CUV338" s="60"/>
      <c r="CUW338" s="60"/>
      <c r="CUX338" s="60"/>
      <c r="CUY338" s="60"/>
      <c r="CUZ338" s="60"/>
      <c r="CVA338" s="60"/>
      <c r="CVB338" s="60"/>
      <c r="CVC338" s="60"/>
      <c r="CVD338" s="60"/>
      <c r="CVE338" s="60"/>
      <c r="CVF338" s="60"/>
      <c r="CVG338" s="60"/>
      <c r="CVH338" s="60"/>
      <c r="CVI338" s="60"/>
      <c r="CVJ338" s="60"/>
      <c r="CVK338" s="60"/>
      <c r="CVL338" s="60"/>
      <c r="CVM338" s="60"/>
      <c r="CVN338" s="60"/>
      <c r="CVO338" s="60"/>
      <c r="CVP338" s="60"/>
      <c r="CVQ338" s="60"/>
      <c r="CVR338" s="60"/>
      <c r="CVS338" s="60"/>
      <c r="CVT338" s="60"/>
      <c r="CVU338" s="60"/>
      <c r="CVV338" s="60"/>
      <c r="CVW338" s="60"/>
      <c r="CVX338" s="60"/>
      <c r="CVY338" s="60"/>
      <c r="CVZ338" s="60"/>
      <c r="CWA338" s="60"/>
      <c r="CWB338" s="60"/>
      <c r="CWC338" s="60"/>
      <c r="CWD338" s="60"/>
      <c r="CWE338" s="60"/>
      <c r="CWF338" s="60"/>
      <c r="CWG338" s="60"/>
      <c r="CWH338" s="60"/>
      <c r="CWI338" s="60"/>
      <c r="CWJ338" s="60"/>
      <c r="CWK338" s="60"/>
      <c r="CWL338" s="60"/>
      <c r="CWM338" s="60"/>
      <c r="CWN338" s="60"/>
      <c r="CWO338" s="60"/>
      <c r="CWP338" s="60"/>
      <c r="CWQ338" s="60"/>
      <c r="CWR338" s="60"/>
      <c r="CWS338" s="60"/>
      <c r="CWT338" s="60"/>
      <c r="CWU338" s="60"/>
      <c r="CWV338" s="60"/>
      <c r="CWW338" s="60"/>
      <c r="CWX338" s="60"/>
      <c r="CWY338" s="60"/>
      <c r="CWZ338" s="60"/>
      <c r="CXA338" s="60"/>
      <c r="CXB338" s="60"/>
      <c r="CXC338" s="60"/>
      <c r="CXD338" s="60"/>
      <c r="CXE338" s="60"/>
      <c r="CXF338" s="60"/>
      <c r="CXG338" s="60"/>
      <c r="CXH338" s="60"/>
      <c r="CXI338" s="60"/>
      <c r="CXJ338" s="60"/>
      <c r="CXK338" s="60"/>
      <c r="CXL338" s="60"/>
      <c r="CXM338" s="60"/>
      <c r="CXN338" s="60"/>
      <c r="CXO338" s="60"/>
      <c r="CXP338" s="60"/>
      <c r="CXQ338" s="60"/>
      <c r="CXR338" s="60"/>
      <c r="CXS338" s="60"/>
      <c r="CXT338" s="60"/>
      <c r="CXU338" s="60"/>
      <c r="CXV338" s="60"/>
      <c r="CXW338" s="60"/>
      <c r="CXX338" s="60"/>
      <c r="CXY338" s="60"/>
      <c r="CXZ338" s="60"/>
      <c r="CYA338" s="60"/>
      <c r="CYB338" s="60"/>
      <c r="CYC338" s="60"/>
      <c r="CYD338" s="60"/>
      <c r="CYE338" s="60"/>
      <c r="CYF338" s="60"/>
      <c r="CYG338" s="60"/>
      <c r="CYH338" s="60"/>
      <c r="CYI338" s="60"/>
      <c r="CYJ338" s="60"/>
      <c r="CYK338" s="60"/>
      <c r="CYL338" s="60"/>
      <c r="CYM338" s="60"/>
      <c r="CYN338" s="60"/>
      <c r="CYO338" s="60"/>
      <c r="CYP338" s="60"/>
      <c r="CYQ338" s="60"/>
      <c r="CYR338" s="60"/>
      <c r="CYS338" s="60"/>
      <c r="CYT338" s="60"/>
      <c r="CYU338" s="60"/>
      <c r="CYV338" s="60"/>
      <c r="CYW338" s="60"/>
      <c r="CYX338" s="60"/>
      <c r="CYY338" s="60"/>
      <c r="CYZ338" s="60"/>
      <c r="CZA338" s="60"/>
      <c r="CZB338" s="60"/>
      <c r="CZC338" s="60"/>
      <c r="CZD338" s="60"/>
      <c r="CZE338" s="60"/>
      <c r="CZF338" s="60"/>
      <c r="CZG338" s="60"/>
      <c r="CZH338" s="60"/>
      <c r="CZI338" s="60"/>
      <c r="CZJ338" s="60"/>
      <c r="CZK338" s="60"/>
      <c r="CZL338" s="60"/>
      <c r="CZM338" s="60"/>
      <c r="CZN338" s="60"/>
      <c r="CZO338" s="60"/>
      <c r="CZP338" s="60"/>
      <c r="CZQ338" s="60"/>
      <c r="CZR338" s="60"/>
      <c r="CZS338" s="60"/>
      <c r="CZT338" s="60"/>
      <c r="CZU338" s="60"/>
      <c r="CZV338" s="60"/>
      <c r="CZW338" s="60"/>
      <c r="CZX338" s="60"/>
      <c r="CZY338" s="60"/>
      <c r="CZZ338" s="60"/>
      <c r="DAA338" s="60"/>
      <c r="DAB338" s="60"/>
      <c r="DAC338" s="60"/>
      <c r="DAD338" s="60"/>
      <c r="DAE338" s="60"/>
      <c r="DAF338" s="60"/>
      <c r="DAG338" s="60"/>
      <c r="DAH338" s="60"/>
      <c r="DAI338" s="60"/>
      <c r="DAJ338" s="60"/>
      <c r="DAK338" s="60"/>
      <c r="DAL338" s="60"/>
      <c r="DAM338" s="60"/>
      <c r="DAN338" s="60"/>
      <c r="DAO338" s="60"/>
      <c r="DAP338" s="60"/>
      <c r="DAQ338" s="60"/>
      <c r="DAR338" s="60"/>
      <c r="DAS338" s="60"/>
      <c r="DAT338" s="60"/>
      <c r="DAU338" s="60"/>
      <c r="DAV338" s="60"/>
      <c r="DAW338" s="60"/>
      <c r="DAX338" s="60"/>
      <c r="DAY338" s="60"/>
      <c r="DAZ338" s="60"/>
      <c r="DBA338" s="60"/>
      <c r="DBB338" s="60"/>
      <c r="DBC338" s="60"/>
      <c r="DBD338" s="60"/>
      <c r="DBE338" s="60"/>
      <c r="DBF338" s="60"/>
      <c r="DBG338" s="60"/>
      <c r="DBH338" s="60"/>
      <c r="DBI338" s="60"/>
      <c r="DBJ338" s="60"/>
      <c r="DBK338" s="60"/>
      <c r="DBL338" s="60"/>
      <c r="DBM338" s="60"/>
      <c r="DBN338" s="60"/>
      <c r="DBO338" s="60"/>
      <c r="DBP338" s="60"/>
      <c r="DBQ338" s="60"/>
      <c r="DBR338" s="60"/>
      <c r="DBS338" s="60"/>
      <c r="DBT338" s="60"/>
      <c r="DBU338" s="60"/>
      <c r="DBV338" s="60"/>
      <c r="DBW338" s="60"/>
      <c r="DBX338" s="60"/>
      <c r="DBY338" s="60"/>
      <c r="DBZ338" s="60"/>
      <c r="DCA338" s="60"/>
      <c r="DCB338" s="60"/>
      <c r="DCC338" s="60"/>
      <c r="DCD338" s="60"/>
      <c r="DCE338" s="60"/>
      <c r="DCF338" s="60"/>
      <c r="DCG338" s="60"/>
      <c r="DCH338" s="60"/>
      <c r="DCI338" s="60"/>
      <c r="DCJ338" s="60"/>
      <c r="DCK338" s="60"/>
      <c r="DCL338" s="60"/>
      <c r="DCM338" s="60"/>
      <c r="DCN338" s="60"/>
      <c r="DCO338" s="60"/>
      <c r="DCP338" s="60"/>
      <c r="DCQ338" s="60"/>
      <c r="DCR338" s="60"/>
      <c r="DCS338" s="60"/>
      <c r="DCT338" s="60"/>
      <c r="DCU338" s="60"/>
      <c r="DCV338" s="60"/>
      <c r="DCW338" s="60"/>
      <c r="DCX338" s="60"/>
      <c r="DCY338" s="60"/>
      <c r="DCZ338" s="60"/>
      <c r="DDA338" s="60"/>
      <c r="DDB338" s="60"/>
      <c r="DDC338" s="60"/>
      <c r="DDD338" s="60"/>
      <c r="DDE338" s="60"/>
      <c r="DDF338" s="60"/>
      <c r="DDG338" s="60"/>
      <c r="DDH338" s="60"/>
      <c r="DDI338" s="60"/>
      <c r="DDJ338" s="60"/>
      <c r="DDK338" s="60"/>
      <c r="DDL338" s="60"/>
      <c r="DDM338" s="60"/>
      <c r="DDN338" s="60"/>
      <c r="DDO338" s="60"/>
      <c r="DDP338" s="60"/>
      <c r="DDQ338" s="60"/>
      <c r="DDR338" s="60"/>
      <c r="DDS338" s="60"/>
      <c r="DDT338" s="60"/>
      <c r="DDU338" s="60"/>
      <c r="DDV338" s="60"/>
      <c r="DDW338" s="60"/>
      <c r="DDX338" s="60"/>
      <c r="DDY338" s="60"/>
      <c r="DDZ338" s="60"/>
      <c r="DEA338" s="60"/>
      <c r="DEB338" s="60"/>
      <c r="DEC338" s="60"/>
      <c r="DED338" s="60"/>
      <c r="DEE338" s="60"/>
      <c r="DEF338" s="60"/>
      <c r="DEG338" s="60"/>
      <c r="DEH338" s="60"/>
      <c r="DEI338" s="60"/>
      <c r="DEJ338" s="60"/>
      <c r="DEK338" s="60"/>
      <c r="DEL338" s="60"/>
      <c r="DEM338" s="60"/>
      <c r="DEN338" s="60"/>
      <c r="DEO338" s="60"/>
      <c r="DEP338" s="60"/>
      <c r="DEQ338" s="60"/>
      <c r="DER338" s="60"/>
      <c r="DES338" s="60"/>
      <c r="DET338" s="60"/>
      <c r="DEU338" s="60"/>
      <c r="DEV338" s="60"/>
      <c r="DEW338" s="60"/>
      <c r="DEX338" s="60"/>
      <c r="DEY338" s="60"/>
      <c r="DEZ338" s="60"/>
      <c r="DFA338" s="60"/>
      <c r="DFB338" s="60"/>
      <c r="DFC338" s="60"/>
      <c r="DFD338" s="60"/>
      <c r="DFE338" s="60"/>
      <c r="DFF338" s="60"/>
      <c r="DFG338" s="60"/>
      <c r="DFH338" s="60"/>
      <c r="DFI338" s="60"/>
      <c r="DFJ338" s="60"/>
      <c r="DFK338" s="60"/>
      <c r="DFL338" s="60"/>
      <c r="DFM338" s="60"/>
      <c r="DFN338" s="60"/>
      <c r="DFO338" s="60"/>
      <c r="DFP338" s="60"/>
      <c r="DFQ338" s="60"/>
      <c r="DFR338" s="60"/>
      <c r="DFS338" s="60"/>
      <c r="DFT338" s="60"/>
      <c r="DFU338" s="60"/>
      <c r="DFV338" s="60"/>
      <c r="DFW338" s="60"/>
      <c r="DFX338" s="60"/>
      <c r="DFY338" s="60"/>
      <c r="DFZ338" s="60"/>
      <c r="DGA338" s="60"/>
      <c r="DGB338" s="60"/>
      <c r="DGC338" s="60"/>
      <c r="DGD338" s="60"/>
      <c r="DGE338" s="60"/>
      <c r="DGF338" s="60"/>
      <c r="DGG338" s="60"/>
      <c r="DGH338" s="60"/>
      <c r="DGI338" s="60"/>
      <c r="DGJ338" s="60"/>
      <c r="DGK338" s="60"/>
      <c r="DGL338" s="60"/>
      <c r="DGM338" s="60"/>
      <c r="DGN338" s="60"/>
      <c r="DGO338" s="60"/>
      <c r="DGP338" s="60"/>
      <c r="DGQ338" s="60"/>
      <c r="DGR338" s="60"/>
      <c r="DGS338" s="60"/>
      <c r="DGT338" s="60"/>
      <c r="DGU338" s="60"/>
      <c r="DGV338" s="60"/>
      <c r="DGW338" s="60"/>
      <c r="DGX338" s="60"/>
      <c r="DGY338" s="60"/>
      <c r="DGZ338" s="60"/>
      <c r="DHA338" s="60"/>
      <c r="DHB338" s="60"/>
      <c r="DHC338" s="60"/>
      <c r="DHD338" s="60"/>
      <c r="DHE338" s="60"/>
      <c r="DHF338" s="60"/>
      <c r="DHG338" s="60"/>
      <c r="DHH338" s="60"/>
      <c r="DHI338" s="60"/>
      <c r="DHJ338" s="60"/>
      <c r="DHK338" s="60"/>
      <c r="DHL338" s="60"/>
      <c r="DHM338" s="60"/>
      <c r="DHN338" s="60"/>
      <c r="DHO338" s="60"/>
      <c r="DHP338" s="60"/>
      <c r="DHQ338" s="60"/>
      <c r="DHR338" s="60"/>
      <c r="DHS338" s="60"/>
      <c r="DHT338" s="60"/>
      <c r="DHU338" s="60"/>
      <c r="DHV338" s="60"/>
      <c r="DHW338" s="60"/>
      <c r="DHX338" s="60"/>
      <c r="DHY338" s="60"/>
      <c r="DHZ338" s="60"/>
      <c r="DIA338" s="60"/>
      <c r="DIB338" s="60"/>
      <c r="DIC338" s="60"/>
      <c r="DID338" s="60"/>
      <c r="DIE338" s="60"/>
      <c r="DIF338" s="60"/>
      <c r="DIG338" s="60"/>
      <c r="DIH338" s="60"/>
      <c r="DII338" s="60"/>
      <c r="DIJ338" s="60"/>
      <c r="DIK338" s="60"/>
      <c r="DIL338" s="60"/>
      <c r="DIM338" s="60"/>
      <c r="DIN338" s="60"/>
      <c r="DIO338" s="60"/>
      <c r="DIP338" s="60"/>
      <c r="DIQ338" s="60"/>
      <c r="DIR338" s="60"/>
      <c r="DIS338" s="60"/>
      <c r="DIT338" s="60"/>
      <c r="DIU338" s="60"/>
      <c r="DIV338" s="60"/>
      <c r="DIW338" s="60"/>
      <c r="DIX338" s="60"/>
      <c r="DIY338" s="60"/>
      <c r="DIZ338" s="60"/>
      <c r="DJA338" s="60"/>
      <c r="DJB338" s="60"/>
      <c r="DJC338" s="60"/>
      <c r="DJD338" s="60"/>
      <c r="DJE338" s="60"/>
      <c r="DJF338" s="60"/>
      <c r="DJG338" s="60"/>
      <c r="DJH338" s="60"/>
      <c r="DJI338" s="60"/>
      <c r="DJJ338" s="60"/>
      <c r="DJK338" s="60"/>
      <c r="DJL338" s="60"/>
      <c r="DJM338" s="60"/>
      <c r="DJN338" s="60"/>
      <c r="DJO338" s="60"/>
      <c r="DJP338" s="60"/>
      <c r="DJQ338" s="60"/>
      <c r="DJR338" s="60"/>
      <c r="DJS338" s="60"/>
      <c r="DJT338" s="60"/>
      <c r="DJU338" s="60"/>
      <c r="DJV338" s="60"/>
      <c r="DJW338" s="60"/>
      <c r="DJX338" s="60"/>
      <c r="DJY338" s="60"/>
      <c r="DJZ338" s="60"/>
      <c r="DKA338" s="60"/>
      <c r="DKB338" s="60"/>
      <c r="DKC338" s="60"/>
      <c r="DKD338" s="60"/>
      <c r="DKE338" s="60"/>
      <c r="DKF338" s="60"/>
      <c r="DKG338" s="60"/>
      <c r="DKH338" s="60"/>
      <c r="DKI338" s="60"/>
      <c r="DKJ338" s="60"/>
      <c r="DKK338" s="60"/>
      <c r="DKL338" s="60"/>
      <c r="DKM338" s="60"/>
      <c r="DKN338" s="60"/>
      <c r="DKO338" s="60"/>
      <c r="DKP338" s="60"/>
      <c r="DKQ338" s="60"/>
      <c r="DKR338" s="60"/>
      <c r="DKS338" s="60"/>
      <c r="DKT338" s="60"/>
      <c r="DKU338" s="60"/>
      <c r="DKV338" s="60"/>
      <c r="DKW338" s="60"/>
      <c r="DKX338" s="60"/>
      <c r="DKY338" s="60"/>
      <c r="DKZ338" s="60"/>
      <c r="DLA338" s="60"/>
      <c r="DLB338" s="60"/>
      <c r="DLC338" s="60"/>
      <c r="DLD338" s="60"/>
      <c r="DLE338" s="60"/>
      <c r="DLF338" s="60"/>
      <c r="DLG338" s="60"/>
      <c r="DLH338" s="60"/>
      <c r="DLI338" s="60"/>
      <c r="DLJ338" s="60"/>
      <c r="DLK338" s="60"/>
      <c r="DLL338" s="60"/>
      <c r="DLM338" s="60"/>
      <c r="DLN338" s="60"/>
      <c r="DLO338" s="60"/>
      <c r="DLP338" s="60"/>
      <c r="DLQ338" s="60"/>
      <c r="DLR338" s="60"/>
      <c r="DLS338" s="60"/>
      <c r="DLT338" s="60"/>
      <c r="DLU338" s="60"/>
      <c r="DLV338" s="60"/>
      <c r="DLW338" s="60"/>
      <c r="DLX338" s="60"/>
      <c r="DLY338" s="60"/>
      <c r="DLZ338" s="60"/>
      <c r="DMA338" s="60"/>
      <c r="DMB338" s="60"/>
      <c r="DMC338" s="60"/>
      <c r="DMD338" s="60"/>
      <c r="DME338" s="60"/>
      <c r="DMF338" s="60"/>
      <c r="DMG338" s="60"/>
      <c r="DMH338" s="60"/>
      <c r="DMI338" s="60"/>
      <c r="DMJ338" s="60"/>
      <c r="DMK338" s="60"/>
      <c r="DML338" s="60"/>
      <c r="DMM338" s="60"/>
      <c r="DMN338" s="60"/>
      <c r="DMO338" s="60"/>
      <c r="DMP338" s="60"/>
      <c r="DMQ338" s="60"/>
      <c r="DMR338" s="60"/>
      <c r="DMS338" s="60"/>
      <c r="DMT338" s="60"/>
      <c r="DMU338" s="60"/>
      <c r="DMV338" s="60"/>
      <c r="DMW338" s="60"/>
      <c r="DMX338" s="60"/>
      <c r="DMY338" s="60"/>
      <c r="DMZ338" s="60"/>
      <c r="DNA338" s="60"/>
      <c r="DNB338" s="60"/>
      <c r="DNC338" s="60"/>
      <c r="DND338" s="60"/>
      <c r="DNE338" s="60"/>
      <c r="DNF338" s="60"/>
      <c r="DNG338" s="60"/>
      <c r="DNH338" s="60"/>
      <c r="DNI338" s="60"/>
      <c r="DNJ338" s="60"/>
      <c r="DNK338" s="60"/>
      <c r="DNL338" s="60"/>
      <c r="DNM338" s="60"/>
      <c r="DNN338" s="60"/>
      <c r="DNO338" s="60"/>
      <c r="DNP338" s="60"/>
      <c r="DNQ338" s="60"/>
      <c r="DNR338" s="60"/>
      <c r="DNS338" s="60"/>
      <c r="DNT338" s="60"/>
      <c r="DNU338" s="60"/>
      <c r="DNV338" s="60"/>
      <c r="DNW338" s="60"/>
      <c r="DNX338" s="60"/>
      <c r="DNY338" s="60"/>
      <c r="DNZ338" s="60"/>
      <c r="DOA338" s="60"/>
      <c r="DOB338" s="60"/>
      <c r="DOC338" s="60"/>
      <c r="DOD338" s="60"/>
      <c r="DOE338" s="60"/>
      <c r="DOF338" s="60"/>
      <c r="DOG338" s="60"/>
      <c r="DOH338" s="60"/>
      <c r="DOI338" s="60"/>
      <c r="DOJ338" s="60"/>
      <c r="DOK338" s="60"/>
      <c r="DOL338" s="60"/>
      <c r="DOM338" s="60"/>
      <c r="DON338" s="60"/>
      <c r="DOO338" s="60"/>
      <c r="DOP338" s="60"/>
      <c r="DOQ338" s="60"/>
      <c r="DOR338" s="60"/>
      <c r="DOS338" s="60"/>
      <c r="DOT338" s="60"/>
      <c r="DOU338" s="60"/>
      <c r="DOV338" s="60"/>
      <c r="DOW338" s="60"/>
      <c r="DOX338" s="60"/>
      <c r="DOY338" s="60"/>
      <c r="DOZ338" s="60"/>
      <c r="DPA338" s="60"/>
      <c r="DPB338" s="60"/>
      <c r="DPC338" s="60"/>
      <c r="DPD338" s="60"/>
      <c r="DPE338" s="60"/>
      <c r="DPF338" s="60"/>
      <c r="DPG338" s="60"/>
      <c r="DPH338" s="60"/>
      <c r="DPI338" s="60"/>
      <c r="DPJ338" s="60"/>
      <c r="DPK338" s="60"/>
      <c r="DPL338" s="60"/>
      <c r="DPM338" s="60"/>
      <c r="DPN338" s="60"/>
      <c r="DPO338" s="60"/>
      <c r="DPP338" s="60"/>
      <c r="DPQ338" s="60"/>
      <c r="DPR338" s="60"/>
      <c r="DPS338" s="60"/>
      <c r="DPT338" s="60"/>
      <c r="DPU338" s="60"/>
      <c r="DPV338" s="60"/>
      <c r="DPW338" s="60"/>
      <c r="DPX338" s="60"/>
      <c r="DPY338" s="60"/>
      <c r="DPZ338" s="60"/>
      <c r="DQA338" s="60"/>
      <c r="DQB338" s="60"/>
      <c r="DQC338" s="60"/>
      <c r="DQD338" s="60"/>
      <c r="DQE338" s="60"/>
      <c r="DQF338" s="60"/>
      <c r="DQG338" s="60"/>
      <c r="DQH338" s="60"/>
      <c r="DQI338" s="60"/>
      <c r="DQJ338" s="60"/>
      <c r="DQK338" s="60"/>
      <c r="DQL338" s="60"/>
      <c r="DQM338" s="60"/>
      <c r="DQN338" s="60"/>
      <c r="DQO338" s="60"/>
      <c r="DQP338" s="60"/>
      <c r="DQQ338" s="60"/>
      <c r="DQR338" s="60"/>
      <c r="DQS338" s="60"/>
      <c r="DQT338" s="60"/>
      <c r="DQU338" s="60"/>
      <c r="DQV338" s="60"/>
      <c r="DQW338" s="60"/>
      <c r="DQX338" s="60"/>
      <c r="DQY338" s="60"/>
      <c r="DQZ338" s="60"/>
      <c r="DRA338" s="60"/>
      <c r="DRB338" s="60"/>
      <c r="DRC338" s="60"/>
      <c r="DRD338" s="60"/>
      <c r="DRE338" s="60"/>
      <c r="DRF338" s="60"/>
      <c r="DRG338" s="60"/>
      <c r="DRH338" s="60"/>
      <c r="DRI338" s="60"/>
      <c r="DRJ338" s="60"/>
      <c r="DRK338" s="60"/>
      <c r="DRL338" s="60"/>
      <c r="DRM338" s="60"/>
      <c r="DRN338" s="60"/>
      <c r="DRO338" s="60"/>
      <c r="DRP338" s="60"/>
      <c r="DRQ338" s="60"/>
      <c r="DRR338" s="60"/>
      <c r="DRS338" s="60"/>
      <c r="DRT338" s="60"/>
      <c r="DRU338" s="60"/>
      <c r="DRV338" s="60"/>
      <c r="DRW338" s="60"/>
      <c r="DRX338" s="60"/>
      <c r="DRY338" s="60"/>
      <c r="DRZ338" s="60"/>
      <c r="DSA338" s="60"/>
      <c r="DSB338" s="60"/>
      <c r="DSC338" s="60"/>
      <c r="DSD338" s="60"/>
      <c r="DSE338" s="60"/>
      <c r="DSF338" s="60"/>
      <c r="DSG338" s="60"/>
      <c r="DSH338" s="60"/>
      <c r="DSI338" s="60"/>
      <c r="DSJ338" s="60"/>
      <c r="DSK338" s="60"/>
      <c r="DSL338" s="60"/>
      <c r="DSM338" s="60"/>
      <c r="DSN338" s="60"/>
      <c r="DSO338" s="60"/>
      <c r="DSP338" s="60"/>
      <c r="DSQ338" s="60"/>
      <c r="DSR338" s="60"/>
      <c r="DSS338" s="60"/>
      <c r="DST338" s="60"/>
      <c r="DSU338" s="60"/>
      <c r="DSV338" s="60"/>
      <c r="DSW338" s="60"/>
      <c r="DSX338" s="60"/>
      <c r="DSY338" s="60"/>
      <c r="DSZ338" s="60"/>
      <c r="DTA338" s="60"/>
      <c r="DTB338" s="60"/>
      <c r="DTC338" s="60"/>
      <c r="DTD338" s="60"/>
      <c r="DTE338" s="60"/>
      <c r="DTF338" s="60"/>
      <c r="DTG338" s="60"/>
      <c r="DTH338" s="60"/>
      <c r="DTI338" s="60"/>
      <c r="DTJ338" s="60"/>
      <c r="DTK338" s="60"/>
      <c r="DTL338" s="60"/>
      <c r="DTM338" s="60"/>
      <c r="DTN338" s="60"/>
      <c r="DTO338" s="60"/>
      <c r="DTP338" s="60"/>
      <c r="DTQ338" s="60"/>
      <c r="DTR338" s="60"/>
      <c r="DTS338" s="60"/>
      <c r="DTT338" s="60"/>
      <c r="DTU338" s="60"/>
      <c r="DTV338" s="60"/>
      <c r="DTW338" s="60"/>
      <c r="DTX338" s="60"/>
      <c r="DTY338" s="60"/>
      <c r="DTZ338" s="60"/>
      <c r="DUA338" s="60"/>
      <c r="DUB338" s="60"/>
      <c r="DUC338" s="60"/>
      <c r="DUD338" s="60"/>
      <c r="DUE338" s="60"/>
      <c r="DUF338" s="60"/>
      <c r="DUG338" s="60"/>
      <c r="DUH338" s="60"/>
      <c r="DUI338" s="60"/>
      <c r="DUJ338" s="60"/>
      <c r="DUK338" s="60"/>
      <c r="DUL338" s="60"/>
      <c r="DUM338" s="60"/>
      <c r="DUN338" s="60"/>
      <c r="DUO338" s="60"/>
      <c r="DUP338" s="60"/>
      <c r="DUQ338" s="60"/>
      <c r="DUR338" s="60"/>
      <c r="DUS338" s="60"/>
      <c r="DUT338" s="60"/>
      <c r="DUU338" s="60"/>
      <c r="DUV338" s="60"/>
      <c r="DUW338" s="60"/>
      <c r="DUX338" s="60"/>
      <c r="DUY338" s="60"/>
      <c r="DUZ338" s="60"/>
      <c r="DVA338" s="60"/>
      <c r="DVB338" s="60"/>
      <c r="DVC338" s="60"/>
      <c r="DVD338" s="60"/>
      <c r="DVE338" s="60"/>
      <c r="DVF338" s="60"/>
      <c r="DVG338" s="60"/>
      <c r="DVH338" s="60"/>
      <c r="DVI338" s="60"/>
      <c r="DVJ338" s="60"/>
      <c r="DVK338" s="60"/>
      <c r="DVL338" s="60"/>
      <c r="DVM338" s="60"/>
      <c r="DVN338" s="60"/>
      <c r="DVO338" s="60"/>
      <c r="DVP338" s="60"/>
      <c r="DVQ338" s="60"/>
      <c r="DVR338" s="60"/>
      <c r="DVS338" s="60"/>
      <c r="DVT338" s="60"/>
      <c r="DVU338" s="60"/>
      <c r="DVV338" s="60"/>
      <c r="DVW338" s="60"/>
      <c r="DVX338" s="60"/>
      <c r="DVY338" s="60"/>
      <c r="DVZ338" s="60"/>
      <c r="DWA338" s="60"/>
      <c r="DWB338" s="60"/>
      <c r="DWC338" s="60"/>
      <c r="DWD338" s="60"/>
      <c r="DWE338" s="60"/>
      <c r="DWF338" s="60"/>
      <c r="DWG338" s="60"/>
      <c r="DWH338" s="60"/>
      <c r="DWI338" s="60"/>
      <c r="DWJ338" s="60"/>
      <c r="DWK338" s="60"/>
      <c r="DWL338" s="60"/>
      <c r="DWM338" s="60"/>
      <c r="DWN338" s="60"/>
      <c r="DWO338" s="60"/>
      <c r="DWP338" s="60"/>
      <c r="DWQ338" s="60"/>
      <c r="DWR338" s="60"/>
      <c r="DWS338" s="60"/>
      <c r="DWT338" s="60"/>
      <c r="DWU338" s="60"/>
      <c r="DWV338" s="60"/>
      <c r="DWW338" s="60"/>
      <c r="DWX338" s="60"/>
      <c r="DWY338" s="60"/>
      <c r="DWZ338" s="60"/>
      <c r="DXA338" s="60"/>
      <c r="DXB338" s="60"/>
      <c r="DXC338" s="60"/>
      <c r="DXD338" s="60"/>
      <c r="DXE338" s="60"/>
      <c r="DXF338" s="60"/>
      <c r="DXG338" s="60"/>
      <c r="DXH338" s="60"/>
      <c r="DXI338" s="60"/>
      <c r="DXJ338" s="60"/>
      <c r="DXK338" s="60"/>
      <c r="DXL338" s="60"/>
      <c r="DXM338" s="60"/>
      <c r="DXN338" s="60"/>
      <c r="DXO338" s="60"/>
      <c r="DXP338" s="60"/>
      <c r="DXQ338" s="60"/>
      <c r="DXR338" s="60"/>
      <c r="DXS338" s="60"/>
      <c r="DXT338" s="60"/>
      <c r="DXU338" s="60"/>
      <c r="DXV338" s="60"/>
      <c r="DXW338" s="60"/>
      <c r="DXX338" s="60"/>
      <c r="DXY338" s="60"/>
      <c r="DXZ338" s="60"/>
      <c r="DYA338" s="60"/>
      <c r="DYB338" s="60"/>
      <c r="DYC338" s="60"/>
      <c r="DYD338" s="60"/>
      <c r="DYE338" s="60"/>
      <c r="DYF338" s="60"/>
      <c r="DYG338" s="60"/>
      <c r="DYH338" s="60"/>
      <c r="DYI338" s="60"/>
      <c r="DYJ338" s="60"/>
      <c r="DYK338" s="60"/>
      <c r="DYL338" s="60"/>
      <c r="DYM338" s="60"/>
      <c r="DYN338" s="60"/>
      <c r="DYO338" s="60"/>
      <c r="DYP338" s="60"/>
      <c r="DYQ338" s="60"/>
      <c r="DYR338" s="60"/>
      <c r="DYS338" s="60"/>
      <c r="DYT338" s="60"/>
      <c r="DYU338" s="60"/>
      <c r="DYV338" s="60"/>
      <c r="DYW338" s="60"/>
      <c r="DYX338" s="60"/>
      <c r="DYY338" s="60"/>
      <c r="DYZ338" s="60"/>
      <c r="DZA338" s="60"/>
      <c r="DZB338" s="60"/>
      <c r="DZC338" s="60"/>
      <c r="DZD338" s="60"/>
      <c r="DZE338" s="60"/>
      <c r="DZF338" s="60"/>
      <c r="DZG338" s="60"/>
      <c r="DZH338" s="60"/>
      <c r="DZI338" s="60"/>
      <c r="DZJ338" s="60"/>
      <c r="DZK338" s="60"/>
      <c r="DZL338" s="60"/>
      <c r="DZM338" s="60"/>
      <c r="DZN338" s="60"/>
      <c r="DZO338" s="60"/>
      <c r="DZP338" s="60"/>
      <c r="DZQ338" s="60"/>
      <c r="DZR338" s="60"/>
      <c r="DZS338" s="60"/>
      <c r="DZT338" s="60"/>
      <c r="DZU338" s="60"/>
      <c r="DZV338" s="60"/>
      <c r="DZW338" s="60"/>
      <c r="DZX338" s="60"/>
      <c r="DZY338" s="60"/>
      <c r="DZZ338" s="60"/>
      <c r="EAA338" s="60"/>
      <c r="EAB338" s="60"/>
      <c r="EAC338" s="60"/>
      <c r="EAD338" s="60"/>
      <c r="EAE338" s="60"/>
      <c r="EAF338" s="60"/>
      <c r="EAG338" s="60"/>
      <c r="EAH338" s="60"/>
      <c r="EAI338" s="60"/>
      <c r="EAJ338" s="60"/>
      <c r="EAK338" s="60"/>
      <c r="EAL338" s="60"/>
      <c r="EAM338" s="60"/>
      <c r="EAN338" s="60"/>
      <c r="EAO338" s="60"/>
      <c r="EAP338" s="60"/>
      <c r="EAQ338" s="60"/>
      <c r="EAR338" s="60"/>
      <c r="EAS338" s="60"/>
      <c r="EAT338" s="60"/>
      <c r="EAU338" s="60"/>
      <c r="EAV338" s="60"/>
      <c r="EAW338" s="60"/>
      <c r="EAX338" s="60"/>
      <c r="EAY338" s="60"/>
      <c r="EAZ338" s="60"/>
      <c r="EBA338" s="60"/>
      <c r="EBB338" s="60"/>
      <c r="EBC338" s="60"/>
      <c r="EBD338" s="60"/>
      <c r="EBE338" s="60"/>
      <c r="EBF338" s="60"/>
      <c r="EBG338" s="60"/>
      <c r="EBH338" s="60"/>
      <c r="EBI338" s="60"/>
      <c r="EBJ338" s="60"/>
      <c r="EBK338" s="60"/>
      <c r="EBL338" s="60"/>
      <c r="EBM338" s="60"/>
      <c r="EBN338" s="60"/>
      <c r="EBO338" s="60"/>
      <c r="EBP338" s="60"/>
      <c r="EBQ338" s="60"/>
      <c r="EBR338" s="60"/>
      <c r="EBS338" s="60"/>
      <c r="EBT338" s="60"/>
      <c r="EBU338" s="60"/>
      <c r="EBV338" s="60"/>
      <c r="EBW338" s="60"/>
      <c r="EBX338" s="60"/>
      <c r="EBY338" s="60"/>
      <c r="EBZ338" s="60"/>
      <c r="ECA338" s="60"/>
      <c r="ECB338" s="60"/>
      <c r="ECC338" s="60"/>
      <c r="ECD338" s="60"/>
      <c r="ECE338" s="60"/>
      <c r="ECF338" s="60"/>
      <c r="ECG338" s="60"/>
      <c r="ECH338" s="60"/>
      <c r="ECI338" s="60"/>
      <c r="ECJ338" s="60"/>
      <c r="ECK338" s="60"/>
      <c r="ECL338" s="60"/>
      <c r="ECM338" s="60"/>
      <c r="ECN338" s="60"/>
      <c r="ECO338" s="60"/>
      <c r="ECP338" s="60"/>
      <c r="ECQ338" s="60"/>
      <c r="ECR338" s="60"/>
      <c r="ECS338" s="60"/>
      <c r="ECT338" s="60"/>
      <c r="ECU338" s="60"/>
      <c r="ECV338" s="60"/>
      <c r="ECW338" s="60"/>
      <c r="ECX338" s="60"/>
      <c r="ECY338" s="60"/>
      <c r="ECZ338" s="60"/>
      <c r="EDA338" s="60"/>
      <c r="EDB338" s="60"/>
      <c r="EDC338" s="60"/>
      <c r="EDD338" s="60"/>
      <c r="EDE338" s="60"/>
      <c r="EDF338" s="60"/>
      <c r="EDG338" s="60"/>
      <c r="EDH338" s="60"/>
      <c r="EDI338" s="60"/>
      <c r="EDJ338" s="60"/>
      <c r="EDK338" s="60"/>
      <c r="EDL338" s="60"/>
      <c r="EDM338" s="60"/>
      <c r="EDN338" s="60"/>
      <c r="EDO338" s="60"/>
      <c r="EDP338" s="60"/>
      <c r="EDQ338" s="60"/>
      <c r="EDR338" s="60"/>
      <c r="EDS338" s="60"/>
      <c r="EDT338" s="60"/>
      <c r="EDU338" s="60"/>
      <c r="EDV338" s="60"/>
      <c r="EDW338" s="60"/>
      <c r="EDX338" s="60"/>
      <c r="EDY338" s="60"/>
      <c r="EDZ338" s="60"/>
      <c r="EEA338" s="60"/>
      <c r="EEB338" s="60"/>
      <c r="EEC338" s="60"/>
      <c r="EED338" s="60"/>
      <c r="EEE338" s="60"/>
      <c r="EEF338" s="60"/>
      <c r="EEG338" s="60"/>
      <c r="EEH338" s="60"/>
      <c r="EEI338" s="60"/>
      <c r="EEJ338" s="60"/>
      <c r="EEK338" s="60"/>
      <c r="EEL338" s="60"/>
      <c r="EEM338" s="60"/>
      <c r="EEN338" s="60"/>
      <c r="EEO338" s="60"/>
      <c r="EEP338" s="60"/>
      <c r="EEQ338" s="60"/>
      <c r="EER338" s="60"/>
      <c r="EES338" s="60"/>
      <c r="EET338" s="60"/>
      <c r="EEU338" s="60"/>
      <c r="EEV338" s="60"/>
      <c r="EEW338" s="60"/>
      <c r="EEX338" s="60"/>
      <c r="EEY338" s="60"/>
      <c r="EEZ338" s="60"/>
      <c r="EFA338" s="60"/>
      <c r="EFB338" s="60"/>
      <c r="EFC338" s="60"/>
      <c r="EFD338" s="60"/>
      <c r="EFE338" s="60"/>
      <c r="EFF338" s="60"/>
      <c r="EFG338" s="60"/>
      <c r="EFH338" s="60"/>
      <c r="EFI338" s="60"/>
      <c r="EFJ338" s="60"/>
      <c r="EFK338" s="60"/>
      <c r="EFL338" s="60"/>
      <c r="EFM338" s="60"/>
      <c r="EFN338" s="60"/>
      <c r="EFO338" s="60"/>
      <c r="EFP338" s="60"/>
      <c r="EFQ338" s="60"/>
      <c r="EFR338" s="60"/>
      <c r="EFS338" s="60"/>
      <c r="EFT338" s="60"/>
      <c r="EFU338" s="60"/>
      <c r="EFV338" s="60"/>
      <c r="EFW338" s="60"/>
      <c r="EFX338" s="60"/>
      <c r="EFY338" s="60"/>
      <c r="EFZ338" s="60"/>
      <c r="EGA338" s="60"/>
      <c r="EGB338" s="60"/>
      <c r="EGC338" s="60"/>
      <c r="EGD338" s="60"/>
      <c r="EGE338" s="60"/>
      <c r="EGF338" s="60"/>
      <c r="EGG338" s="60"/>
      <c r="EGH338" s="60"/>
      <c r="EGI338" s="60"/>
      <c r="EGJ338" s="60"/>
      <c r="EGK338" s="60"/>
      <c r="EGL338" s="60"/>
      <c r="EGM338" s="60"/>
      <c r="EGN338" s="60"/>
      <c r="EGO338" s="60"/>
      <c r="EGP338" s="60"/>
      <c r="EGQ338" s="60"/>
      <c r="EGR338" s="60"/>
      <c r="EGS338" s="60"/>
      <c r="EGT338" s="60"/>
      <c r="EGU338" s="60"/>
      <c r="EGV338" s="60"/>
      <c r="EGW338" s="60"/>
      <c r="EGX338" s="60"/>
      <c r="EGY338" s="60"/>
      <c r="EGZ338" s="60"/>
      <c r="EHA338" s="60"/>
      <c r="EHB338" s="60"/>
      <c r="EHC338" s="60"/>
      <c r="EHD338" s="60"/>
      <c r="EHE338" s="60"/>
      <c r="EHF338" s="60"/>
      <c r="EHG338" s="60"/>
      <c r="EHH338" s="60"/>
      <c r="EHI338" s="60"/>
      <c r="EHJ338" s="60"/>
      <c r="EHK338" s="60"/>
      <c r="EHL338" s="60"/>
      <c r="EHM338" s="60"/>
      <c r="EHN338" s="60"/>
      <c r="EHO338" s="60"/>
      <c r="EHP338" s="60"/>
      <c r="EHQ338" s="60"/>
      <c r="EHR338" s="60"/>
      <c r="EHS338" s="60"/>
      <c r="EHT338" s="60"/>
      <c r="EHU338" s="60"/>
      <c r="EHV338" s="60"/>
      <c r="EHW338" s="60"/>
      <c r="EHX338" s="60"/>
      <c r="EHY338" s="60"/>
      <c r="EHZ338" s="60"/>
      <c r="EIA338" s="60"/>
      <c r="EIB338" s="60"/>
      <c r="EIC338" s="60"/>
      <c r="EID338" s="60"/>
      <c r="EIE338" s="60"/>
      <c r="EIF338" s="60"/>
      <c r="EIG338" s="60"/>
      <c r="EIH338" s="60"/>
      <c r="EII338" s="60"/>
      <c r="EIJ338" s="60"/>
      <c r="EIK338" s="60"/>
      <c r="EIL338" s="60"/>
      <c r="EIM338" s="60"/>
      <c r="EIN338" s="60"/>
      <c r="EIO338" s="60"/>
      <c r="EIP338" s="60"/>
      <c r="EIQ338" s="60"/>
      <c r="EIR338" s="60"/>
      <c r="EIS338" s="60"/>
      <c r="EIT338" s="60"/>
      <c r="EIU338" s="60"/>
      <c r="EIV338" s="60"/>
      <c r="EIW338" s="60"/>
      <c r="EIX338" s="60"/>
      <c r="EIY338" s="60"/>
      <c r="EIZ338" s="60"/>
      <c r="EJA338" s="60"/>
      <c r="EJB338" s="60"/>
      <c r="EJC338" s="60"/>
      <c r="EJD338" s="60"/>
      <c r="EJE338" s="60"/>
      <c r="EJF338" s="60"/>
      <c r="EJG338" s="60"/>
      <c r="EJH338" s="60"/>
      <c r="EJI338" s="60"/>
      <c r="EJJ338" s="60"/>
      <c r="EJK338" s="60"/>
      <c r="EJL338" s="60"/>
      <c r="EJM338" s="60"/>
      <c r="EJN338" s="60"/>
      <c r="EJO338" s="60"/>
      <c r="EJP338" s="60"/>
      <c r="EJQ338" s="60"/>
      <c r="EJR338" s="60"/>
      <c r="EJS338" s="60"/>
      <c r="EJT338" s="60"/>
      <c r="EJU338" s="60"/>
      <c r="EJV338" s="60"/>
      <c r="EJW338" s="60"/>
      <c r="EJX338" s="60"/>
      <c r="EJY338" s="60"/>
      <c r="EJZ338" s="60"/>
      <c r="EKA338" s="60"/>
      <c r="EKB338" s="60"/>
      <c r="EKC338" s="60"/>
      <c r="EKD338" s="60"/>
      <c r="EKE338" s="60"/>
      <c r="EKF338" s="60"/>
      <c r="EKG338" s="60"/>
      <c r="EKH338" s="60"/>
      <c r="EKI338" s="60"/>
      <c r="EKJ338" s="60"/>
      <c r="EKK338" s="60"/>
      <c r="EKL338" s="60"/>
      <c r="EKM338" s="60"/>
      <c r="EKN338" s="60"/>
      <c r="EKO338" s="60"/>
      <c r="EKP338" s="60"/>
      <c r="EKQ338" s="60"/>
      <c r="EKR338" s="60"/>
      <c r="EKS338" s="60"/>
      <c r="EKT338" s="60"/>
      <c r="EKU338" s="60"/>
      <c r="EKV338" s="60"/>
      <c r="EKW338" s="60"/>
      <c r="EKX338" s="60"/>
      <c r="EKY338" s="60"/>
      <c r="EKZ338" s="60"/>
      <c r="ELA338" s="60"/>
      <c r="ELB338" s="60"/>
      <c r="ELC338" s="60"/>
      <c r="ELD338" s="60"/>
      <c r="ELE338" s="60"/>
      <c r="ELF338" s="60"/>
      <c r="ELG338" s="60"/>
      <c r="ELH338" s="60"/>
      <c r="ELI338" s="60"/>
      <c r="ELJ338" s="60"/>
      <c r="ELK338" s="60"/>
      <c r="ELL338" s="60"/>
      <c r="ELM338" s="60"/>
      <c r="ELN338" s="60"/>
      <c r="ELO338" s="60"/>
      <c r="ELP338" s="60"/>
      <c r="ELQ338" s="60"/>
      <c r="ELR338" s="60"/>
      <c r="ELS338" s="60"/>
      <c r="ELT338" s="60"/>
      <c r="ELU338" s="60"/>
      <c r="ELV338" s="60"/>
      <c r="ELW338" s="60"/>
      <c r="ELX338" s="60"/>
      <c r="ELY338" s="60"/>
      <c r="ELZ338" s="60"/>
      <c r="EMA338" s="60"/>
      <c r="EMB338" s="60"/>
      <c r="EMC338" s="60"/>
      <c r="EMD338" s="60"/>
      <c r="EME338" s="60"/>
      <c r="EMF338" s="60"/>
      <c r="EMG338" s="60"/>
      <c r="EMH338" s="60"/>
      <c r="EMI338" s="60"/>
      <c r="EMJ338" s="60"/>
      <c r="EMK338" s="60"/>
      <c r="EML338" s="60"/>
      <c r="EMM338" s="60"/>
      <c r="EMN338" s="60"/>
      <c r="EMO338" s="60"/>
      <c r="EMP338" s="60"/>
      <c r="EMQ338" s="60"/>
      <c r="EMR338" s="60"/>
      <c r="EMS338" s="60"/>
      <c r="EMT338" s="60"/>
      <c r="EMU338" s="60"/>
      <c r="EMV338" s="60"/>
      <c r="EMW338" s="60"/>
      <c r="EMX338" s="60"/>
      <c r="EMY338" s="60"/>
      <c r="EMZ338" s="60"/>
      <c r="ENA338" s="60"/>
      <c r="ENB338" s="60"/>
      <c r="ENC338" s="60"/>
      <c r="END338" s="60"/>
      <c r="ENE338" s="60"/>
      <c r="ENF338" s="60"/>
      <c r="ENG338" s="60"/>
      <c r="ENH338" s="60"/>
      <c r="ENI338" s="60"/>
      <c r="ENJ338" s="60"/>
      <c r="ENK338" s="60"/>
      <c r="ENL338" s="60"/>
      <c r="ENM338" s="60"/>
      <c r="ENN338" s="60"/>
      <c r="ENO338" s="60"/>
      <c r="ENP338" s="60"/>
      <c r="ENQ338" s="60"/>
      <c r="ENR338" s="60"/>
      <c r="ENS338" s="60"/>
      <c r="ENT338" s="60"/>
      <c r="ENU338" s="60"/>
      <c r="ENV338" s="60"/>
      <c r="ENW338" s="60"/>
      <c r="ENX338" s="60"/>
      <c r="ENY338" s="60"/>
      <c r="ENZ338" s="60"/>
      <c r="EOA338" s="60"/>
      <c r="EOB338" s="60"/>
      <c r="EOC338" s="60"/>
      <c r="EOD338" s="60"/>
      <c r="EOE338" s="60"/>
      <c r="EOF338" s="60"/>
      <c r="EOG338" s="60"/>
      <c r="EOH338" s="60"/>
      <c r="EOI338" s="60"/>
      <c r="EOJ338" s="60"/>
      <c r="EOK338" s="60"/>
      <c r="EOL338" s="60"/>
      <c r="EOM338" s="60"/>
      <c r="EON338" s="60"/>
      <c r="EOO338" s="60"/>
      <c r="EOP338" s="60"/>
      <c r="EOQ338" s="60"/>
      <c r="EOR338" s="60"/>
      <c r="EOS338" s="60"/>
      <c r="EOT338" s="60"/>
      <c r="EOU338" s="60"/>
      <c r="EOV338" s="60"/>
      <c r="EOW338" s="60"/>
      <c r="EOX338" s="60"/>
      <c r="EOY338" s="60"/>
      <c r="EOZ338" s="60"/>
      <c r="EPA338" s="60"/>
      <c r="EPB338" s="60"/>
      <c r="EPC338" s="60"/>
      <c r="EPD338" s="60"/>
      <c r="EPE338" s="60"/>
      <c r="EPF338" s="60"/>
      <c r="EPG338" s="60"/>
      <c r="EPH338" s="60"/>
      <c r="EPI338" s="60"/>
      <c r="EPJ338" s="60"/>
      <c r="EPK338" s="60"/>
      <c r="EPL338" s="60"/>
      <c r="EPM338" s="60"/>
      <c r="EPN338" s="60"/>
      <c r="EPO338" s="60"/>
      <c r="EPP338" s="60"/>
      <c r="EPQ338" s="60"/>
      <c r="EPR338" s="60"/>
      <c r="EPS338" s="60"/>
      <c r="EPT338" s="60"/>
      <c r="EPU338" s="60"/>
      <c r="EPV338" s="60"/>
      <c r="EPW338" s="60"/>
      <c r="EPX338" s="60"/>
      <c r="EPY338" s="60"/>
      <c r="EPZ338" s="60"/>
      <c r="EQA338" s="60"/>
      <c r="EQB338" s="60"/>
      <c r="EQC338" s="60"/>
      <c r="EQD338" s="60"/>
      <c r="EQE338" s="60"/>
      <c r="EQF338" s="60"/>
      <c r="EQG338" s="60"/>
      <c r="EQH338" s="60"/>
      <c r="EQI338" s="60"/>
      <c r="EQJ338" s="60"/>
      <c r="EQK338" s="60"/>
      <c r="EQL338" s="60"/>
      <c r="EQM338" s="60"/>
      <c r="EQN338" s="60"/>
      <c r="EQO338" s="60"/>
      <c r="EQP338" s="60"/>
      <c r="EQQ338" s="60"/>
      <c r="EQR338" s="60"/>
      <c r="EQS338" s="60"/>
      <c r="EQT338" s="60"/>
      <c r="EQU338" s="60"/>
      <c r="EQV338" s="60"/>
      <c r="EQW338" s="60"/>
      <c r="EQX338" s="60"/>
      <c r="EQY338" s="60"/>
      <c r="EQZ338" s="60"/>
      <c r="ERA338" s="60"/>
      <c r="ERB338" s="60"/>
      <c r="ERC338" s="60"/>
      <c r="ERD338" s="60"/>
      <c r="ERE338" s="60"/>
      <c r="ERF338" s="60"/>
      <c r="ERG338" s="60"/>
      <c r="ERH338" s="60"/>
      <c r="ERI338" s="60"/>
      <c r="ERJ338" s="60"/>
      <c r="ERK338" s="60"/>
      <c r="ERL338" s="60"/>
      <c r="ERM338" s="60"/>
      <c r="ERN338" s="60"/>
      <c r="ERO338" s="60"/>
      <c r="ERP338" s="60"/>
      <c r="ERQ338" s="60"/>
      <c r="ERR338" s="60"/>
      <c r="ERS338" s="60"/>
      <c r="ERT338" s="60"/>
      <c r="ERU338" s="60"/>
      <c r="ERV338" s="60"/>
      <c r="ERW338" s="60"/>
      <c r="ERX338" s="60"/>
      <c r="ERY338" s="60"/>
      <c r="ERZ338" s="60"/>
      <c r="ESA338" s="60"/>
      <c r="ESB338" s="60"/>
      <c r="ESC338" s="60"/>
      <c r="ESD338" s="60"/>
      <c r="ESE338" s="60"/>
      <c r="ESF338" s="60"/>
      <c r="ESG338" s="60"/>
      <c r="ESH338" s="60"/>
      <c r="ESI338" s="60"/>
      <c r="ESJ338" s="60"/>
      <c r="ESK338" s="60"/>
      <c r="ESL338" s="60"/>
      <c r="ESM338" s="60"/>
      <c r="ESN338" s="60"/>
      <c r="ESO338" s="60"/>
      <c r="ESP338" s="60"/>
      <c r="ESQ338" s="60"/>
      <c r="ESR338" s="60"/>
      <c r="ESS338" s="60"/>
      <c r="EST338" s="60"/>
      <c r="ESU338" s="60"/>
      <c r="ESV338" s="60"/>
      <c r="ESW338" s="60"/>
      <c r="ESX338" s="60"/>
      <c r="ESY338" s="60"/>
      <c r="ESZ338" s="60"/>
      <c r="ETA338" s="60"/>
      <c r="ETB338" s="60"/>
      <c r="ETC338" s="60"/>
      <c r="ETD338" s="60"/>
      <c r="ETE338" s="60"/>
      <c r="ETF338" s="60"/>
      <c r="ETG338" s="60"/>
      <c r="ETH338" s="60"/>
      <c r="ETI338" s="60"/>
      <c r="ETJ338" s="60"/>
      <c r="ETK338" s="60"/>
      <c r="ETL338" s="60"/>
      <c r="ETM338" s="60"/>
      <c r="ETN338" s="60"/>
      <c r="ETO338" s="60"/>
      <c r="ETP338" s="60"/>
      <c r="ETQ338" s="60"/>
      <c r="ETR338" s="60"/>
      <c r="ETS338" s="60"/>
      <c r="ETT338" s="60"/>
      <c r="ETU338" s="60"/>
      <c r="ETV338" s="60"/>
      <c r="ETW338" s="60"/>
      <c r="ETX338" s="60"/>
      <c r="ETY338" s="60"/>
      <c r="ETZ338" s="60"/>
      <c r="EUA338" s="60"/>
      <c r="EUB338" s="60"/>
      <c r="EUC338" s="60"/>
      <c r="EUD338" s="60"/>
      <c r="EUE338" s="60"/>
      <c r="EUF338" s="60"/>
      <c r="EUG338" s="60"/>
      <c r="EUH338" s="60"/>
      <c r="EUI338" s="60"/>
      <c r="EUJ338" s="60"/>
      <c r="EUK338" s="60"/>
      <c r="EUL338" s="60"/>
      <c r="EUM338" s="60"/>
      <c r="EUN338" s="60"/>
      <c r="EUO338" s="60"/>
      <c r="EUP338" s="60"/>
      <c r="EUQ338" s="60"/>
      <c r="EUR338" s="60"/>
      <c r="EUS338" s="60"/>
      <c r="EUT338" s="60"/>
      <c r="EUU338" s="60"/>
      <c r="EUV338" s="60"/>
      <c r="EUW338" s="60"/>
      <c r="EUX338" s="60"/>
      <c r="EUY338" s="60"/>
      <c r="EUZ338" s="60"/>
      <c r="EVA338" s="60"/>
      <c r="EVB338" s="60"/>
      <c r="EVC338" s="60"/>
      <c r="EVD338" s="60"/>
      <c r="EVE338" s="60"/>
      <c r="EVF338" s="60"/>
      <c r="EVG338" s="60"/>
      <c r="EVH338" s="60"/>
      <c r="EVI338" s="60"/>
      <c r="EVJ338" s="60"/>
      <c r="EVK338" s="60"/>
      <c r="EVL338" s="60"/>
      <c r="EVM338" s="60"/>
      <c r="EVN338" s="60"/>
      <c r="EVO338" s="60"/>
      <c r="EVP338" s="60"/>
      <c r="EVQ338" s="60"/>
      <c r="EVR338" s="60"/>
      <c r="EVS338" s="60"/>
      <c r="EVT338" s="60"/>
      <c r="EVU338" s="60"/>
      <c r="EVV338" s="60"/>
      <c r="EVW338" s="60"/>
      <c r="EVX338" s="60"/>
      <c r="EVY338" s="60"/>
      <c r="EVZ338" s="60"/>
      <c r="EWA338" s="60"/>
      <c r="EWB338" s="60"/>
      <c r="EWC338" s="60"/>
      <c r="EWD338" s="60"/>
      <c r="EWE338" s="60"/>
      <c r="EWF338" s="60"/>
      <c r="EWG338" s="60"/>
      <c r="EWH338" s="60"/>
      <c r="EWI338" s="60"/>
      <c r="EWJ338" s="60"/>
      <c r="EWK338" s="60"/>
      <c r="EWL338" s="60"/>
      <c r="EWM338" s="60"/>
      <c r="EWN338" s="60"/>
      <c r="EWO338" s="60"/>
      <c r="EWP338" s="60"/>
      <c r="EWQ338" s="60"/>
      <c r="EWR338" s="60"/>
      <c r="EWS338" s="60"/>
      <c r="EWT338" s="60"/>
      <c r="EWU338" s="60"/>
      <c r="EWV338" s="60"/>
      <c r="EWW338" s="60"/>
      <c r="EWX338" s="60"/>
      <c r="EWY338" s="60"/>
      <c r="EWZ338" s="60"/>
      <c r="EXA338" s="60"/>
      <c r="EXB338" s="60"/>
      <c r="EXC338" s="60"/>
      <c r="EXD338" s="60"/>
      <c r="EXE338" s="60"/>
      <c r="EXF338" s="60"/>
      <c r="EXG338" s="60"/>
      <c r="EXH338" s="60"/>
      <c r="EXI338" s="60"/>
      <c r="EXJ338" s="60"/>
      <c r="EXK338" s="60"/>
      <c r="EXL338" s="60"/>
      <c r="EXM338" s="60"/>
      <c r="EXN338" s="60"/>
      <c r="EXO338" s="60"/>
      <c r="EXP338" s="60"/>
      <c r="EXQ338" s="60"/>
      <c r="EXR338" s="60"/>
      <c r="EXS338" s="60"/>
      <c r="EXT338" s="60"/>
      <c r="EXU338" s="60"/>
      <c r="EXV338" s="60"/>
      <c r="EXW338" s="60"/>
      <c r="EXX338" s="60"/>
      <c r="EXY338" s="60"/>
      <c r="EXZ338" s="60"/>
      <c r="EYA338" s="60"/>
      <c r="EYB338" s="60"/>
      <c r="EYC338" s="60"/>
      <c r="EYD338" s="60"/>
      <c r="EYE338" s="60"/>
      <c r="EYF338" s="60"/>
      <c r="EYG338" s="60"/>
      <c r="EYH338" s="60"/>
      <c r="EYI338" s="60"/>
      <c r="EYJ338" s="60"/>
      <c r="EYK338" s="60"/>
      <c r="EYL338" s="60"/>
      <c r="EYM338" s="60"/>
      <c r="EYN338" s="60"/>
      <c r="EYO338" s="60"/>
      <c r="EYP338" s="60"/>
      <c r="EYQ338" s="60"/>
      <c r="EYR338" s="60"/>
      <c r="EYS338" s="60"/>
      <c r="EYT338" s="60"/>
      <c r="EYU338" s="60"/>
      <c r="EYV338" s="60"/>
      <c r="EYW338" s="60"/>
      <c r="EYX338" s="60"/>
      <c r="EYY338" s="60"/>
      <c r="EYZ338" s="60"/>
      <c r="EZA338" s="60"/>
      <c r="EZB338" s="60"/>
      <c r="EZC338" s="60"/>
      <c r="EZD338" s="60"/>
      <c r="EZE338" s="60"/>
      <c r="EZF338" s="60"/>
      <c r="EZG338" s="60"/>
      <c r="EZH338" s="60"/>
      <c r="EZI338" s="60"/>
      <c r="EZJ338" s="60"/>
      <c r="EZK338" s="60"/>
      <c r="EZL338" s="60"/>
      <c r="EZM338" s="60"/>
      <c r="EZN338" s="60"/>
      <c r="EZO338" s="60"/>
      <c r="EZP338" s="60"/>
      <c r="EZQ338" s="60"/>
      <c r="EZR338" s="60"/>
      <c r="EZS338" s="60"/>
      <c r="EZT338" s="60"/>
      <c r="EZU338" s="60"/>
      <c r="EZV338" s="60"/>
      <c r="EZW338" s="60"/>
      <c r="EZX338" s="60"/>
      <c r="EZY338" s="60"/>
      <c r="EZZ338" s="60"/>
      <c r="FAA338" s="60"/>
      <c r="FAB338" s="60"/>
      <c r="FAC338" s="60"/>
      <c r="FAD338" s="60"/>
      <c r="FAE338" s="60"/>
      <c r="FAF338" s="60"/>
      <c r="FAG338" s="60"/>
      <c r="FAH338" s="60"/>
      <c r="FAI338" s="60"/>
      <c r="FAJ338" s="60"/>
      <c r="FAK338" s="60"/>
      <c r="FAL338" s="60"/>
      <c r="FAM338" s="60"/>
      <c r="FAN338" s="60"/>
      <c r="FAO338" s="60"/>
      <c r="FAP338" s="60"/>
      <c r="FAQ338" s="60"/>
      <c r="FAR338" s="60"/>
      <c r="FAS338" s="60"/>
      <c r="FAT338" s="60"/>
      <c r="FAU338" s="60"/>
      <c r="FAV338" s="60"/>
      <c r="FAW338" s="60"/>
      <c r="FAX338" s="60"/>
      <c r="FAY338" s="60"/>
      <c r="FAZ338" s="60"/>
      <c r="FBA338" s="60"/>
      <c r="FBB338" s="60"/>
      <c r="FBC338" s="60"/>
      <c r="FBD338" s="60"/>
      <c r="FBE338" s="60"/>
      <c r="FBF338" s="60"/>
      <c r="FBG338" s="60"/>
      <c r="FBH338" s="60"/>
      <c r="FBI338" s="60"/>
      <c r="FBJ338" s="60"/>
      <c r="FBK338" s="60"/>
      <c r="FBL338" s="60"/>
      <c r="FBM338" s="60"/>
      <c r="FBN338" s="60"/>
      <c r="FBO338" s="60"/>
      <c r="FBP338" s="60"/>
      <c r="FBQ338" s="60"/>
      <c r="FBR338" s="60"/>
      <c r="FBS338" s="60"/>
      <c r="FBT338" s="60"/>
      <c r="FBU338" s="60"/>
      <c r="FBV338" s="60"/>
      <c r="FBW338" s="60"/>
      <c r="FBX338" s="60"/>
      <c r="FBY338" s="60"/>
      <c r="FBZ338" s="60"/>
      <c r="FCA338" s="60"/>
      <c r="FCB338" s="60"/>
      <c r="FCC338" s="60"/>
      <c r="FCD338" s="60"/>
      <c r="FCE338" s="60"/>
      <c r="FCF338" s="60"/>
      <c r="FCG338" s="60"/>
      <c r="FCH338" s="60"/>
      <c r="FCI338" s="60"/>
      <c r="FCJ338" s="60"/>
      <c r="FCK338" s="60"/>
      <c r="FCL338" s="60"/>
      <c r="FCM338" s="60"/>
      <c r="FCN338" s="60"/>
      <c r="FCO338" s="60"/>
      <c r="FCP338" s="60"/>
      <c r="FCQ338" s="60"/>
      <c r="FCR338" s="60"/>
      <c r="FCS338" s="60"/>
      <c r="FCT338" s="60"/>
      <c r="FCU338" s="60"/>
      <c r="FCV338" s="60"/>
      <c r="FCW338" s="60"/>
      <c r="FCX338" s="60"/>
      <c r="FCY338" s="60"/>
      <c r="FCZ338" s="60"/>
      <c r="FDA338" s="60"/>
      <c r="FDB338" s="60"/>
      <c r="FDC338" s="60"/>
      <c r="FDD338" s="60"/>
      <c r="FDE338" s="60"/>
      <c r="FDF338" s="60"/>
      <c r="FDG338" s="60"/>
      <c r="FDH338" s="60"/>
      <c r="FDI338" s="60"/>
      <c r="FDJ338" s="60"/>
      <c r="FDK338" s="60"/>
      <c r="FDL338" s="60"/>
      <c r="FDM338" s="60"/>
      <c r="FDN338" s="60"/>
      <c r="FDO338" s="60"/>
      <c r="FDP338" s="60"/>
      <c r="FDQ338" s="60"/>
      <c r="FDR338" s="60"/>
      <c r="FDS338" s="60"/>
      <c r="FDT338" s="60"/>
      <c r="FDU338" s="60"/>
      <c r="FDV338" s="60"/>
      <c r="FDW338" s="60"/>
      <c r="FDX338" s="60"/>
      <c r="FDY338" s="60"/>
      <c r="FDZ338" s="60"/>
      <c r="FEA338" s="60"/>
      <c r="FEB338" s="60"/>
      <c r="FEC338" s="60"/>
      <c r="FED338" s="60"/>
      <c r="FEE338" s="60"/>
      <c r="FEF338" s="60"/>
      <c r="FEG338" s="60"/>
      <c r="FEH338" s="60"/>
      <c r="FEI338" s="60"/>
      <c r="FEJ338" s="60"/>
      <c r="FEK338" s="60"/>
      <c r="FEL338" s="60"/>
      <c r="FEM338" s="60"/>
      <c r="FEN338" s="60"/>
      <c r="FEO338" s="60"/>
      <c r="FEP338" s="60"/>
      <c r="FEQ338" s="60"/>
      <c r="FER338" s="60"/>
      <c r="FES338" s="60"/>
      <c r="FET338" s="60"/>
      <c r="FEU338" s="60"/>
      <c r="FEV338" s="60"/>
      <c r="FEW338" s="60"/>
      <c r="FEX338" s="60"/>
      <c r="FEY338" s="60"/>
      <c r="FEZ338" s="60"/>
      <c r="FFA338" s="60"/>
      <c r="FFB338" s="60"/>
      <c r="FFC338" s="60"/>
      <c r="FFD338" s="60"/>
      <c r="FFE338" s="60"/>
      <c r="FFF338" s="60"/>
      <c r="FFG338" s="60"/>
      <c r="FFH338" s="60"/>
      <c r="FFI338" s="60"/>
      <c r="FFJ338" s="60"/>
      <c r="FFK338" s="60"/>
      <c r="FFL338" s="60"/>
      <c r="FFM338" s="60"/>
      <c r="FFN338" s="60"/>
      <c r="FFO338" s="60"/>
      <c r="FFP338" s="60"/>
      <c r="FFQ338" s="60"/>
      <c r="FFR338" s="60"/>
      <c r="FFS338" s="60"/>
      <c r="FFT338" s="60"/>
      <c r="FFU338" s="60"/>
      <c r="FFV338" s="60"/>
      <c r="FFW338" s="60"/>
      <c r="FFX338" s="60"/>
      <c r="FFY338" s="60"/>
      <c r="FFZ338" s="60"/>
      <c r="FGA338" s="60"/>
      <c r="FGB338" s="60"/>
      <c r="FGC338" s="60"/>
      <c r="FGD338" s="60"/>
      <c r="FGE338" s="60"/>
      <c r="FGF338" s="60"/>
      <c r="FGG338" s="60"/>
      <c r="FGH338" s="60"/>
      <c r="FGI338" s="60"/>
      <c r="FGJ338" s="60"/>
      <c r="FGK338" s="60"/>
      <c r="FGL338" s="60"/>
      <c r="FGM338" s="60"/>
      <c r="FGN338" s="60"/>
      <c r="FGO338" s="60"/>
      <c r="FGP338" s="60"/>
      <c r="FGQ338" s="60"/>
      <c r="FGR338" s="60"/>
      <c r="FGS338" s="60"/>
      <c r="FGT338" s="60"/>
      <c r="FGU338" s="60"/>
      <c r="FGV338" s="60"/>
      <c r="FGW338" s="60"/>
      <c r="FGX338" s="60"/>
      <c r="FGY338" s="60"/>
      <c r="FGZ338" s="60"/>
      <c r="FHA338" s="60"/>
      <c r="FHB338" s="60"/>
      <c r="FHC338" s="60"/>
      <c r="FHD338" s="60"/>
      <c r="FHE338" s="60"/>
      <c r="FHF338" s="60"/>
      <c r="FHG338" s="60"/>
      <c r="FHH338" s="60"/>
      <c r="FHI338" s="60"/>
      <c r="FHJ338" s="60"/>
      <c r="FHK338" s="60"/>
      <c r="FHL338" s="60"/>
      <c r="FHM338" s="60"/>
      <c r="FHN338" s="60"/>
      <c r="FHO338" s="60"/>
      <c r="FHP338" s="60"/>
      <c r="FHQ338" s="60"/>
      <c r="FHR338" s="60"/>
      <c r="FHS338" s="60"/>
      <c r="FHT338" s="60"/>
      <c r="FHU338" s="60"/>
      <c r="FHV338" s="60"/>
      <c r="FHW338" s="60"/>
      <c r="FHX338" s="60"/>
      <c r="FHY338" s="60"/>
      <c r="FHZ338" s="60"/>
      <c r="FIA338" s="60"/>
      <c r="FIB338" s="60"/>
      <c r="FIC338" s="60"/>
      <c r="FID338" s="60"/>
      <c r="FIE338" s="60"/>
      <c r="FIF338" s="60"/>
      <c r="FIG338" s="60"/>
      <c r="FIH338" s="60"/>
      <c r="FII338" s="60"/>
      <c r="FIJ338" s="60"/>
      <c r="FIK338" s="60"/>
      <c r="FIL338" s="60"/>
      <c r="FIM338" s="60"/>
      <c r="FIN338" s="60"/>
      <c r="FIO338" s="60"/>
      <c r="FIP338" s="60"/>
      <c r="FIQ338" s="60"/>
      <c r="FIR338" s="60"/>
      <c r="FIS338" s="60"/>
      <c r="FIT338" s="60"/>
      <c r="FIU338" s="60"/>
      <c r="FIV338" s="60"/>
      <c r="FIW338" s="60"/>
      <c r="FIX338" s="60"/>
      <c r="FIY338" s="60"/>
      <c r="FIZ338" s="60"/>
      <c r="FJA338" s="60"/>
      <c r="FJB338" s="60"/>
      <c r="FJC338" s="60"/>
      <c r="FJD338" s="60"/>
      <c r="FJE338" s="60"/>
      <c r="FJF338" s="60"/>
      <c r="FJG338" s="60"/>
      <c r="FJH338" s="60"/>
      <c r="FJI338" s="60"/>
      <c r="FJJ338" s="60"/>
      <c r="FJK338" s="60"/>
      <c r="FJL338" s="60"/>
      <c r="FJM338" s="60"/>
      <c r="FJN338" s="60"/>
      <c r="FJO338" s="60"/>
      <c r="FJP338" s="60"/>
      <c r="FJQ338" s="60"/>
      <c r="FJR338" s="60"/>
      <c r="FJS338" s="60"/>
      <c r="FJT338" s="60"/>
      <c r="FJU338" s="60"/>
      <c r="FJV338" s="60"/>
      <c r="FJW338" s="60"/>
      <c r="FJX338" s="60"/>
      <c r="FJY338" s="60"/>
      <c r="FJZ338" s="60"/>
      <c r="FKA338" s="60"/>
      <c r="FKB338" s="60"/>
      <c r="FKC338" s="60"/>
      <c r="FKD338" s="60"/>
      <c r="FKE338" s="60"/>
      <c r="FKF338" s="60"/>
      <c r="FKG338" s="60"/>
      <c r="FKH338" s="60"/>
      <c r="FKI338" s="60"/>
      <c r="FKJ338" s="60"/>
      <c r="FKK338" s="60"/>
      <c r="FKL338" s="60"/>
      <c r="FKM338" s="60"/>
      <c r="FKN338" s="60"/>
      <c r="FKO338" s="60"/>
      <c r="FKP338" s="60"/>
      <c r="FKQ338" s="60"/>
      <c r="FKR338" s="60"/>
      <c r="FKS338" s="60"/>
      <c r="FKT338" s="60"/>
      <c r="FKU338" s="60"/>
      <c r="FKV338" s="60"/>
      <c r="FKW338" s="60"/>
      <c r="FKX338" s="60"/>
      <c r="FKY338" s="60"/>
      <c r="FKZ338" s="60"/>
      <c r="FLA338" s="60"/>
      <c r="FLB338" s="60"/>
      <c r="FLC338" s="60"/>
      <c r="FLD338" s="60"/>
      <c r="FLE338" s="60"/>
      <c r="FLF338" s="60"/>
      <c r="FLG338" s="60"/>
      <c r="FLH338" s="60"/>
      <c r="FLI338" s="60"/>
      <c r="FLJ338" s="60"/>
      <c r="FLK338" s="60"/>
      <c r="FLL338" s="60"/>
      <c r="FLM338" s="60"/>
      <c r="FLN338" s="60"/>
      <c r="FLO338" s="60"/>
      <c r="FLP338" s="60"/>
      <c r="FLQ338" s="60"/>
      <c r="FLR338" s="60"/>
      <c r="FLS338" s="60"/>
      <c r="FLT338" s="60"/>
      <c r="FLU338" s="60"/>
      <c r="FLV338" s="60"/>
      <c r="FLW338" s="60"/>
      <c r="FLX338" s="60"/>
      <c r="FLY338" s="60"/>
      <c r="FLZ338" s="60"/>
      <c r="FMA338" s="60"/>
      <c r="FMB338" s="60"/>
      <c r="FMC338" s="60"/>
      <c r="FMD338" s="60"/>
      <c r="FME338" s="60"/>
      <c r="FMF338" s="60"/>
      <c r="FMG338" s="60"/>
      <c r="FMH338" s="60"/>
      <c r="FMI338" s="60"/>
      <c r="FMJ338" s="60"/>
      <c r="FMK338" s="60"/>
      <c r="FML338" s="60"/>
      <c r="FMM338" s="60"/>
      <c r="FMN338" s="60"/>
      <c r="FMO338" s="60"/>
      <c r="FMP338" s="60"/>
      <c r="FMQ338" s="60"/>
      <c r="FMR338" s="60"/>
      <c r="FMS338" s="60"/>
      <c r="FMT338" s="60"/>
      <c r="FMU338" s="60"/>
      <c r="FMV338" s="60"/>
      <c r="FMW338" s="60"/>
      <c r="FMX338" s="60"/>
      <c r="FMY338" s="60"/>
      <c r="FMZ338" s="60"/>
      <c r="FNA338" s="60"/>
      <c r="FNB338" s="60"/>
      <c r="FNC338" s="60"/>
      <c r="FND338" s="60"/>
      <c r="FNE338" s="60"/>
      <c r="FNF338" s="60"/>
      <c r="FNG338" s="60"/>
      <c r="FNH338" s="60"/>
      <c r="FNI338" s="60"/>
      <c r="FNJ338" s="60"/>
      <c r="FNK338" s="60"/>
      <c r="FNL338" s="60"/>
      <c r="FNM338" s="60"/>
      <c r="FNN338" s="60"/>
      <c r="FNO338" s="60"/>
      <c r="FNP338" s="60"/>
      <c r="FNQ338" s="60"/>
      <c r="FNR338" s="60"/>
      <c r="FNS338" s="60"/>
      <c r="FNT338" s="60"/>
      <c r="FNU338" s="60"/>
      <c r="FNV338" s="60"/>
      <c r="FNW338" s="60"/>
      <c r="FNX338" s="60"/>
      <c r="FNY338" s="60"/>
      <c r="FNZ338" s="60"/>
      <c r="FOA338" s="60"/>
      <c r="FOB338" s="60"/>
      <c r="FOC338" s="60"/>
      <c r="FOD338" s="60"/>
      <c r="FOE338" s="60"/>
      <c r="FOF338" s="60"/>
      <c r="FOG338" s="60"/>
      <c r="FOH338" s="60"/>
      <c r="FOI338" s="60"/>
      <c r="FOJ338" s="60"/>
      <c r="FOK338" s="60"/>
      <c r="FOL338" s="60"/>
      <c r="FOM338" s="60"/>
      <c r="FON338" s="60"/>
      <c r="FOO338" s="60"/>
      <c r="FOP338" s="60"/>
      <c r="FOQ338" s="60"/>
      <c r="FOR338" s="60"/>
      <c r="FOS338" s="60"/>
      <c r="FOT338" s="60"/>
      <c r="FOU338" s="60"/>
      <c r="FOV338" s="60"/>
      <c r="FOW338" s="60"/>
      <c r="FOX338" s="60"/>
      <c r="FOY338" s="60"/>
      <c r="FOZ338" s="60"/>
      <c r="FPA338" s="60"/>
      <c r="FPB338" s="60"/>
      <c r="FPC338" s="60"/>
      <c r="FPD338" s="60"/>
      <c r="FPE338" s="60"/>
      <c r="FPF338" s="60"/>
      <c r="FPG338" s="60"/>
      <c r="FPH338" s="60"/>
      <c r="FPI338" s="60"/>
      <c r="FPJ338" s="60"/>
      <c r="FPK338" s="60"/>
      <c r="FPL338" s="60"/>
      <c r="FPM338" s="60"/>
      <c r="FPN338" s="60"/>
      <c r="FPO338" s="60"/>
      <c r="FPP338" s="60"/>
      <c r="FPQ338" s="60"/>
      <c r="FPR338" s="60"/>
      <c r="FPS338" s="60"/>
      <c r="FPT338" s="60"/>
      <c r="FPU338" s="60"/>
      <c r="FPV338" s="60"/>
      <c r="FPW338" s="60"/>
      <c r="FPX338" s="60"/>
      <c r="FPY338" s="60"/>
      <c r="FPZ338" s="60"/>
      <c r="FQA338" s="60"/>
      <c r="FQB338" s="60"/>
      <c r="FQC338" s="60"/>
      <c r="FQD338" s="60"/>
      <c r="FQE338" s="60"/>
      <c r="FQF338" s="60"/>
      <c r="FQG338" s="60"/>
      <c r="FQH338" s="60"/>
      <c r="FQI338" s="60"/>
      <c r="FQJ338" s="60"/>
      <c r="FQK338" s="60"/>
      <c r="FQL338" s="60"/>
      <c r="FQM338" s="60"/>
      <c r="FQN338" s="60"/>
      <c r="FQO338" s="60"/>
      <c r="FQP338" s="60"/>
      <c r="FQQ338" s="60"/>
      <c r="FQR338" s="60"/>
      <c r="FQS338" s="60"/>
      <c r="FQT338" s="60"/>
      <c r="FQU338" s="60"/>
      <c r="FQV338" s="60"/>
      <c r="FQW338" s="60"/>
      <c r="FQX338" s="60"/>
      <c r="FQY338" s="60"/>
      <c r="FQZ338" s="60"/>
      <c r="FRA338" s="60"/>
      <c r="FRB338" s="60"/>
      <c r="FRC338" s="60"/>
      <c r="FRD338" s="60"/>
      <c r="FRE338" s="60"/>
      <c r="FRF338" s="60"/>
      <c r="FRG338" s="60"/>
      <c r="FRH338" s="60"/>
      <c r="FRI338" s="60"/>
      <c r="FRJ338" s="60"/>
      <c r="FRK338" s="60"/>
      <c r="FRL338" s="60"/>
      <c r="FRM338" s="60"/>
      <c r="FRN338" s="60"/>
      <c r="FRO338" s="60"/>
      <c r="FRP338" s="60"/>
      <c r="FRQ338" s="60"/>
      <c r="FRR338" s="60"/>
      <c r="FRS338" s="60"/>
      <c r="FRT338" s="60"/>
      <c r="FRU338" s="60"/>
      <c r="FRV338" s="60"/>
      <c r="FRW338" s="60"/>
      <c r="FRX338" s="60"/>
      <c r="FRY338" s="60"/>
      <c r="FRZ338" s="60"/>
      <c r="FSA338" s="60"/>
      <c r="FSB338" s="60"/>
      <c r="FSC338" s="60"/>
      <c r="FSD338" s="60"/>
      <c r="FSE338" s="60"/>
      <c r="FSF338" s="60"/>
      <c r="FSG338" s="60"/>
      <c r="FSH338" s="60"/>
      <c r="FSI338" s="60"/>
      <c r="FSJ338" s="60"/>
      <c r="FSK338" s="60"/>
      <c r="FSL338" s="60"/>
      <c r="FSM338" s="60"/>
      <c r="FSN338" s="60"/>
      <c r="FSO338" s="60"/>
      <c r="FSP338" s="60"/>
      <c r="FSQ338" s="60"/>
      <c r="FSR338" s="60"/>
      <c r="FSS338" s="60"/>
      <c r="FST338" s="60"/>
      <c r="FSU338" s="60"/>
      <c r="FSV338" s="60"/>
      <c r="FSW338" s="60"/>
      <c r="FSX338" s="60"/>
      <c r="FSY338" s="60"/>
      <c r="FSZ338" s="60"/>
      <c r="FTA338" s="60"/>
      <c r="FTB338" s="60"/>
      <c r="FTC338" s="60"/>
      <c r="FTD338" s="60"/>
      <c r="FTE338" s="60"/>
      <c r="FTF338" s="60"/>
      <c r="FTG338" s="60"/>
      <c r="FTH338" s="60"/>
      <c r="FTI338" s="60"/>
      <c r="FTJ338" s="60"/>
      <c r="FTK338" s="60"/>
      <c r="FTL338" s="60"/>
      <c r="FTM338" s="60"/>
      <c r="FTN338" s="60"/>
      <c r="FTO338" s="60"/>
      <c r="FTP338" s="60"/>
      <c r="FTQ338" s="60"/>
      <c r="FTR338" s="60"/>
      <c r="FTS338" s="60"/>
      <c r="FTT338" s="60"/>
      <c r="FTU338" s="60"/>
      <c r="FTV338" s="60"/>
      <c r="FTW338" s="60"/>
      <c r="FTX338" s="60"/>
      <c r="FTY338" s="60"/>
      <c r="FTZ338" s="60"/>
      <c r="FUA338" s="60"/>
      <c r="FUB338" s="60"/>
      <c r="FUC338" s="60"/>
      <c r="FUD338" s="60"/>
      <c r="FUE338" s="60"/>
      <c r="FUF338" s="60"/>
      <c r="FUG338" s="60"/>
      <c r="FUH338" s="60"/>
      <c r="FUI338" s="60"/>
      <c r="FUJ338" s="60"/>
      <c r="FUK338" s="60"/>
      <c r="FUL338" s="60"/>
      <c r="FUM338" s="60"/>
      <c r="FUN338" s="60"/>
      <c r="FUO338" s="60"/>
      <c r="FUP338" s="60"/>
      <c r="FUQ338" s="60"/>
      <c r="FUR338" s="60"/>
      <c r="FUS338" s="60"/>
      <c r="FUT338" s="60"/>
      <c r="FUU338" s="60"/>
      <c r="FUV338" s="60"/>
      <c r="FUW338" s="60"/>
      <c r="FUX338" s="60"/>
      <c r="FUY338" s="60"/>
      <c r="FUZ338" s="60"/>
      <c r="FVA338" s="60"/>
      <c r="FVB338" s="60"/>
      <c r="FVC338" s="60"/>
      <c r="FVD338" s="60"/>
      <c r="FVE338" s="60"/>
      <c r="FVF338" s="60"/>
      <c r="FVG338" s="60"/>
      <c r="FVH338" s="60"/>
      <c r="FVI338" s="60"/>
      <c r="FVJ338" s="60"/>
      <c r="FVK338" s="60"/>
      <c r="FVL338" s="60"/>
      <c r="FVM338" s="60"/>
      <c r="FVN338" s="60"/>
      <c r="FVO338" s="60"/>
      <c r="FVP338" s="60"/>
      <c r="FVQ338" s="60"/>
      <c r="FVR338" s="60"/>
      <c r="FVS338" s="60"/>
      <c r="FVT338" s="60"/>
      <c r="FVU338" s="60"/>
      <c r="FVV338" s="60"/>
      <c r="FVW338" s="60"/>
      <c r="FVX338" s="60"/>
      <c r="FVY338" s="60"/>
      <c r="FVZ338" s="60"/>
      <c r="FWA338" s="60"/>
      <c r="FWB338" s="60"/>
      <c r="FWC338" s="60"/>
      <c r="FWD338" s="60"/>
      <c r="FWE338" s="60"/>
      <c r="FWF338" s="60"/>
      <c r="FWG338" s="60"/>
      <c r="FWH338" s="60"/>
      <c r="FWI338" s="60"/>
      <c r="FWJ338" s="60"/>
      <c r="FWK338" s="60"/>
      <c r="FWL338" s="60"/>
      <c r="FWM338" s="60"/>
      <c r="FWN338" s="60"/>
      <c r="FWO338" s="60"/>
      <c r="FWP338" s="60"/>
      <c r="FWQ338" s="60"/>
      <c r="FWR338" s="60"/>
      <c r="FWS338" s="60"/>
      <c r="FWT338" s="60"/>
      <c r="FWU338" s="60"/>
      <c r="FWV338" s="60"/>
      <c r="FWW338" s="60"/>
      <c r="FWX338" s="60"/>
      <c r="FWY338" s="60"/>
      <c r="FWZ338" s="60"/>
      <c r="FXA338" s="60"/>
      <c r="FXB338" s="60"/>
      <c r="FXC338" s="60"/>
      <c r="FXD338" s="60"/>
      <c r="FXE338" s="60"/>
      <c r="FXF338" s="60"/>
      <c r="FXG338" s="60"/>
      <c r="FXH338" s="60"/>
      <c r="FXI338" s="60"/>
      <c r="FXJ338" s="60"/>
      <c r="FXK338" s="60"/>
      <c r="FXL338" s="60"/>
      <c r="FXM338" s="60"/>
      <c r="FXN338" s="60"/>
      <c r="FXO338" s="60"/>
      <c r="FXP338" s="60"/>
      <c r="FXQ338" s="60"/>
      <c r="FXR338" s="60"/>
      <c r="FXS338" s="60"/>
      <c r="FXT338" s="60"/>
      <c r="FXU338" s="60"/>
      <c r="FXV338" s="60"/>
      <c r="FXW338" s="60"/>
      <c r="FXX338" s="60"/>
      <c r="FXY338" s="60"/>
      <c r="FXZ338" s="60"/>
      <c r="FYA338" s="60"/>
      <c r="FYB338" s="60"/>
      <c r="FYC338" s="60"/>
      <c r="FYD338" s="60"/>
      <c r="FYE338" s="60"/>
      <c r="FYF338" s="60"/>
      <c r="FYG338" s="60"/>
      <c r="FYH338" s="60"/>
      <c r="FYI338" s="60"/>
      <c r="FYJ338" s="60"/>
      <c r="FYK338" s="60"/>
      <c r="FYL338" s="60"/>
      <c r="FYM338" s="60"/>
      <c r="FYN338" s="60"/>
      <c r="FYO338" s="60"/>
      <c r="FYP338" s="60"/>
      <c r="FYQ338" s="60"/>
      <c r="FYR338" s="60"/>
      <c r="FYS338" s="60"/>
      <c r="FYT338" s="60"/>
      <c r="FYU338" s="60"/>
      <c r="FYV338" s="60"/>
      <c r="FYW338" s="60"/>
      <c r="FYX338" s="60"/>
      <c r="FYY338" s="60"/>
      <c r="FYZ338" s="60"/>
      <c r="FZA338" s="60"/>
      <c r="FZB338" s="60"/>
      <c r="FZC338" s="60"/>
      <c r="FZD338" s="60"/>
      <c r="FZE338" s="60"/>
      <c r="FZF338" s="60"/>
      <c r="FZG338" s="60"/>
      <c r="FZH338" s="60"/>
      <c r="FZI338" s="60"/>
      <c r="FZJ338" s="60"/>
      <c r="FZK338" s="60"/>
      <c r="FZL338" s="60"/>
      <c r="FZM338" s="60"/>
      <c r="FZN338" s="60"/>
      <c r="FZO338" s="60"/>
      <c r="FZP338" s="60"/>
      <c r="FZQ338" s="60"/>
      <c r="FZR338" s="60"/>
      <c r="FZS338" s="60"/>
      <c r="FZT338" s="60"/>
      <c r="FZU338" s="60"/>
      <c r="FZV338" s="60"/>
      <c r="FZW338" s="60"/>
      <c r="FZX338" s="60"/>
      <c r="FZY338" s="60"/>
      <c r="FZZ338" s="60"/>
      <c r="GAA338" s="60"/>
      <c r="GAB338" s="60"/>
      <c r="GAC338" s="60"/>
      <c r="GAD338" s="60"/>
      <c r="GAE338" s="60"/>
      <c r="GAF338" s="60"/>
      <c r="GAG338" s="60"/>
      <c r="GAH338" s="60"/>
      <c r="GAI338" s="60"/>
      <c r="GAJ338" s="60"/>
      <c r="GAK338" s="60"/>
      <c r="GAL338" s="60"/>
      <c r="GAM338" s="60"/>
      <c r="GAN338" s="60"/>
      <c r="GAO338" s="60"/>
      <c r="GAP338" s="60"/>
      <c r="GAQ338" s="60"/>
      <c r="GAR338" s="60"/>
      <c r="GAS338" s="60"/>
      <c r="GAT338" s="60"/>
      <c r="GAU338" s="60"/>
      <c r="GAV338" s="60"/>
      <c r="GAW338" s="60"/>
      <c r="GAX338" s="60"/>
      <c r="GAY338" s="60"/>
      <c r="GAZ338" s="60"/>
      <c r="GBA338" s="60"/>
      <c r="GBB338" s="60"/>
      <c r="GBC338" s="60"/>
      <c r="GBD338" s="60"/>
      <c r="GBE338" s="60"/>
      <c r="GBF338" s="60"/>
      <c r="GBG338" s="60"/>
      <c r="GBH338" s="60"/>
      <c r="GBI338" s="60"/>
      <c r="GBJ338" s="60"/>
      <c r="GBK338" s="60"/>
      <c r="GBL338" s="60"/>
      <c r="GBM338" s="60"/>
      <c r="GBN338" s="60"/>
      <c r="GBO338" s="60"/>
      <c r="GBP338" s="60"/>
      <c r="GBQ338" s="60"/>
      <c r="GBR338" s="60"/>
      <c r="GBS338" s="60"/>
      <c r="GBT338" s="60"/>
      <c r="GBU338" s="60"/>
      <c r="GBV338" s="60"/>
      <c r="GBW338" s="60"/>
      <c r="GBX338" s="60"/>
      <c r="GBY338" s="60"/>
      <c r="GBZ338" s="60"/>
      <c r="GCA338" s="60"/>
      <c r="GCB338" s="60"/>
      <c r="GCC338" s="60"/>
      <c r="GCD338" s="60"/>
      <c r="GCE338" s="60"/>
      <c r="GCF338" s="60"/>
      <c r="GCG338" s="60"/>
      <c r="GCH338" s="60"/>
      <c r="GCI338" s="60"/>
      <c r="GCJ338" s="60"/>
      <c r="GCK338" s="60"/>
      <c r="GCL338" s="60"/>
      <c r="GCM338" s="60"/>
      <c r="GCN338" s="60"/>
      <c r="GCO338" s="60"/>
      <c r="GCP338" s="60"/>
      <c r="GCQ338" s="60"/>
      <c r="GCR338" s="60"/>
      <c r="GCS338" s="60"/>
      <c r="GCT338" s="60"/>
      <c r="GCU338" s="60"/>
      <c r="GCV338" s="60"/>
      <c r="GCW338" s="60"/>
      <c r="GCX338" s="60"/>
      <c r="GCY338" s="60"/>
      <c r="GCZ338" s="60"/>
      <c r="GDA338" s="60"/>
      <c r="GDB338" s="60"/>
      <c r="GDC338" s="60"/>
      <c r="GDD338" s="60"/>
      <c r="GDE338" s="60"/>
      <c r="GDF338" s="60"/>
      <c r="GDG338" s="60"/>
      <c r="GDH338" s="60"/>
      <c r="GDI338" s="60"/>
      <c r="GDJ338" s="60"/>
      <c r="GDK338" s="60"/>
      <c r="GDL338" s="60"/>
      <c r="GDM338" s="60"/>
      <c r="GDN338" s="60"/>
      <c r="GDO338" s="60"/>
      <c r="GDP338" s="60"/>
      <c r="GDQ338" s="60"/>
      <c r="GDR338" s="60"/>
      <c r="GDS338" s="60"/>
      <c r="GDT338" s="60"/>
      <c r="GDU338" s="60"/>
      <c r="GDV338" s="60"/>
      <c r="GDW338" s="60"/>
      <c r="GDX338" s="60"/>
      <c r="GDY338" s="60"/>
      <c r="GDZ338" s="60"/>
      <c r="GEA338" s="60"/>
      <c r="GEB338" s="60"/>
      <c r="GEC338" s="60"/>
      <c r="GED338" s="60"/>
      <c r="GEE338" s="60"/>
      <c r="GEF338" s="60"/>
      <c r="GEG338" s="60"/>
      <c r="GEH338" s="60"/>
      <c r="GEI338" s="60"/>
      <c r="GEJ338" s="60"/>
      <c r="GEK338" s="60"/>
      <c r="GEL338" s="60"/>
      <c r="GEM338" s="60"/>
      <c r="GEN338" s="60"/>
      <c r="GEO338" s="60"/>
      <c r="GEP338" s="60"/>
      <c r="GEQ338" s="60"/>
      <c r="GER338" s="60"/>
      <c r="GES338" s="60"/>
      <c r="GET338" s="60"/>
      <c r="GEU338" s="60"/>
      <c r="GEV338" s="60"/>
      <c r="GEW338" s="60"/>
      <c r="GEX338" s="60"/>
      <c r="GEY338" s="60"/>
      <c r="GEZ338" s="60"/>
      <c r="GFA338" s="60"/>
      <c r="GFB338" s="60"/>
      <c r="GFC338" s="60"/>
      <c r="GFD338" s="60"/>
      <c r="GFE338" s="60"/>
      <c r="GFF338" s="60"/>
      <c r="GFG338" s="60"/>
      <c r="GFH338" s="60"/>
      <c r="GFI338" s="60"/>
      <c r="GFJ338" s="60"/>
      <c r="GFK338" s="60"/>
      <c r="GFL338" s="60"/>
      <c r="GFM338" s="60"/>
      <c r="GFN338" s="60"/>
      <c r="GFO338" s="60"/>
      <c r="GFP338" s="60"/>
      <c r="GFQ338" s="60"/>
      <c r="GFR338" s="60"/>
      <c r="GFS338" s="60"/>
      <c r="GFT338" s="60"/>
      <c r="GFU338" s="60"/>
      <c r="GFV338" s="60"/>
      <c r="GFW338" s="60"/>
      <c r="GFX338" s="60"/>
      <c r="GFY338" s="60"/>
      <c r="GFZ338" s="60"/>
      <c r="GGA338" s="60"/>
      <c r="GGB338" s="60"/>
      <c r="GGC338" s="60"/>
      <c r="GGD338" s="60"/>
      <c r="GGE338" s="60"/>
      <c r="GGF338" s="60"/>
      <c r="GGG338" s="60"/>
      <c r="GGH338" s="60"/>
      <c r="GGI338" s="60"/>
      <c r="GGJ338" s="60"/>
      <c r="GGK338" s="60"/>
      <c r="GGL338" s="60"/>
      <c r="GGM338" s="60"/>
      <c r="GGN338" s="60"/>
      <c r="GGO338" s="60"/>
      <c r="GGP338" s="60"/>
      <c r="GGQ338" s="60"/>
      <c r="GGR338" s="60"/>
      <c r="GGS338" s="60"/>
      <c r="GGT338" s="60"/>
      <c r="GGU338" s="60"/>
      <c r="GGV338" s="60"/>
      <c r="GGW338" s="60"/>
      <c r="GGX338" s="60"/>
      <c r="GGY338" s="60"/>
      <c r="GGZ338" s="60"/>
      <c r="GHA338" s="60"/>
      <c r="GHB338" s="60"/>
      <c r="GHC338" s="60"/>
      <c r="GHD338" s="60"/>
      <c r="GHE338" s="60"/>
      <c r="GHF338" s="60"/>
      <c r="GHG338" s="60"/>
      <c r="GHH338" s="60"/>
      <c r="GHI338" s="60"/>
      <c r="GHJ338" s="60"/>
      <c r="GHK338" s="60"/>
      <c r="GHL338" s="60"/>
      <c r="GHM338" s="60"/>
      <c r="GHN338" s="60"/>
      <c r="GHO338" s="60"/>
      <c r="GHP338" s="60"/>
      <c r="GHQ338" s="60"/>
      <c r="GHR338" s="60"/>
      <c r="GHS338" s="60"/>
      <c r="GHT338" s="60"/>
      <c r="GHU338" s="60"/>
      <c r="GHV338" s="60"/>
      <c r="GHW338" s="60"/>
      <c r="GHX338" s="60"/>
      <c r="GHY338" s="60"/>
      <c r="GHZ338" s="60"/>
      <c r="GIA338" s="60"/>
      <c r="GIB338" s="60"/>
      <c r="GIC338" s="60"/>
      <c r="GID338" s="60"/>
      <c r="GIE338" s="60"/>
      <c r="GIF338" s="60"/>
      <c r="GIG338" s="60"/>
      <c r="GIH338" s="60"/>
      <c r="GII338" s="60"/>
      <c r="GIJ338" s="60"/>
      <c r="GIK338" s="60"/>
      <c r="GIL338" s="60"/>
      <c r="GIM338" s="60"/>
      <c r="GIN338" s="60"/>
      <c r="GIO338" s="60"/>
      <c r="GIP338" s="60"/>
      <c r="GIQ338" s="60"/>
      <c r="GIR338" s="60"/>
      <c r="GIS338" s="60"/>
      <c r="GIT338" s="60"/>
      <c r="GIU338" s="60"/>
      <c r="GIV338" s="60"/>
      <c r="GIW338" s="60"/>
      <c r="GIX338" s="60"/>
      <c r="GIY338" s="60"/>
      <c r="GIZ338" s="60"/>
      <c r="GJA338" s="60"/>
      <c r="GJB338" s="60"/>
      <c r="GJC338" s="60"/>
      <c r="GJD338" s="60"/>
      <c r="GJE338" s="60"/>
      <c r="GJF338" s="60"/>
      <c r="GJG338" s="60"/>
      <c r="GJH338" s="60"/>
      <c r="GJI338" s="60"/>
      <c r="GJJ338" s="60"/>
      <c r="GJK338" s="60"/>
      <c r="GJL338" s="60"/>
      <c r="GJM338" s="60"/>
      <c r="GJN338" s="60"/>
      <c r="GJO338" s="60"/>
      <c r="GJP338" s="60"/>
      <c r="GJQ338" s="60"/>
      <c r="GJR338" s="60"/>
      <c r="GJS338" s="60"/>
      <c r="GJT338" s="60"/>
      <c r="GJU338" s="60"/>
      <c r="GJV338" s="60"/>
      <c r="GJW338" s="60"/>
      <c r="GJX338" s="60"/>
      <c r="GJY338" s="60"/>
      <c r="GJZ338" s="60"/>
      <c r="GKA338" s="60"/>
      <c r="GKB338" s="60"/>
      <c r="GKC338" s="60"/>
      <c r="GKD338" s="60"/>
      <c r="GKE338" s="60"/>
      <c r="GKF338" s="60"/>
      <c r="GKG338" s="60"/>
      <c r="GKH338" s="60"/>
      <c r="GKI338" s="60"/>
      <c r="GKJ338" s="60"/>
      <c r="GKK338" s="60"/>
      <c r="GKL338" s="60"/>
      <c r="GKM338" s="60"/>
      <c r="GKN338" s="60"/>
      <c r="GKO338" s="60"/>
      <c r="GKP338" s="60"/>
      <c r="GKQ338" s="60"/>
      <c r="GKR338" s="60"/>
      <c r="GKS338" s="60"/>
      <c r="GKT338" s="60"/>
      <c r="GKU338" s="60"/>
      <c r="GKV338" s="60"/>
      <c r="GKW338" s="60"/>
      <c r="GKX338" s="60"/>
      <c r="GKY338" s="60"/>
      <c r="GKZ338" s="60"/>
      <c r="GLA338" s="60"/>
      <c r="GLB338" s="60"/>
      <c r="GLC338" s="60"/>
      <c r="GLD338" s="60"/>
      <c r="GLE338" s="60"/>
      <c r="GLF338" s="60"/>
      <c r="GLG338" s="60"/>
      <c r="GLH338" s="60"/>
      <c r="GLI338" s="60"/>
      <c r="GLJ338" s="60"/>
      <c r="GLK338" s="60"/>
      <c r="GLL338" s="60"/>
      <c r="GLM338" s="60"/>
      <c r="GLN338" s="60"/>
      <c r="GLO338" s="60"/>
      <c r="GLP338" s="60"/>
      <c r="GLQ338" s="60"/>
      <c r="GLR338" s="60"/>
      <c r="GLS338" s="60"/>
      <c r="GLT338" s="60"/>
      <c r="GLU338" s="60"/>
      <c r="GLV338" s="60"/>
      <c r="GLW338" s="60"/>
      <c r="GLX338" s="60"/>
      <c r="GLY338" s="60"/>
      <c r="GLZ338" s="60"/>
      <c r="GMA338" s="60"/>
      <c r="GMB338" s="60"/>
      <c r="GMC338" s="60"/>
      <c r="GMD338" s="60"/>
      <c r="GME338" s="60"/>
      <c r="GMF338" s="60"/>
      <c r="GMG338" s="60"/>
      <c r="GMH338" s="60"/>
      <c r="GMI338" s="60"/>
      <c r="GMJ338" s="60"/>
      <c r="GMK338" s="60"/>
      <c r="GML338" s="60"/>
      <c r="GMM338" s="60"/>
      <c r="GMN338" s="60"/>
      <c r="GMO338" s="60"/>
      <c r="GMP338" s="60"/>
      <c r="GMQ338" s="60"/>
      <c r="GMR338" s="60"/>
      <c r="GMS338" s="60"/>
      <c r="GMT338" s="60"/>
      <c r="GMU338" s="60"/>
      <c r="GMV338" s="60"/>
      <c r="GMW338" s="60"/>
      <c r="GMX338" s="60"/>
      <c r="GMY338" s="60"/>
      <c r="GMZ338" s="60"/>
      <c r="GNA338" s="60"/>
      <c r="GNB338" s="60"/>
      <c r="GNC338" s="60"/>
      <c r="GND338" s="60"/>
      <c r="GNE338" s="60"/>
      <c r="GNF338" s="60"/>
      <c r="GNG338" s="60"/>
      <c r="GNH338" s="60"/>
      <c r="GNI338" s="60"/>
      <c r="GNJ338" s="60"/>
      <c r="GNK338" s="60"/>
      <c r="GNL338" s="60"/>
      <c r="GNM338" s="60"/>
      <c r="GNN338" s="60"/>
      <c r="GNO338" s="60"/>
      <c r="GNP338" s="60"/>
      <c r="GNQ338" s="60"/>
      <c r="GNR338" s="60"/>
      <c r="GNS338" s="60"/>
      <c r="GNT338" s="60"/>
      <c r="GNU338" s="60"/>
      <c r="GNV338" s="60"/>
      <c r="GNW338" s="60"/>
      <c r="GNX338" s="60"/>
      <c r="GNY338" s="60"/>
      <c r="GNZ338" s="60"/>
      <c r="GOA338" s="60"/>
      <c r="GOB338" s="60"/>
      <c r="GOC338" s="60"/>
      <c r="GOD338" s="60"/>
      <c r="GOE338" s="60"/>
      <c r="GOF338" s="60"/>
      <c r="GOG338" s="60"/>
      <c r="GOH338" s="60"/>
      <c r="GOI338" s="60"/>
      <c r="GOJ338" s="60"/>
      <c r="GOK338" s="60"/>
      <c r="GOL338" s="60"/>
      <c r="GOM338" s="60"/>
      <c r="GON338" s="60"/>
      <c r="GOO338" s="60"/>
      <c r="GOP338" s="60"/>
      <c r="GOQ338" s="60"/>
      <c r="GOR338" s="60"/>
      <c r="GOS338" s="60"/>
      <c r="GOT338" s="60"/>
      <c r="GOU338" s="60"/>
      <c r="GOV338" s="60"/>
      <c r="GOW338" s="60"/>
      <c r="GOX338" s="60"/>
      <c r="GOY338" s="60"/>
      <c r="GOZ338" s="60"/>
      <c r="GPA338" s="60"/>
      <c r="GPB338" s="60"/>
      <c r="GPC338" s="60"/>
      <c r="GPD338" s="60"/>
      <c r="GPE338" s="60"/>
      <c r="GPF338" s="60"/>
      <c r="GPG338" s="60"/>
      <c r="GPH338" s="60"/>
      <c r="GPI338" s="60"/>
      <c r="GPJ338" s="60"/>
      <c r="GPK338" s="60"/>
      <c r="GPL338" s="60"/>
      <c r="GPM338" s="60"/>
      <c r="GPN338" s="60"/>
      <c r="GPO338" s="60"/>
      <c r="GPP338" s="60"/>
      <c r="GPQ338" s="60"/>
      <c r="GPR338" s="60"/>
      <c r="GPS338" s="60"/>
      <c r="GPT338" s="60"/>
      <c r="GPU338" s="60"/>
      <c r="GPV338" s="60"/>
      <c r="GPW338" s="60"/>
      <c r="GPX338" s="60"/>
      <c r="GPY338" s="60"/>
      <c r="GPZ338" s="60"/>
      <c r="GQA338" s="60"/>
      <c r="GQB338" s="60"/>
      <c r="GQC338" s="60"/>
      <c r="GQD338" s="60"/>
      <c r="GQE338" s="60"/>
      <c r="GQF338" s="60"/>
      <c r="GQG338" s="60"/>
      <c r="GQH338" s="60"/>
      <c r="GQI338" s="60"/>
      <c r="GQJ338" s="60"/>
      <c r="GQK338" s="60"/>
      <c r="GQL338" s="60"/>
      <c r="GQM338" s="60"/>
      <c r="GQN338" s="60"/>
      <c r="GQO338" s="60"/>
      <c r="GQP338" s="60"/>
      <c r="GQQ338" s="60"/>
      <c r="GQR338" s="60"/>
      <c r="GQS338" s="60"/>
      <c r="GQT338" s="60"/>
      <c r="GQU338" s="60"/>
      <c r="GQV338" s="60"/>
      <c r="GQW338" s="60"/>
      <c r="GQX338" s="60"/>
      <c r="GQY338" s="60"/>
      <c r="GQZ338" s="60"/>
      <c r="GRA338" s="60"/>
      <c r="GRB338" s="60"/>
      <c r="GRC338" s="60"/>
      <c r="GRD338" s="60"/>
      <c r="GRE338" s="60"/>
      <c r="GRF338" s="60"/>
      <c r="GRG338" s="60"/>
      <c r="GRH338" s="60"/>
      <c r="GRI338" s="60"/>
      <c r="GRJ338" s="60"/>
      <c r="GRK338" s="60"/>
      <c r="GRL338" s="60"/>
      <c r="GRM338" s="60"/>
      <c r="GRN338" s="60"/>
      <c r="GRO338" s="60"/>
      <c r="GRP338" s="60"/>
      <c r="GRQ338" s="60"/>
      <c r="GRR338" s="60"/>
      <c r="GRS338" s="60"/>
      <c r="GRT338" s="60"/>
      <c r="GRU338" s="60"/>
      <c r="GRV338" s="60"/>
      <c r="GRW338" s="60"/>
      <c r="GRX338" s="60"/>
      <c r="GRY338" s="60"/>
      <c r="GRZ338" s="60"/>
      <c r="GSA338" s="60"/>
      <c r="GSB338" s="60"/>
      <c r="GSC338" s="60"/>
      <c r="GSD338" s="60"/>
      <c r="GSE338" s="60"/>
      <c r="GSF338" s="60"/>
      <c r="GSG338" s="60"/>
      <c r="GSH338" s="60"/>
      <c r="GSI338" s="60"/>
      <c r="GSJ338" s="60"/>
      <c r="GSK338" s="60"/>
      <c r="GSL338" s="60"/>
      <c r="GSM338" s="60"/>
      <c r="GSN338" s="60"/>
      <c r="GSO338" s="60"/>
      <c r="GSP338" s="60"/>
      <c r="GSQ338" s="60"/>
      <c r="GSR338" s="60"/>
      <c r="GSS338" s="60"/>
      <c r="GST338" s="60"/>
      <c r="GSU338" s="60"/>
      <c r="GSV338" s="60"/>
      <c r="GSW338" s="60"/>
      <c r="GSX338" s="60"/>
      <c r="GSY338" s="60"/>
      <c r="GSZ338" s="60"/>
      <c r="GTA338" s="60"/>
      <c r="GTB338" s="60"/>
      <c r="GTC338" s="60"/>
      <c r="GTD338" s="60"/>
      <c r="GTE338" s="60"/>
      <c r="GTF338" s="60"/>
      <c r="GTG338" s="60"/>
      <c r="GTH338" s="60"/>
      <c r="GTI338" s="60"/>
      <c r="GTJ338" s="60"/>
      <c r="GTK338" s="60"/>
      <c r="GTL338" s="60"/>
      <c r="GTM338" s="60"/>
      <c r="GTN338" s="60"/>
      <c r="GTO338" s="60"/>
      <c r="GTP338" s="60"/>
      <c r="GTQ338" s="60"/>
      <c r="GTR338" s="60"/>
      <c r="GTS338" s="60"/>
      <c r="GTT338" s="60"/>
      <c r="GTU338" s="60"/>
      <c r="GTV338" s="60"/>
      <c r="GTW338" s="60"/>
      <c r="GTX338" s="60"/>
      <c r="GTY338" s="60"/>
      <c r="GTZ338" s="60"/>
      <c r="GUA338" s="60"/>
      <c r="GUB338" s="60"/>
      <c r="GUC338" s="60"/>
      <c r="GUD338" s="60"/>
      <c r="GUE338" s="60"/>
      <c r="GUF338" s="60"/>
      <c r="GUG338" s="60"/>
      <c r="GUH338" s="60"/>
      <c r="GUI338" s="60"/>
      <c r="GUJ338" s="60"/>
      <c r="GUK338" s="60"/>
      <c r="GUL338" s="60"/>
      <c r="GUM338" s="60"/>
      <c r="GUN338" s="60"/>
      <c r="GUO338" s="60"/>
      <c r="GUP338" s="60"/>
      <c r="GUQ338" s="60"/>
      <c r="GUR338" s="60"/>
      <c r="GUS338" s="60"/>
      <c r="GUT338" s="60"/>
      <c r="GUU338" s="60"/>
      <c r="GUV338" s="60"/>
      <c r="GUW338" s="60"/>
      <c r="GUX338" s="60"/>
      <c r="GUY338" s="60"/>
      <c r="GUZ338" s="60"/>
      <c r="GVA338" s="60"/>
      <c r="GVB338" s="60"/>
      <c r="GVC338" s="60"/>
      <c r="GVD338" s="60"/>
      <c r="GVE338" s="60"/>
      <c r="GVF338" s="60"/>
      <c r="GVG338" s="60"/>
      <c r="GVH338" s="60"/>
      <c r="GVI338" s="60"/>
      <c r="GVJ338" s="60"/>
      <c r="GVK338" s="60"/>
      <c r="GVL338" s="60"/>
      <c r="GVM338" s="60"/>
      <c r="GVN338" s="60"/>
      <c r="GVO338" s="60"/>
      <c r="GVP338" s="60"/>
      <c r="GVQ338" s="60"/>
      <c r="GVR338" s="60"/>
      <c r="GVS338" s="60"/>
      <c r="GVT338" s="60"/>
      <c r="GVU338" s="60"/>
      <c r="GVV338" s="60"/>
      <c r="GVW338" s="60"/>
      <c r="GVX338" s="60"/>
      <c r="GVY338" s="60"/>
      <c r="GVZ338" s="60"/>
      <c r="GWA338" s="60"/>
      <c r="GWB338" s="60"/>
      <c r="GWC338" s="60"/>
      <c r="GWD338" s="60"/>
      <c r="GWE338" s="60"/>
      <c r="GWF338" s="60"/>
      <c r="GWG338" s="60"/>
      <c r="GWH338" s="60"/>
      <c r="GWI338" s="60"/>
      <c r="GWJ338" s="60"/>
      <c r="GWK338" s="60"/>
      <c r="GWL338" s="60"/>
      <c r="GWM338" s="60"/>
      <c r="GWN338" s="60"/>
      <c r="GWO338" s="60"/>
      <c r="GWP338" s="60"/>
      <c r="GWQ338" s="60"/>
      <c r="GWR338" s="60"/>
      <c r="GWS338" s="60"/>
      <c r="GWT338" s="60"/>
      <c r="GWU338" s="60"/>
      <c r="GWV338" s="60"/>
      <c r="GWW338" s="60"/>
      <c r="GWX338" s="60"/>
      <c r="GWY338" s="60"/>
      <c r="GWZ338" s="60"/>
      <c r="GXA338" s="60"/>
      <c r="GXB338" s="60"/>
      <c r="GXC338" s="60"/>
      <c r="GXD338" s="60"/>
      <c r="GXE338" s="60"/>
      <c r="GXF338" s="60"/>
      <c r="GXG338" s="60"/>
      <c r="GXH338" s="60"/>
      <c r="GXI338" s="60"/>
      <c r="GXJ338" s="60"/>
      <c r="GXK338" s="60"/>
      <c r="GXL338" s="60"/>
      <c r="GXM338" s="60"/>
      <c r="GXN338" s="60"/>
      <c r="GXO338" s="60"/>
      <c r="GXP338" s="60"/>
      <c r="GXQ338" s="60"/>
      <c r="GXR338" s="60"/>
      <c r="GXS338" s="60"/>
      <c r="GXT338" s="60"/>
      <c r="GXU338" s="60"/>
      <c r="GXV338" s="60"/>
      <c r="GXW338" s="60"/>
      <c r="GXX338" s="60"/>
      <c r="GXY338" s="60"/>
      <c r="GXZ338" s="60"/>
      <c r="GYA338" s="60"/>
      <c r="GYB338" s="60"/>
      <c r="GYC338" s="60"/>
      <c r="GYD338" s="60"/>
      <c r="GYE338" s="60"/>
      <c r="GYF338" s="60"/>
      <c r="GYG338" s="60"/>
      <c r="GYH338" s="60"/>
      <c r="GYI338" s="60"/>
      <c r="GYJ338" s="60"/>
      <c r="GYK338" s="60"/>
      <c r="GYL338" s="60"/>
      <c r="GYM338" s="60"/>
      <c r="GYN338" s="60"/>
      <c r="GYO338" s="60"/>
      <c r="GYP338" s="60"/>
      <c r="GYQ338" s="60"/>
      <c r="GYR338" s="60"/>
      <c r="GYS338" s="60"/>
      <c r="GYT338" s="60"/>
      <c r="GYU338" s="60"/>
      <c r="GYV338" s="60"/>
      <c r="GYW338" s="60"/>
      <c r="GYX338" s="60"/>
      <c r="GYY338" s="60"/>
      <c r="GYZ338" s="60"/>
      <c r="GZA338" s="60"/>
      <c r="GZB338" s="60"/>
      <c r="GZC338" s="60"/>
      <c r="GZD338" s="60"/>
      <c r="GZE338" s="60"/>
      <c r="GZF338" s="60"/>
      <c r="GZG338" s="60"/>
      <c r="GZH338" s="60"/>
      <c r="GZI338" s="60"/>
      <c r="GZJ338" s="60"/>
      <c r="GZK338" s="60"/>
      <c r="GZL338" s="60"/>
      <c r="GZM338" s="60"/>
      <c r="GZN338" s="60"/>
      <c r="GZO338" s="60"/>
      <c r="GZP338" s="60"/>
      <c r="GZQ338" s="60"/>
      <c r="GZR338" s="60"/>
      <c r="GZS338" s="60"/>
      <c r="GZT338" s="60"/>
      <c r="GZU338" s="60"/>
      <c r="GZV338" s="60"/>
      <c r="GZW338" s="60"/>
      <c r="GZX338" s="60"/>
      <c r="GZY338" s="60"/>
      <c r="GZZ338" s="60"/>
      <c r="HAA338" s="60"/>
      <c r="HAB338" s="60"/>
      <c r="HAC338" s="60"/>
      <c r="HAD338" s="60"/>
      <c r="HAE338" s="60"/>
      <c r="HAF338" s="60"/>
      <c r="HAG338" s="60"/>
      <c r="HAH338" s="60"/>
      <c r="HAI338" s="60"/>
      <c r="HAJ338" s="60"/>
      <c r="HAK338" s="60"/>
      <c r="HAL338" s="60"/>
      <c r="HAM338" s="60"/>
      <c r="HAN338" s="60"/>
      <c r="HAO338" s="60"/>
      <c r="HAP338" s="60"/>
      <c r="HAQ338" s="60"/>
      <c r="HAR338" s="60"/>
      <c r="HAS338" s="60"/>
      <c r="HAT338" s="60"/>
      <c r="HAU338" s="60"/>
      <c r="HAV338" s="60"/>
      <c r="HAW338" s="60"/>
      <c r="HAX338" s="60"/>
      <c r="HAY338" s="60"/>
      <c r="HAZ338" s="60"/>
      <c r="HBA338" s="60"/>
      <c r="HBB338" s="60"/>
      <c r="HBC338" s="60"/>
      <c r="HBD338" s="60"/>
      <c r="HBE338" s="60"/>
      <c r="HBF338" s="60"/>
      <c r="HBG338" s="60"/>
      <c r="HBH338" s="60"/>
      <c r="HBI338" s="60"/>
      <c r="HBJ338" s="60"/>
      <c r="HBK338" s="60"/>
      <c r="HBL338" s="60"/>
      <c r="HBM338" s="60"/>
      <c r="HBN338" s="60"/>
      <c r="HBO338" s="60"/>
      <c r="HBP338" s="60"/>
      <c r="HBQ338" s="60"/>
      <c r="HBR338" s="60"/>
      <c r="HBS338" s="60"/>
      <c r="HBT338" s="60"/>
      <c r="HBU338" s="60"/>
      <c r="HBV338" s="60"/>
      <c r="HBW338" s="60"/>
      <c r="HBX338" s="60"/>
      <c r="HBY338" s="60"/>
      <c r="HBZ338" s="60"/>
      <c r="HCA338" s="60"/>
      <c r="HCB338" s="60"/>
      <c r="HCC338" s="60"/>
      <c r="HCD338" s="60"/>
      <c r="HCE338" s="60"/>
      <c r="HCF338" s="60"/>
      <c r="HCG338" s="60"/>
      <c r="HCH338" s="60"/>
      <c r="HCI338" s="60"/>
      <c r="HCJ338" s="60"/>
      <c r="HCK338" s="60"/>
      <c r="HCL338" s="60"/>
      <c r="HCM338" s="60"/>
      <c r="HCN338" s="60"/>
      <c r="HCO338" s="60"/>
      <c r="HCP338" s="60"/>
      <c r="HCQ338" s="60"/>
      <c r="HCR338" s="60"/>
      <c r="HCS338" s="60"/>
      <c r="HCT338" s="60"/>
      <c r="HCU338" s="60"/>
      <c r="HCV338" s="60"/>
      <c r="HCW338" s="60"/>
      <c r="HCX338" s="60"/>
      <c r="HCY338" s="60"/>
      <c r="HCZ338" s="60"/>
      <c r="HDA338" s="60"/>
      <c r="HDB338" s="60"/>
      <c r="HDC338" s="60"/>
      <c r="HDD338" s="60"/>
      <c r="HDE338" s="60"/>
      <c r="HDF338" s="60"/>
      <c r="HDG338" s="60"/>
      <c r="HDH338" s="60"/>
      <c r="HDI338" s="60"/>
      <c r="HDJ338" s="60"/>
      <c r="HDK338" s="60"/>
      <c r="HDL338" s="60"/>
      <c r="HDM338" s="60"/>
      <c r="HDN338" s="60"/>
      <c r="HDO338" s="60"/>
      <c r="HDP338" s="60"/>
      <c r="HDQ338" s="60"/>
      <c r="HDR338" s="60"/>
      <c r="HDS338" s="60"/>
      <c r="HDT338" s="60"/>
      <c r="HDU338" s="60"/>
      <c r="HDV338" s="60"/>
      <c r="HDW338" s="60"/>
      <c r="HDX338" s="60"/>
      <c r="HDY338" s="60"/>
      <c r="HDZ338" s="60"/>
      <c r="HEA338" s="60"/>
      <c r="HEB338" s="60"/>
      <c r="HEC338" s="60"/>
      <c r="HED338" s="60"/>
      <c r="HEE338" s="60"/>
      <c r="HEF338" s="60"/>
      <c r="HEG338" s="60"/>
      <c r="HEH338" s="60"/>
      <c r="HEI338" s="60"/>
      <c r="HEJ338" s="60"/>
      <c r="HEK338" s="60"/>
      <c r="HEL338" s="60"/>
      <c r="HEM338" s="60"/>
      <c r="HEN338" s="60"/>
      <c r="HEO338" s="60"/>
      <c r="HEP338" s="60"/>
      <c r="HEQ338" s="60"/>
      <c r="HER338" s="60"/>
      <c r="HES338" s="60"/>
      <c r="HET338" s="60"/>
      <c r="HEU338" s="60"/>
      <c r="HEV338" s="60"/>
      <c r="HEW338" s="60"/>
      <c r="HEX338" s="60"/>
      <c r="HEY338" s="60"/>
      <c r="HEZ338" s="60"/>
      <c r="HFA338" s="60"/>
      <c r="HFB338" s="60"/>
      <c r="HFC338" s="60"/>
      <c r="HFD338" s="60"/>
      <c r="HFE338" s="60"/>
      <c r="HFF338" s="60"/>
      <c r="HFG338" s="60"/>
      <c r="HFH338" s="60"/>
      <c r="HFI338" s="60"/>
      <c r="HFJ338" s="60"/>
      <c r="HFK338" s="60"/>
      <c r="HFL338" s="60"/>
      <c r="HFM338" s="60"/>
      <c r="HFN338" s="60"/>
      <c r="HFO338" s="60"/>
      <c r="HFP338" s="60"/>
      <c r="HFQ338" s="60"/>
      <c r="HFR338" s="60"/>
      <c r="HFS338" s="60"/>
      <c r="HFT338" s="60"/>
      <c r="HFU338" s="60"/>
      <c r="HFV338" s="60"/>
      <c r="HFW338" s="60"/>
      <c r="HFX338" s="60"/>
      <c r="HFY338" s="60"/>
      <c r="HFZ338" s="60"/>
      <c r="HGA338" s="60"/>
      <c r="HGB338" s="60"/>
      <c r="HGC338" s="60"/>
      <c r="HGD338" s="60"/>
      <c r="HGE338" s="60"/>
      <c r="HGF338" s="60"/>
      <c r="HGG338" s="60"/>
      <c r="HGH338" s="60"/>
      <c r="HGI338" s="60"/>
      <c r="HGJ338" s="60"/>
      <c r="HGK338" s="60"/>
      <c r="HGL338" s="60"/>
      <c r="HGM338" s="60"/>
      <c r="HGN338" s="60"/>
      <c r="HGO338" s="60"/>
      <c r="HGP338" s="60"/>
      <c r="HGQ338" s="60"/>
      <c r="HGR338" s="60"/>
      <c r="HGS338" s="60"/>
      <c r="HGT338" s="60"/>
      <c r="HGU338" s="60"/>
      <c r="HGV338" s="60"/>
      <c r="HGW338" s="60"/>
      <c r="HGX338" s="60"/>
      <c r="HGY338" s="60"/>
      <c r="HGZ338" s="60"/>
      <c r="HHA338" s="60"/>
      <c r="HHB338" s="60"/>
      <c r="HHC338" s="60"/>
      <c r="HHD338" s="60"/>
      <c r="HHE338" s="60"/>
      <c r="HHF338" s="60"/>
      <c r="HHG338" s="60"/>
      <c r="HHH338" s="60"/>
      <c r="HHI338" s="60"/>
      <c r="HHJ338" s="60"/>
      <c r="HHK338" s="60"/>
      <c r="HHL338" s="60"/>
      <c r="HHM338" s="60"/>
      <c r="HHN338" s="60"/>
      <c r="HHO338" s="60"/>
      <c r="HHP338" s="60"/>
      <c r="HHQ338" s="60"/>
      <c r="HHR338" s="60"/>
      <c r="HHS338" s="60"/>
      <c r="HHT338" s="60"/>
      <c r="HHU338" s="60"/>
      <c r="HHV338" s="60"/>
      <c r="HHW338" s="60"/>
      <c r="HHX338" s="60"/>
      <c r="HHY338" s="60"/>
      <c r="HHZ338" s="60"/>
      <c r="HIA338" s="60"/>
      <c r="HIB338" s="60"/>
      <c r="HIC338" s="60"/>
      <c r="HID338" s="60"/>
      <c r="HIE338" s="60"/>
      <c r="HIF338" s="60"/>
      <c r="HIG338" s="60"/>
      <c r="HIH338" s="60"/>
      <c r="HII338" s="60"/>
      <c r="HIJ338" s="60"/>
      <c r="HIK338" s="60"/>
      <c r="HIL338" s="60"/>
      <c r="HIM338" s="60"/>
      <c r="HIN338" s="60"/>
      <c r="HIO338" s="60"/>
      <c r="HIP338" s="60"/>
      <c r="HIQ338" s="60"/>
      <c r="HIR338" s="60"/>
      <c r="HIS338" s="60"/>
      <c r="HIT338" s="60"/>
      <c r="HIU338" s="60"/>
      <c r="HIV338" s="60"/>
      <c r="HIW338" s="60"/>
      <c r="HIX338" s="60"/>
      <c r="HIY338" s="60"/>
      <c r="HIZ338" s="60"/>
      <c r="HJA338" s="60"/>
      <c r="HJB338" s="60"/>
      <c r="HJC338" s="60"/>
      <c r="HJD338" s="60"/>
      <c r="HJE338" s="60"/>
      <c r="HJF338" s="60"/>
      <c r="HJG338" s="60"/>
      <c r="HJH338" s="60"/>
      <c r="HJI338" s="60"/>
      <c r="HJJ338" s="60"/>
      <c r="HJK338" s="60"/>
      <c r="HJL338" s="60"/>
      <c r="HJM338" s="60"/>
      <c r="HJN338" s="60"/>
      <c r="HJO338" s="60"/>
      <c r="HJP338" s="60"/>
      <c r="HJQ338" s="60"/>
      <c r="HJR338" s="60"/>
      <c r="HJS338" s="60"/>
      <c r="HJT338" s="60"/>
      <c r="HJU338" s="60"/>
      <c r="HJV338" s="60"/>
      <c r="HJW338" s="60"/>
      <c r="HJX338" s="60"/>
      <c r="HJY338" s="60"/>
      <c r="HJZ338" s="60"/>
      <c r="HKA338" s="60"/>
      <c r="HKB338" s="60"/>
      <c r="HKC338" s="60"/>
      <c r="HKD338" s="60"/>
      <c r="HKE338" s="60"/>
      <c r="HKF338" s="60"/>
      <c r="HKG338" s="60"/>
      <c r="HKH338" s="60"/>
      <c r="HKI338" s="60"/>
      <c r="HKJ338" s="60"/>
      <c r="HKK338" s="60"/>
      <c r="HKL338" s="60"/>
      <c r="HKM338" s="60"/>
      <c r="HKN338" s="60"/>
      <c r="HKO338" s="60"/>
      <c r="HKP338" s="60"/>
      <c r="HKQ338" s="60"/>
      <c r="HKR338" s="60"/>
      <c r="HKS338" s="60"/>
      <c r="HKT338" s="60"/>
      <c r="HKU338" s="60"/>
      <c r="HKV338" s="60"/>
      <c r="HKW338" s="60"/>
      <c r="HKX338" s="60"/>
      <c r="HKY338" s="60"/>
      <c r="HKZ338" s="60"/>
      <c r="HLA338" s="60"/>
      <c r="HLB338" s="60"/>
      <c r="HLC338" s="60"/>
      <c r="HLD338" s="60"/>
      <c r="HLE338" s="60"/>
      <c r="HLF338" s="60"/>
      <c r="HLG338" s="60"/>
      <c r="HLH338" s="60"/>
      <c r="HLI338" s="60"/>
      <c r="HLJ338" s="60"/>
      <c r="HLK338" s="60"/>
      <c r="HLL338" s="60"/>
      <c r="HLM338" s="60"/>
      <c r="HLN338" s="60"/>
      <c r="HLO338" s="60"/>
      <c r="HLP338" s="60"/>
      <c r="HLQ338" s="60"/>
      <c r="HLR338" s="60"/>
      <c r="HLS338" s="60"/>
      <c r="HLT338" s="60"/>
      <c r="HLU338" s="60"/>
      <c r="HLV338" s="60"/>
      <c r="HLW338" s="60"/>
      <c r="HLX338" s="60"/>
      <c r="HLY338" s="60"/>
      <c r="HLZ338" s="60"/>
      <c r="HMA338" s="60"/>
      <c r="HMB338" s="60"/>
      <c r="HMC338" s="60"/>
      <c r="HMD338" s="60"/>
      <c r="HME338" s="60"/>
      <c r="HMF338" s="60"/>
      <c r="HMG338" s="60"/>
      <c r="HMH338" s="60"/>
      <c r="HMI338" s="60"/>
      <c r="HMJ338" s="60"/>
      <c r="HMK338" s="60"/>
      <c r="HML338" s="60"/>
      <c r="HMM338" s="60"/>
      <c r="HMN338" s="60"/>
      <c r="HMO338" s="60"/>
      <c r="HMP338" s="60"/>
      <c r="HMQ338" s="60"/>
      <c r="HMR338" s="60"/>
      <c r="HMS338" s="60"/>
      <c r="HMT338" s="60"/>
      <c r="HMU338" s="60"/>
      <c r="HMV338" s="60"/>
      <c r="HMW338" s="60"/>
      <c r="HMX338" s="60"/>
      <c r="HMY338" s="60"/>
      <c r="HMZ338" s="60"/>
      <c r="HNA338" s="60"/>
      <c r="HNB338" s="60"/>
      <c r="HNC338" s="60"/>
      <c r="HND338" s="60"/>
      <c r="HNE338" s="60"/>
      <c r="HNF338" s="60"/>
      <c r="HNG338" s="60"/>
      <c r="HNH338" s="60"/>
      <c r="HNI338" s="60"/>
      <c r="HNJ338" s="60"/>
      <c r="HNK338" s="60"/>
      <c r="HNL338" s="60"/>
      <c r="HNM338" s="60"/>
      <c r="HNN338" s="60"/>
      <c r="HNO338" s="60"/>
      <c r="HNP338" s="60"/>
      <c r="HNQ338" s="60"/>
      <c r="HNR338" s="60"/>
      <c r="HNS338" s="60"/>
      <c r="HNT338" s="60"/>
      <c r="HNU338" s="60"/>
      <c r="HNV338" s="60"/>
      <c r="HNW338" s="60"/>
      <c r="HNX338" s="60"/>
      <c r="HNY338" s="60"/>
      <c r="HNZ338" s="60"/>
      <c r="HOA338" s="60"/>
      <c r="HOB338" s="60"/>
      <c r="HOC338" s="60"/>
      <c r="HOD338" s="60"/>
      <c r="HOE338" s="60"/>
      <c r="HOF338" s="60"/>
      <c r="HOG338" s="60"/>
      <c r="HOH338" s="60"/>
      <c r="HOI338" s="60"/>
      <c r="HOJ338" s="60"/>
      <c r="HOK338" s="60"/>
      <c r="HOL338" s="60"/>
      <c r="HOM338" s="60"/>
      <c r="HON338" s="60"/>
      <c r="HOO338" s="60"/>
      <c r="HOP338" s="60"/>
      <c r="HOQ338" s="60"/>
      <c r="HOR338" s="60"/>
      <c r="HOS338" s="60"/>
      <c r="HOT338" s="60"/>
      <c r="HOU338" s="60"/>
      <c r="HOV338" s="60"/>
      <c r="HOW338" s="60"/>
      <c r="HOX338" s="60"/>
      <c r="HOY338" s="60"/>
      <c r="HOZ338" s="60"/>
      <c r="HPA338" s="60"/>
      <c r="HPB338" s="60"/>
      <c r="HPC338" s="60"/>
      <c r="HPD338" s="60"/>
      <c r="HPE338" s="60"/>
      <c r="HPF338" s="60"/>
      <c r="HPG338" s="60"/>
      <c r="HPH338" s="60"/>
      <c r="HPI338" s="60"/>
      <c r="HPJ338" s="60"/>
      <c r="HPK338" s="60"/>
      <c r="HPL338" s="60"/>
      <c r="HPM338" s="60"/>
      <c r="HPN338" s="60"/>
      <c r="HPO338" s="60"/>
      <c r="HPP338" s="60"/>
      <c r="HPQ338" s="60"/>
      <c r="HPR338" s="60"/>
      <c r="HPS338" s="60"/>
      <c r="HPT338" s="60"/>
      <c r="HPU338" s="60"/>
      <c r="HPV338" s="60"/>
      <c r="HPW338" s="60"/>
      <c r="HPX338" s="60"/>
      <c r="HPY338" s="60"/>
      <c r="HPZ338" s="60"/>
      <c r="HQA338" s="60"/>
      <c r="HQB338" s="60"/>
      <c r="HQC338" s="60"/>
      <c r="HQD338" s="60"/>
      <c r="HQE338" s="60"/>
      <c r="HQF338" s="60"/>
      <c r="HQG338" s="60"/>
      <c r="HQH338" s="60"/>
      <c r="HQI338" s="60"/>
      <c r="HQJ338" s="60"/>
      <c r="HQK338" s="60"/>
      <c r="HQL338" s="60"/>
      <c r="HQM338" s="60"/>
      <c r="HQN338" s="60"/>
      <c r="HQO338" s="60"/>
      <c r="HQP338" s="60"/>
      <c r="HQQ338" s="60"/>
      <c r="HQR338" s="60"/>
      <c r="HQS338" s="60"/>
      <c r="HQT338" s="60"/>
      <c r="HQU338" s="60"/>
      <c r="HQV338" s="60"/>
      <c r="HQW338" s="60"/>
      <c r="HQX338" s="60"/>
      <c r="HQY338" s="60"/>
      <c r="HQZ338" s="60"/>
      <c r="HRA338" s="60"/>
      <c r="HRB338" s="60"/>
      <c r="HRC338" s="60"/>
      <c r="HRD338" s="60"/>
      <c r="HRE338" s="60"/>
      <c r="HRF338" s="60"/>
      <c r="HRG338" s="60"/>
      <c r="HRH338" s="60"/>
      <c r="HRI338" s="60"/>
      <c r="HRJ338" s="60"/>
      <c r="HRK338" s="60"/>
      <c r="HRL338" s="60"/>
      <c r="HRM338" s="60"/>
      <c r="HRN338" s="60"/>
      <c r="HRO338" s="60"/>
      <c r="HRP338" s="60"/>
      <c r="HRQ338" s="60"/>
      <c r="HRR338" s="60"/>
      <c r="HRS338" s="60"/>
      <c r="HRT338" s="60"/>
      <c r="HRU338" s="60"/>
      <c r="HRV338" s="60"/>
      <c r="HRW338" s="60"/>
      <c r="HRX338" s="60"/>
      <c r="HRY338" s="60"/>
      <c r="HRZ338" s="60"/>
      <c r="HSA338" s="60"/>
      <c r="HSB338" s="60"/>
      <c r="HSC338" s="60"/>
      <c r="HSD338" s="60"/>
      <c r="HSE338" s="60"/>
      <c r="HSF338" s="60"/>
      <c r="HSG338" s="60"/>
      <c r="HSH338" s="60"/>
      <c r="HSI338" s="60"/>
      <c r="HSJ338" s="60"/>
      <c r="HSK338" s="60"/>
      <c r="HSL338" s="60"/>
      <c r="HSM338" s="60"/>
      <c r="HSN338" s="60"/>
      <c r="HSO338" s="60"/>
      <c r="HSP338" s="60"/>
      <c r="HSQ338" s="60"/>
      <c r="HSR338" s="60"/>
      <c r="HSS338" s="60"/>
      <c r="HST338" s="60"/>
      <c r="HSU338" s="60"/>
      <c r="HSV338" s="60"/>
      <c r="HSW338" s="60"/>
      <c r="HSX338" s="60"/>
      <c r="HSY338" s="60"/>
      <c r="HSZ338" s="60"/>
      <c r="HTA338" s="60"/>
      <c r="HTB338" s="60"/>
      <c r="HTC338" s="60"/>
      <c r="HTD338" s="60"/>
      <c r="HTE338" s="60"/>
      <c r="HTF338" s="60"/>
      <c r="HTG338" s="60"/>
      <c r="HTH338" s="60"/>
      <c r="HTI338" s="60"/>
      <c r="HTJ338" s="60"/>
      <c r="HTK338" s="60"/>
      <c r="HTL338" s="60"/>
      <c r="HTM338" s="60"/>
      <c r="HTN338" s="60"/>
      <c r="HTO338" s="60"/>
      <c r="HTP338" s="60"/>
      <c r="HTQ338" s="60"/>
      <c r="HTR338" s="60"/>
      <c r="HTS338" s="60"/>
      <c r="HTT338" s="60"/>
      <c r="HTU338" s="60"/>
      <c r="HTV338" s="60"/>
      <c r="HTW338" s="60"/>
      <c r="HTX338" s="60"/>
      <c r="HTY338" s="60"/>
      <c r="HTZ338" s="60"/>
      <c r="HUA338" s="60"/>
      <c r="HUB338" s="60"/>
      <c r="HUC338" s="60"/>
      <c r="HUD338" s="60"/>
      <c r="HUE338" s="60"/>
      <c r="HUF338" s="60"/>
      <c r="HUG338" s="60"/>
      <c r="HUH338" s="60"/>
      <c r="HUI338" s="60"/>
      <c r="HUJ338" s="60"/>
      <c r="HUK338" s="60"/>
      <c r="HUL338" s="60"/>
      <c r="HUM338" s="60"/>
      <c r="HUN338" s="60"/>
      <c r="HUO338" s="60"/>
      <c r="HUP338" s="60"/>
      <c r="HUQ338" s="60"/>
      <c r="HUR338" s="60"/>
      <c r="HUS338" s="60"/>
      <c r="HUT338" s="60"/>
      <c r="HUU338" s="60"/>
      <c r="HUV338" s="60"/>
      <c r="HUW338" s="60"/>
      <c r="HUX338" s="60"/>
      <c r="HUY338" s="60"/>
      <c r="HUZ338" s="60"/>
      <c r="HVA338" s="60"/>
      <c r="HVB338" s="60"/>
      <c r="HVC338" s="60"/>
      <c r="HVD338" s="60"/>
      <c r="HVE338" s="60"/>
      <c r="HVF338" s="60"/>
      <c r="HVG338" s="60"/>
      <c r="HVH338" s="60"/>
      <c r="HVI338" s="60"/>
      <c r="HVJ338" s="60"/>
      <c r="HVK338" s="60"/>
      <c r="HVL338" s="60"/>
      <c r="HVM338" s="60"/>
      <c r="HVN338" s="60"/>
      <c r="HVO338" s="60"/>
      <c r="HVP338" s="60"/>
      <c r="HVQ338" s="60"/>
      <c r="HVR338" s="60"/>
      <c r="HVS338" s="60"/>
      <c r="HVT338" s="60"/>
      <c r="HVU338" s="60"/>
      <c r="HVV338" s="60"/>
      <c r="HVW338" s="60"/>
      <c r="HVX338" s="60"/>
      <c r="HVY338" s="60"/>
      <c r="HVZ338" s="60"/>
      <c r="HWA338" s="60"/>
      <c r="HWB338" s="60"/>
      <c r="HWC338" s="60"/>
      <c r="HWD338" s="60"/>
      <c r="HWE338" s="60"/>
      <c r="HWF338" s="60"/>
      <c r="HWG338" s="60"/>
      <c r="HWH338" s="60"/>
      <c r="HWI338" s="60"/>
      <c r="HWJ338" s="60"/>
      <c r="HWK338" s="60"/>
      <c r="HWL338" s="60"/>
      <c r="HWM338" s="60"/>
      <c r="HWN338" s="60"/>
      <c r="HWO338" s="60"/>
      <c r="HWP338" s="60"/>
      <c r="HWQ338" s="60"/>
      <c r="HWR338" s="60"/>
      <c r="HWS338" s="60"/>
      <c r="HWT338" s="60"/>
      <c r="HWU338" s="60"/>
      <c r="HWV338" s="60"/>
      <c r="HWW338" s="60"/>
      <c r="HWX338" s="60"/>
      <c r="HWY338" s="60"/>
      <c r="HWZ338" s="60"/>
      <c r="HXA338" s="60"/>
      <c r="HXB338" s="60"/>
      <c r="HXC338" s="60"/>
      <c r="HXD338" s="60"/>
      <c r="HXE338" s="60"/>
      <c r="HXF338" s="60"/>
      <c r="HXG338" s="60"/>
      <c r="HXH338" s="60"/>
      <c r="HXI338" s="60"/>
      <c r="HXJ338" s="60"/>
      <c r="HXK338" s="60"/>
      <c r="HXL338" s="60"/>
      <c r="HXM338" s="60"/>
      <c r="HXN338" s="60"/>
      <c r="HXO338" s="60"/>
      <c r="HXP338" s="60"/>
      <c r="HXQ338" s="60"/>
      <c r="HXR338" s="60"/>
      <c r="HXS338" s="60"/>
      <c r="HXT338" s="60"/>
      <c r="HXU338" s="60"/>
      <c r="HXV338" s="60"/>
      <c r="HXW338" s="60"/>
      <c r="HXX338" s="60"/>
      <c r="HXY338" s="60"/>
      <c r="HXZ338" s="60"/>
      <c r="HYA338" s="60"/>
      <c r="HYB338" s="60"/>
      <c r="HYC338" s="60"/>
      <c r="HYD338" s="60"/>
      <c r="HYE338" s="60"/>
      <c r="HYF338" s="60"/>
      <c r="HYG338" s="60"/>
      <c r="HYH338" s="60"/>
      <c r="HYI338" s="60"/>
      <c r="HYJ338" s="60"/>
      <c r="HYK338" s="60"/>
      <c r="HYL338" s="60"/>
      <c r="HYM338" s="60"/>
      <c r="HYN338" s="60"/>
      <c r="HYO338" s="60"/>
      <c r="HYP338" s="60"/>
      <c r="HYQ338" s="60"/>
      <c r="HYR338" s="60"/>
      <c r="HYS338" s="60"/>
      <c r="HYT338" s="60"/>
      <c r="HYU338" s="60"/>
      <c r="HYV338" s="60"/>
      <c r="HYW338" s="60"/>
      <c r="HYX338" s="60"/>
      <c r="HYY338" s="60"/>
      <c r="HYZ338" s="60"/>
      <c r="HZA338" s="60"/>
      <c r="HZB338" s="60"/>
      <c r="HZC338" s="60"/>
      <c r="HZD338" s="60"/>
      <c r="HZE338" s="60"/>
      <c r="HZF338" s="60"/>
      <c r="HZG338" s="60"/>
      <c r="HZH338" s="60"/>
      <c r="HZI338" s="60"/>
      <c r="HZJ338" s="60"/>
      <c r="HZK338" s="60"/>
      <c r="HZL338" s="60"/>
      <c r="HZM338" s="60"/>
      <c r="HZN338" s="60"/>
      <c r="HZO338" s="60"/>
      <c r="HZP338" s="60"/>
      <c r="HZQ338" s="60"/>
      <c r="HZR338" s="60"/>
      <c r="HZS338" s="60"/>
      <c r="HZT338" s="60"/>
      <c r="HZU338" s="60"/>
      <c r="HZV338" s="60"/>
      <c r="HZW338" s="60"/>
      <c r="HZX338" s="60"/>
      <c r="HZY338" s="60"/>
      <c r="HZZ338" s="60"/>
      <c r="IAA338" s="60"/>
      <c r="IAB338" s="60"/>
      <c r="IAC338" s="60"/>
      <c r="IAD338" s="60"/>
      <c r="IAE338" s="60"/>
      <c r="IAF338" s="60"/>
      <c r="IAG338" s="60"/>
      <c r="IAH338" s="60"/>
      <c r="IAI338" s="60"/>
      <c r="IAJ338" s="60"/>
      <c r="IAK338" s="60"/>
      <c r="IAL338" s="60"/>
      <c r="IAM338" s="60"/>
      <c r="IAN338" s="60"/>
      <c r="IAO338" s="60"/>
      <c r="IAP338" s="60"/>
      <c r="IAQ338" s="60"/>
      <c r="IAR338" s="60"/>
      <c r="IAS338" s="60"/>
      <c r="IAT338" s="60"/>
      <c r="IAU338" s="60"/>
      <c r="IAV338" s="60"/>
      <c r="IAW338" s="60"/>
      <c r="IAX338" s="60"/>
      <c r="IAY338" s="60"/>
      <c r="IAZ338" s="60"/>
      <c r="IBA338" s="60"/>
      <c r="IBB338" s="60"/>
      <c r="IBC338" s="60"/>
      <c r="IBD338" s="60"/>
      <c r="IBE338" s="60"/>
      <c r="IBF338" s="60"/>
      <c r="IBG338" s="60"/>
      <c r="IBH338" s="60"/>
      <c r="IBI338" s="60"/>
      <c r="IBJ338" s="60"/>
      <c r="IBK338" s="60"/>
      <c r="IBL338" s="60"/>
      <c r="IBM338" s="60"/>
      <c r="IBN338" s="60"/>
      <c r="IBO338" s="60"/>
      <c r="IBP338" s="60"/>
      <c r="IBQ338" s="60"/>
      <c r="IBR338" s="60"/>
      <c r="IBS338" s="60"/>
      <c r="IBT338" s="60"/>
      <c r="IBU338" s="60"/>
      <c r="IBV338" s="60"/>
      <c r="IBW338" s="60"/>
      <c r="IBX338" s="60"/>
      <c r="IBY338" s="60"/>
      <c r="IBZ338" s="60"/>
      <c r="ICA338" s="60"/>
      <c r="ICB338" s="60"/>
      <c r="ICC338" s="60"/>
      <c r="ICD338" s="60"/>
      <c r="ICE338" s="60"/>
      <c r="ICF338" s="60"/>
      <c r="ICG338" s="60"/>
      <c r="ICH338" s="60"/>
      <c r="ICI338" s="60"/>
      <c r="ICJ338" s="60"/>
      <c r="ICK338" s="60"/>
      <c r="ICL338" s="60"/>
      <c r="ICM338" s="60"/>
      <c r="ICN338" s="60"/>
      <c r="ICO338" s="60"/>
      <c r="ICP338" s="60"/>
      <c r="ICQ338" s="60"/>
      <c r="ICR338" s="60"/>
      <c r="ICS338" s="60"/>
      <c r="ICT338" s="60"/>
      <c r="ICU338" s="60"/>
      <c r="ICV338" s="60"/>
      <c r="ICW338" s="60"/>
      <c r="ICX338" s="60"/>
      <c r="ICY338" s="60"/>
      <c r="ICZ338" s="60"/>
      <c r="IDA338" s="60"/>
      <c r="IDB338" s="60"/>
      <c r="IDC338" s="60"/>
      <c r="IDD338" s="60"/>
      <c r="IDE338" s="60"/>
      <c r="IDF338" s="60"/>
      <c r="IDG338" s="60"/>
      <c r="IDH338" s="60"/>
      <c r="IDI338" s="60"/>
      <c r="IDJ338" s="60"/>
      <c r="IDK338" s="60"/>
      <c r="IDL338" s="60"/>
      <c r="IDM338" s="60"/>
      <c r="IDN338" s="60"/>
      <c r="IDO338" s="60"/>
      <c r="IDP338" s="60"/>
      <c r="IDQ338" s="60"/>
      <c r="IDR338" s="60"/>
      <c r="IDS338" s="60"/>
      <c r="IDT338" s="60"/>
      <c r="IDU338" s="60"/>
      <c r="IDV338" s="60"/>
      <c r="IDW338" s="60"/>
      <c r="IDX338" s="60"/>
      <c r="IDY338" s="60"/>
      <c r="IDZ338" s="60"/>
      <c r="IEA338" s="60"/>
      <c r="IEB338" s="60"/>
      <c r="IEC338" s="60"/>
      <c r="IED338" s="60"/>
      <c r="IEE338" s="60"/>
      <c r="IEF338" s="60"/>
      <c r="IEG338" s="60"/>
      <c r="IEH338" s="60"/>
      <c r="IEI338" s="60"/>
      <c r="IEJ338" s="60"/>
      <c r="IEK338" s="60"/>
      <c r="IEL338" s="60"/>
      <c r="IEM338" s="60"/>
      <c r="IEN338" s="60"/>
      <c r="IEO338" s="60"/>
      <c r="IEP338" s="60"/>
      <c r="IEQ338" s="60"/>
      <c r="IER338" s="60"/>
      <c r="IES338" s="60"/>
      <c r="IET338" s="60"/>
      <c r="IEU338" s="60"/>
      <c r="IEV338" s="60"/>
      <c r="IEW338" s="60"/>
      <c r="IEX338" s="60"/>
      <c r="IEY338" s="60"/>
      <c r="IEZ338" s="60"/>
      <c r="IFA338" s="60"/>
      <c r="IFB338" s="60"/>
      <c r="IFC338" s="60"/>
      <c r="IFD338" s="60"/>
      <c r="IFE338" s="60"/>
      <c r="IFF338" s="60"/>
      <c r="IFG338" s="60"/>
      <c r="IFH338" s="60"/>
      <c r="IFI338" s="60"/>
      <c r="IFJ338" s="60"/>
      <c r="IFK338" s="60"/>
      <c r="IFL338" s="60"/>
      <c r="IFM338" s="60"/>
      <c r="IFN338" s="60"/>
      <c r="IFO338" s="60"/>
      <c r="IFP338" s="60"/>
      <c r="IFQ338" s="60"/>
      <c r="IFR338" s="60"/>
      <c r="IFS338" s="60"/>
      <c r="IFT338" s="60"/>
      <c r="IFU338" s="60"/>
      <c r="IFV338" s="60"/>
      <c r="IFW338" s="60"/>
      <c r="IFX338" s="60"/>
      <c r="IFY338" s="60"/>
      <c r="IFZ338" s="60"/>
      <c r="IGA338" s="60"/>
      <c r="IGB338" s="60"/>
      <c r="IGC338" s="60"/>
      <c r="IGD338" s="60"/>
      <c r="IGE338" s="60"/>
      <c r="IGF338" s="60"/>
      <c r="IGG338" s="60"/>
      <c r="IGH338" s="60"/>
      <c r="IGI338" s="60"/>
      <c r="IGJ338" s="60"/>
      <c r="IGK338" s="60"/>
      <c r="IGL338" s="60"/>
      <c r="IGM338" s="60"/>
      <c r="IGN338" s="60"/>
      <c r="IGO338" s="60"/>
      <c r="IGP338" s="60"/>
      <c r="IGQ338" s="60"/>
      <c r="IGR338" s="60"/>
      <c r="IGS338" s="60"/>
      <c r="IGT338" s="60"/>
      <c r="IGU338" s="60"/>
      <c r="IGV338" s="60"/>
      <c r="IGW338" s="60"/>
      <c r="IGX338" s="60"/>
      <c r="IGY338" s="60"/>
      <c r="IGZ338" s="60"/>
      <c r="IHA338" s="60"/>
      <c r="IHB338" s="60"/>
      <c r="IHC338" s="60"/>
      <c r="IHD338" s="60"/>
      <c r="IHE338" s="60"/>
      <c r="IHF338" s="60"/>
      <c r="IHG338" s="60"/>
      <c r="IHH338" s="60"/>
      <c r="IHI338" s="60"/>
      <c r="IHJ338" s="60"/>
      <c r="IHK338" s="60"/>
      <c r="IHL338" s="60"/>
      <c r="IHM338" s="60"/>
      <c r="IHN338" s="60"/>
      <c r="IHO338" s="60"/>
      <c r="IHP338" s="60"/>
      <c r="IHQ338" s="60"/>
      <c r="IHR338" s="60"/>
      <c r="IHS338" s="60"/>
      <c r="IHT338" s="60"/>
      <c r="IHU338" s="60"/>
      <c r="IHV338" s="60"/>
      <c r="IHW338" s="60"/>
      <c r="IHX338" s="60"/>
      <c r="IHY338" s="60"/>
      <c r="IHZ338" s="60"/>
      <c r="IIA338" s="60"/>
      <c r="IIB338" s="60"/>
      <c r="IIC338" s="60"/>
      <c r="IID338" s="60"/>
      <c r="IIE338" s="60"/>
      <c r="IIF338" s="60"/>
      <c r="IIG338" s="60"/>
      <c r="IIH338" s="60"/>
      <c r="III338" s="60"/>
      <c r="IIJ338" s="60"/>
      <c r="IIK338" s="60"/>
      <c r="IIL338" s="60"/>
      <c r="IIM338" s="60"/>
      <c r="IIN338" s="60"/>
      <c r="IIO338" s="60"/>
      <c r="IIP338" s="60"/>
      <c r="IIQ338" s="60"/>
      <c r="IIR338" s="60"/>
      <c r="IIS338" s="60"/>
      <c r="IIT338" s="60"/>
      <c r="IIU338" s="60"/>
      <c r="IIV338" s="60"/>
      <c r="IIW338" s="60"/>
      <c r="IIX338" s="60"/>
      <c r="IIY338" s="60"/>
      <c r="IIZ338" s="60"/>
      <c r="IJA338" s="60"/>
      <c r="IJB338" s="60"/>
      <c r="IJC338" s="60"/>
      <c r="IJD338" s="60"/>
      <c r="IJE338" s="60"/>
      <c r="IJF338" s="60"/>
      <c r="IJG338" s="60"/>
      <c r="IJH338" s="60"/>
      <c r="IJI338" s="60"/>
      <c r="IJJ338" s="60"/>
      <c r="IJK338" s="60"/>
      <c r="IJL338" s="60"/>
      <c r="IJM338" s="60"/>
      <c r="IJN338" s="60"/>
      <c r="IJO338" s="60"/>
      <c r="IJP338" s="60"/>
      <c r="IJQ338" s="60"/>
      <c r="IJR338" s="60"/>
      <c r="IJS338" s="60"/>
      <c r="IJT338" s="60"/>
      <c r="IJU338" s="60"/>
      <c r="IJV338" s="60"/>
      <c r="IJW338" s="60"/>
      <c r="IJX338" s="60"/>
      <c r="IJY338" s="60"/>
      <c r="IJZ338" s="60"/>
      <c r="IKA338" s="60"/>
      <c r="IKB338" s="60"/>
      <c r="IKC338" s="60"/>
      <c r="IKD338" s="60"/>
      <c r="IKE338" s="60"/>
      <c r="IKF338" s="60"/>
      <c r="IKG338" s="60"/>
      <c r="IKH338" s="60"/>
      <c r="IKI338" s="60"/>
      <c r="IKJ338" s="60"/>
      <c r="IKK338" s="60"/>
      <c r="IKL338" s="60"/>
      <c r="IKM338" s="60"/>
      <c r="IKN338" s="60"/>
      <c r="IKO338" s="60"/>
      <c r="IKP338" s="60"/>
      <c r="IKQ338" s="60"/>
      <c r="IKR338" s="60"/>
      <c r="IKS338" s="60"/>
      <c r="IKT338" s="60"/>
      <c r="IKU338" s="60"/>
      <c r="IKV338" s="60"/>
      <c r="IKW338" s="60"/>
      <c r="IKX338" s="60"/>
      <c r="IKY338" s="60"/>
      <c r="IKZ338" s="60"/>
      <c r="ILA338" s="60"/>
      <c r="ILB338" s="60"/>
      <c r="ILC338" s="60"/>
      <c r="ILD338" s="60"/>
      <c r="ILE338" s="60"/>
      <c r="ILF338" s="60"/>
      <c r="ILG338" s="60"/>
      <c r="ILH338" s="60"/>
      <c r="ILI338" s="60"/>
      <c r="ILJ338" s="60"/>
      <c r="ILK338" s="60"/>
      <c r="ILL338" s="60"/>
      <c r="ILM338" s="60"/>
      <c r="ILN338" s="60"/>
      <c r="ILO338" s="60"/>
      <c r="ILP338" s="60"/>
      <c r="ILQ338" s="60"/>
      <c r="ILR338" s="60"/>
      <c r="ILS338" s="60"/>
      <c r="ILT338" s="60"/>
      <c r="ILU338" s="60"/>
      <c r="ILV338" s="60"/>
      <c r="ILW338" s="60"/>
      <c r="ILX338" s="60"/>
      <c r="ILY338" s="60"/>
      <c r="ILZ338" s="60"/>
      <c r="IMA338" s="60"/>
      <c r="IMB338" s="60"/>
      <c r="IMC338" s="60"/>
      <c r="IMD338" s="60"/>
      <c r="IME338" s="60"/>
      <c r="IMF338" s="60"/>
      <c r="IMG338" s="60"/>
      <c r="IMH338" s="60"/>
      <c r="IMI338" s="60"/>
      <c r="IMJ338" s="60"/>
      <c r="IMK338" s="60"/>
      <c r="IML338" s="60"/>
      <c r="IMM338" s="60"/>
      <c r="IMN338" s="60"/>
      <c r="IMO338" s="60"/>
      <c r="IMP338" s="60"/>
      <c r="IMQ338" s="60"/>
      <c r="IMR338" s="60"/>
      <c r="IMS338" s="60"/>
      <c r="IMT338" s="60"/>
      <c r="IMU338" s="60"/>
      <c r="IMV338" s="60"/>
      <c r="IMW338" s="60"/>
      <c r="IMX338" s="60"/>
      <c r="IMY338" s="60"/>
      <c r="IMZ338" s="60"/>
      <c r="INA338" s="60"/>
      <c r="INB338" s="60"/>
      <c r="INC338" s="60"/>
      <c r="IND338" s="60"/>
      <c r="INE338" s="60"/>
      <c r="INF338" s="60"/>
      <c r="ING338" s="60"/>
      <c r="INH338" s="60"/>
      <c r="INI338" s="60"/>
      <c r="INJ338" s="60"/>
      <c r="INK338" s="60"/>
      <c r="INL338" s="60"/>
      <c r="INM338" s="60"/>
      <c r="INN338" s="60"/>
      <c r="INO338" s="60"/>
      <c r="INP338" s="60"/>
      <c r="INQ338" s="60"/>
      <c r="INR338" s="60"/>
      <c r="INS338" s="60"/>
      <c r="INT338" s="60"/>
      <c r="INU338" s="60"/>
      <c r="INV338" s="60"/>
      <c r="INW338" s="60"/>
      <c r="INX338" s="60"/>
      <c r="INY338" s="60"/>
      <c r="INZ338" s="60"/>
      <c r="IOA338" s="60"/>
      <c r="IOB338" s="60"/>
      <c r="IOC338" s="60"/>
      <c r="IOD338" s="60"/>
      <c r="IOE338" s="60"/>
      <c r="IOF338" s="60"/>
      <c r="IOG338" s="60"/>
      <c r="IOH338" s="60"/>
      <c r="IOI338" s="60"/>
      <c r="IOJ338" s="60"/>
      <c r="IOK338" s="60"/>
      <c r="IOL338" s="60"/>
      <c r="IOM338" s="60"/>
      <c r="ION338" s="60"/>
      <c r="IOO338" s="60"/>
      <c r="IOP338" s="60"/>
      <c r="IOQ338" s="60"/>
      <c r="IOR338" s="60"/>
      <c r="IOS338" s="60"/>
      <c r="IOT338" s="60"/>
      <c r="IOU338" s="60"/>
      <c r="IOV338" s="60"/>
      <c r="IOW338" s="60"/>
      <c r="IOX338" s="60"/>
      <c r="IOY338" s="60"/>
      <c r="IOZ338" s="60"/>
      <c r="IPA338" s="60"/>
      <c r="IPB338" s="60"/>
      <c r="IPC338" s="60"/>
      <c r="IPD338" s="60"/>
      <c r="IPE338" s="60"/>
      <c r="IPF338" s="60"/>
      <c r="IPG338" s="60"/>
      <c r="IPH338" s="60"/>
      <c r="IPI338" s="60"/>
      <c r="IPJ338" s="60"/>
      <c r="IPK338" s="60"/>
      <c r="IPL338" s="60"/>
      <c r="IPM338" s="60"/>
      <c r="IPN338" s="60"/>
      <c r="IPO338" s="60"/>
      <c r="IPP338" s="60"/>
      <c r="IPQ338" s="60"/>
      <c r="IPR338" s="60"/>
      <c r="IPS338" s="60"/>
      <c r="IPT338" s="60"/>
      <c r="IPU338" s="60"/>
      <c r="IPV338" s="60"/>
      <c r="IPW338" s="60"/>
      <c r="IPX338" s="60"/>
      <c r="IPY338" s="60"/>
      <c r="IPZ338" s="60"/>
      <c r="IQA338" s="60"/>
      <c r="IQB338" s="60"/>
      <c r="IQC338" s="60"/>
      <c r="IQD338" s="60"/>
      <c r="IQE338" s="60"/>
      <c r="IQF338" s="60"/>
      <c r="IQG338" s="60"/>
      <c r="IQH338" s="60"/>
      <c r="IQI338" s="60"/>
      <c r="IQJ338" s="60"/>
      <c r="IQK338" s="60"/>
      <c r="IQL338" s="60"/>
      <c r="IQM338" s="60"/>
      <c r="IQN338" s="60"/>
      <c r="IQO338" s="60"/>
      <c r="IQP338" s="60"/>
      <c r="IQQ338" s="60"/>
      <c r="IQR338" s="60"/>
      <c r="IQS338" s="60"/>
      <c r="IQT338" s="60"/>
      <c r="IQU338" s="60"/>
      <c r="IQV338" s="60"/>
      <c r="IQW338" s="60"/>
      <c r="IQX338" s="60"/>
      <c r="IQY338" s="60"/>
      <c r="IQZ338" s="60"/>
      <c r="IRA338" s="60"/>
      <c r="IRB338" s="60"/>
      <c r="IRC338" s="60"/>
      <c r="IRD338" s="60"/>
      <c r="IRE338" s="60"/>
      <c r="IRF338" s="60"/>
      <c r="IRG338" s="60"/>
      <c r="IRH338" s="60"/>
      <c r="IRI338" s="60"/>
      <c r="IRJ338" s="60"/>
      <c r="IRK338" s="60"/>
      <c r="IRL338" s="60"/>
      <c r="IRM338" s="60"/>
      <c r="IRN338" s="60"/>
      <c r="IRO338" s="60"/>
      <c r="IRP338" s="60"/>
      <c r="IRQ338" s="60"/>
      <c r="IRR338" s="60"/>
      <c r="IRS338" s="60"/>
      <c r="IRT338" s="60"/>
      <c r="IRU338" s="60"/>
      <c r="IRV338" s="60"/>
      <c r="IRW338" s="60"/>
      <c r="IRX338" s="60"/>
      <c r="IRY338" s="60"/>
      <c r="IRZ338" s="60"/>
      <c r="ISA338" s="60"/>
      <c r="ISB338" s="60"/>
      <c r="ISC338" s="60"/>
      <c r="ISD338" s="60"/>
      <c r="ISE338" s="60"/>
      <c r="ISF338" s="60"/>
      <c r="ISG338" s="60"/>
      <c r="ISH338" s="60"/>
      <c r="ISI338" s="60"/>
      <c r="ISJ338" s="60"/>
      <c r="ISK338" s="60"/>
      <c r="ISL338" s="60"/>
      <c r="ISM338" s="60"/>
      <c r="ISN338" s="60"/>
      <c r="ISO338" s="60"/>
      <c r="ISP338" s="60"/>
      <c r="ISQ338" s="60"/>
      <c r="ISR338" s="60"/>
      <c r="ISS338" s="60"/>
      <c r="IST338" s="60"/>
      <c r="ISU338" s="60"/>
      <c r="ISV338" s="60"/>
      <c r="ISW338" s="60"/>
      <c r="ISX338" s="60"/>
      <c r="ISY338" s="60"/>
      <c r="ISZ338" s="60"/>
      <c r="ITA338" s="60"/>
      <c r="ITB338" s="60"/>
      <c r="ITC338" s="60"/>
      <c r="ITD338" s="60"/>
      <c r="ITE338" s="60"/>
      <c r="ITF338" s="60"/>
      <c r="ITG338" s="60"/>
      <c r="ITH338" s="60"/>
      <c r="ITI338" s="60"/>
      <c r="ITJ338" s="60"/>
      <c r="ITK338" s="60"/>
      <c r="ITL338" s="60"/>
      <c r="ITM338" s="60"/>
      <c r="ITN338" s="60"/>
      <c r="ITO338" s="60"/>
      <c r="ITP338" s="60"/>
      <c r="ITQ338" s="60"/>
      <c r="ITR338" s="60"/>
      <c r="ITS338" s="60"/>
      <c r="ITT338" s="60"/>
      <c r="ITU338" s="60"/>
      <c r="ITV338" s="60"/>
      <c r="ITW338" s="60"/>
      <c r="ITX338" s="60"/>
      <c r="ITY338" s="60"/>
      <c r="ITZ338" s="60"/>
      <c r="IUA338" s="60"/>
      <c r="IUB338" s="60"/>
      <c r="IUC338" s="60"/>
      <c r="IUD338" s="60"/>
      <c r="IUE338" s="60"/>
      <c r="IUF338" s="60"/>
      <c r="IUG338" s="60"/>
      <c r="IUH338" s="60"/>
      <c r="IUI338" s="60"/>
      <c r="IUJ338" s="60"/>
      <c r="IUK338" s="60"/>
      <c r="IUL338" s="60"/>
      <c r="IUM338" s="60"/>
      <c r="IUN338" s="60"/>
      <c r="IUO338" s="60"/>
      <c r="IUP338" s="60"/>
      <c r="IUQ338" s="60"/>
      <c r="IUR338" s="60"/>
      <c r="IUS338" s="60"/>
      <c r="IUT338" s="60"/>
      <c r="IUU338" s="60"/>
      <c r="IUV338" s="60"/>
      <c r="IUW338" s="60"/>
      <c r="IUX338" s="60"/>
      <c r="IUY338" s="60"/>
      <c r="IUZ338" s="60"/>
      <c r="IVA338" s="60"/>
      <c r="IVB338" s="60"/>
      <c r="IVC338" s="60"/>
      <c r="IVD338" s="60"/>
      <c r="IVE338" s="60"/>
      <c r="IVF338" s="60"/>
      <c r="IVG338" s="60"/>
      <c r="IVH338" s="60"/>
      <c r="IVI338" s="60"/>
      <c r="IVJ338" s="60"/>
      <c r="IVK338" s="60"/>
      <c r="IVL338" s="60"/>
      <c r="IVM338" s="60"/>
      <c r="IVN338" s="60"/>
      <c r="IVO338" s="60"/>
      <c r="IVP338" s="60"/>
      <c r="IVQ338" s="60"/>
      <c r="IVR338" s="60"/>
      <c r="IVS338" s="60"/>
      <c r="IVT338" s="60"/>
      <c r="IVU338" s="60"/>
      <c r="IVV338" s="60"/>
      <c r="IVW338" s="60"/>
      <c r="IVX338" s="60"/>
      <c r="IVY338" s="60"/>
      <c r="IVZ338" s="60"/>
      <c r="IWA338" s="60"/>
      <c r="IWB338" s="60"/>
      <c r="IWC338" s="60"/>
      <c r="IWD338" s="60"/>
      <c r="IWE338" s="60"/>
      <c r="IWF338" s="60"/>
      <c r="IWG338" s="60"/>
      <c r="IWH338" s="60"/>
      <c r="IWI338" s="60"/>
      <c r="IWJ338" s="60"/>
      <c r="IWK338" s="60"/>
      <c r="IWL338" s="60"/>
      <c r="IWM338" s="60"/>
      <c r="IWN338" s="60"/>
      <c r="IWO338" s="60"/>
      <c r="IWP338" s="60"/>
      <c r="IWQ338" s="60"/>
      <c r="IWR338" s="60"/>
      <c r="IWS338" s="60"/>
      <c r="IWT338" s="60"/>
      <c r="IWU338" s="60"/>
      <c r="IWV338" s="60"/>
      <c r="IWW338" s="60"/>
      <c r="IWX338" s="60"/>
      <c r="IWY338" s="60"/>
      <c r="IWZ338" s="60"/>
      <c r="IXA338" s="60"/>
      <c r="IXB338" s="60"/>
      <c r="IXC338" s="60"/>
      <c r="IXD338" s="60"/>
      <c r="IXE338" s="60"/>
      <c r="IXF338" s="60"/>
      <c r="IXG338" s="60"/>
      <c r="IXH338" s="60"/>
      <c r="IXI338" s="60"/>
      <c r="IXJ338" s="60"/>
      <c r="IXK338" s="60"/>
      <c r="IXL338" s="60"/>
      <c r="IXM338" s="60"/>
      <c r="IXN338" s="60"/>
      <c r="IXO338" s="60"/>
      <c r="IXP338" s="60"/>
      <c r="IXQ338" s="60"/>
      <c r="IXR338" s="60"/>
      <c r="IXS338" s="60"/>
      <c r="IXT338" s="60"/>
      <c r="IXU338" s="60"/>
      <c r="IXV338" s="60"/>
      <c r="IXW338" s="60"/>
      <c r="IXX338" s="60"/>
      <c r="IXY338" s="60"/>
      <c r="IXZ338" s="60"/>
      <c r="IYA338" s="60"/>
      <c r="IYB338" s="60"/>
      <c r="IYC338" s="60"/>
      <c r="IYD338" s="60"/>
      <c r="IYE338" s="60"/>
      <c r="IYF338" s="60"/>
      <c r="IYG338" s="60"/>
      <c r="IYH338" s="60"/>
      <c r="IYI338" s="60"/>
      <c r="IYJ338" s="60"/>
      <c r="IYK338" s="60"/>
      <c r="IYL338" s="60"/>
      <c r="IYM338" s="60"/>
      <c r="IYN338" s="60"/>
      <c r="IYO338" s="60"/>
      <c r="IYP338" s="60"/>
      <c r="IYQ338" s="60"/>
      <c r="IYR338" s="60"/>
      <c r="IYS338" s="60"/>
      <c r="IYT338" s="60"/>
      <c r="IYU338" s="60"/>
      <c r="IYV338" s="60"/>
      <c r="IYW338" s="60"/>
      <c r="IYX338" s="60"/>
      <c r="IYY338" s="60"/>
      <c r="IYZ338" s="60"/>
      <c r="IZA338" s="60"/>
      <c r="IZB338" s="60"/>
      <c r="IZC338" s="60"/>
      <c r="IZD338" s="60"/>
      <c r="IZE338" s="60"/>
      <c r="IZF338" s="60"/>
      <c r="IZG338" s="60"/>
      <c r="IZH338" s="60"/>
      <c r="IZI338" s="60"/>
      <c r="IZJ338" s="60"/>
      <c r="IZK338" s="60"/>
      <c r="IZL338" s="60"/>
      <c r="IZM338" s="60"/>
      <c r="IZN338" s="60"/>
      <c r="IZO338" s="60"/>
      <c r="IZP338" s="60"/>
      <c r="IZQ338" s="60"/>
      <c r="IZR338" s="60"/>
      <c r="IZS338" s="60"/>
      <c r="IZT338" s="60"/>
      <c r="IZU338" s="60"/>
      <c r="IZV338" s="60"/>
      <c r="IZW338" s="60"/>
      <c r="IZX338" s="60"/>
      <c r="IZY338" s="60"/>
      <c r="IZZ338" s="60"/>
      <c r="JAA338" s="60"/>
      <c r="JAB338" s="60"/>
      <c r="JAC338" s="60"/>
      <c r="JAD338" s="60"/>
      <c r="JAE338" s="60"/>
      <c r="JAF338" s="60"/>
      <c r="JAG338" s="60"/>
      <c r="JAH338" s="60"/>
      <c r="JAI338" s="60"/>
      <c r="JAJ338" s="60"/>
      <c r="JAK338" s="60"/>
      <c r="JAL338" s="60"/>
      <c r="JAM338" s="60"/>
      <c r="JAN338" s="60"/>
      <c r="JAO338" s="60"/>
      <c r="JAP338" s="60"/>
      <c r="JAQ338" s="60"/>
      <c r="JAR338" s="60"/>
      <c r="JAS338" s="60"/>
      <c r="JAT338" s="60"/>
      <c r="JAU338" s="60"/>
      <c r="JAV338" s="60"/>
      <c r="JAW338" s="60"/>
      <c r="JAX338" s="60"/>
      <c r="JAY338" s="60"/>
      <c r="JAZ338" s="60"/>
      <c r="JBA338" s="60"/>
      <c r="JBB338" s="60"/>
      <c r="JBC338" s="60"/>
      <c r="JBD338" s="60"/>
      <c r="JBE338" s="60"/>
      <c r="JBF338" s="60"/>
      <c r="JBG338" s="60"/>
      <c r="JBH338" s="60"/>
      <c r="JBI338" s="60"/>
      <c r="JBJ338" s="60"/>
      <c r="JBK338" s="60"/>
      <c r="JBL338" s="60"/>
      <c r="JBM338" s="60"/>
      <c r="JBN338" s="60"/>
      <c r="JBO338" s="60"/>
      <c r="JBP338" s="60"/>
      <c r="JBQ338" s="60"/>
      <c r="JBR338" s="60"/>
      <c r="JBS338" s="60"/>
      <c r="JBT338" s="60"/>
      <c r="JBU338" s="60"/>
      <c r="JBV338" s="60"/>
      <c r="JBW338" s="60"/>
      <c r="JBX338" s="60"/>
      <c r="JBY338" s="60"/>
      <c r="JBZ338" s="60"/>
      <c r="JCA338" s="60"/>
      <c r="JCB338" s="60"/>
      <c r="JCC338" s="60"/>
      <c r="JCD338" s="60"/>
      <c r="JCE338" s="60"/>
      <c r="JCF338" s="60"/>
      <c r="JCG338" s="60"/>
      <c r="JCH338" s="60"/>
      <c r="JCI338" s="60"/>
      <c r="JCJ338" s="60"/>
      <c r="JCK338" s="60"/>
      <c r="JCL338" s="60"/>
      <c r="JCM338" s="60"/>
      <c r="JCN338" s="60"/>
      <c r="JCO338" s="60"/>
      <c r="JCP338" s="60"/>
      <c r="JCQ338" s="60"/>
      <c r="JCR338" s="60"/>
      <c r="JCS338" s="60"/>
      <c r="JCT338" s="60"/>
      <c r="JCU338" s="60"/>
      <c r="JCV338" s="60"/>
      <c r="JCW338" s="60"/>
      <c r="JCX338" s="60"/>
      <c r="JCY338" s="60"/>
      <c r="JCZ338" s="60"/>
      <c r="JDA338" s="60"/>
      <c r="JDB338" s="60"/>
      <c r="JDC338" s="60"/>
      <c r="JDD338" s="60"/>
      <c r="JDE338" s="60"/>
      <c r="JDF338" s="60"/>
      <c r="JDG338" s="60"/>
      <c r="JDH338" s="60"/>
      <c r="JDI338" s="60"/>
      <c r="JDJ338" s="60"/>
      <c r="JDK338" s="60"/>
      <c r="JDL338" s="60"/>
      <c r="JDM338" s="60"/>
      <c r="JDN338" s="60"/>
      <c r="JDO338" s="60"/>
      <c r="JDP338" s="60"/>
      <c r="JDQ338" s="60"/>
      <c r="JDR338" s="60"/>
      <c r="JDS338" s="60"/>
      <c r="JDT338" s="60"/>
      <c r="JDU338" s="60"/>
      <c r="JDV338" s="60"/>
      <c r="JDW338" s="60"/>
      <c r="JDX338" s="60"/>
      <c r="JDY338" s="60"/>
      <c r="JDZ338" s="60"/>
      <c r="JEA338" s="60"/>
      <c r="JEB338" s="60"/>
      <c r="JEC338" s="60"/>
      <c r="JED338" s="60"/>
      <c r="JEE338" s="60"/>
      <c r="JEF338" s="60"/>
      <c r="JEG338" s="60"/>
      <c r="JEH338" s="60"/>
      <c r="JEI338" s="60"/>
      <c r="JEJ338" s="60"/>
      <c r="JEK338" s="60"/>
      <c r="JEL338" s="60"/>
      <c r="JEM338" s="60"/>
      <c r="JEN338" s="60"/>
      <c r="JEO338" s="60"/>
      <c r="JEP338" s="60"/>
      <c r="JEQ338" s="60"/>
      <c r="JER338" s="60"/>
      <c r="JES338" s="60"/>
      <c r="JET338" s="60"/>
      <c r="JEU338" s="60"/>
      <c r="JEV338" s="60"/>
      <c r="JEW338" s="60"/>
      <c r="JEX338" s="60"/>
      <c r="JEY338" s="60"/>
      <c r="JEZ338" s="60"/>
      <c r="JFA338" s="60"/>
      <c r="JFB338" s="60"/>
      <c r="JFC338" s="60"/>
      <c r="JFD338" s="60"/>
      <c r="JFE338" s="60"/>
      <c r="JFF338" s="60"/>
      <c r="JFG338" s="60"/>
      <c r="JFH338" s="60"/>
      <c r="JFI338" s="60"/>
      <c r="JFJ338" s="60"/>
      <c r="JFK338" s="60"/>
      <c r="JFL338" s="60"/>
      <c r="JFM338" s="60"/>
      <c r="JFN338" s="60"/>
      <c r="JFO338" s="60"/>
      <c r="JFP338" s="60"/>
      <c r="JFQ338" s="60"/>
      <c r="JFR338" s="60"/>
      <c r="JFS338" s="60"/>
      <c r="JFT338" s="60"/>
      <c r="JFU338" s="60"/>
      <c r="JFV338" s="60"/>
      <c r="JFW338" s="60"/>
      <c r="JFX338" s="60"/>
      <c r="JFY338" s="60"/>
      <c r="JFZ338" s="60"/>
      <c r="JGA338" s="60"/>
      <c r="JGB338" s="60"/>
      <c r="JGC338" s="60"/>
      <c r="JGD338" s="60"/>
      <c r="JGE338" s="60"/>
      <c r="JGF338" s="60"/>
      <c r="JGG338" s="60"/>
      <c r="JGH338" s="60"/>
      <c r="JGI338" s="60"/>
      <c r="JGJ338" s="60"/>
      <c r="JGK338" s="60"/>
      <c r="JGL338" s="60"/>
      <c r="JGM338" s="60"/>
      <c r="JGN338" s="60"/>
      <c r="JGO338" s="60"/>
      <c r="JGP338" s="60"/>
      <c r="JGQ338" s="60"/>
      <c r="JGR338" s="60"/>
      <c r="JGS338" s="60"/>
      <c r="JGT338" s="60"/>
      <c r="JGU338" s="60"/>
      <c r="JGV338" s="60"/>
      <c r="JGW338" s="60"/>
      <c r="JGX338" s="60"/>
      <c r="JGY338" s="60"/>
      <c r="JGZ338" s="60"/>
      <c r="JHA338" s="60"/>
      <c r="JHB338" s="60"/>
      <c r="JHC338" s="60"/>
      <c r="JHD338" s="60"/>
      <c r="JHE338" s="60"/>
      <c r="JHF338" s="60"/>
      <c r="JHG338" s="60"/>
      <c r="JHH338" s="60"/>
      <c r="JHI338" s="60"/>
      <c r="JHJ338" s="60"/>
      <c r="JHK338" s="60"/>
      <c r="JHL338" s="60"/>
      <c r="JHM338" s="60"/>
      <c r="JHN338" s="60"/>
      <c r="JHO338" s="60"/>
      <c r="JHP338" s="60"/>
      <c r="JHQ338" s="60"/>
      <c r="JHR338" s="60"/>
      <c r="JHS338" s="60"/>
      <c r="JHT338" s="60"/>
      <c r="JHU338" s="60"/>
      <c r="JHV338" s="60"/>
      <c r="JHW338" s="60"/>
      <c r="JHX338" s="60"/>
      <c r="JHY338" s="60"/>
      <c r="JHZ338" s="60"/>
      <c r="JIA338" s="60"/>
      <c r="JIB338" s="60"/>
      <c r="JIC338" s="60"/>
      <c r="JID338" s="60"/>
      <c r="JIE338" s="60"/>
      <c r="JIF338" s="60"/>
      <c r="JIG338" s="60"/>
      <c r="JIH338" s="60"/>
      <c r="JII338" s="60"/>
      <c r="JIJ338" s="60"/>
      <c r="JIK338" s="60"/>
      <c r="JIL338" s="60"/>
      <c r="JIM338" s="60"/>
      <c r="JIN338" s="60"/>
      <c r="JIO338" s="60"/>
      <c r="JIP338" s="60"/>
      <c r="JIQ338" s="60"/>
      <c r="JIR338" s="60"/>
      <c r="JIS338" s="60"/>
      <c r="JIT338" s="60"/>
      <c r="JIU338" s="60"/>
      <c r="JIV338" s="60"/>
      <c r="JIW338" s="60"/>
      <c r="JIX338" s="60"/>
      <c r="JIY338" s="60"/>
      <c r="JIZ338" s="60"/>
      <c r="JJA338" s="60"/>
      <c r="JJB338" s="60"/>
      <c r="JJC338" s="60"/>
      <c r="JJD338" s="60"/>
      <c r="JJE338" s="60"/>
      <c r="JJF338" s="60"/>
      <c r="JJG338" s="60"/>
      <c r="JJH338" s="60"/>
      <c r="JJI338" s="60"/>
      <c r="JJJ338" s="60"/>
      <c r="JJK338" s="60"/>
      <c r="JJL338" s="60"/>
      <c r="JJM338" s="60"/>
      <c r="JJN338" s="60"/>
      <c r="JJO338" s="60"/>
      <c r="JJP338" s="60"/>
      <c r="JJQ338" s="60"/>
      <c r="JJR338" s="60"/>
      <c r="JJS338" s="60"/>
      <c r="JJT338" s="60"/>
      <c r="JJU338" s="60"/>
      <c r="JJV338" s="60"/>
      <c r="JJW338" s="60"/>
      <c r="JJX338" s="60"/>
      <c r="JJY338" s="60"/>
      <c r="JJZ338" s="60"/>
      <c r="JKA338" s="60"/>
      <c r="JKB338" s="60"/>
      <c r="JKC338" s="60"/>
      <c r="JKD338" s="60"/>
      <c r="JKE338" s="60"/>
      <c r="JKF338" s="60"/>
      <c r="JKG338" s="60"/>
      <c r="JKH338" s="60"/>
      <c r="JKI338" s="60"/>
      <c r="JKJ338" s="60"/>
      <c r="JKK338" s="60"/>
      <c r="JKL338" s="60"/>
      <c r="JKM338" s="60"/>
      <c r="JKN338" s="60"/>
      <c r="JKO338" s="60"/>
      <c r="JKP338" s="60"/>
      <c r="JKQ338" s="60"/>
      <c r="JKR338" s="60"/>
      <c r="JKS338" s="60"/>
      <c r="JKT338" s="60"/>
      <c r="JKU338" s="60"/>
      <c r="JKV338" s="60"/>
      <c r="JKW338" s="60"/>
      <c r="JKX338" s="60"/>
      <c r="JKY338" s="60"/>
      <c r="JKZ338" s="60"/>
      <c r="JLA338" s="60"/>
      <c r="JLB338" s="60"/>
      <c r="JLC338" s="60"/>
      <c r="JLD338" s="60"/>
      <c r="JLE338" s="60"/>
      <c r="JLF338" s="60"/>
      <c r="JLG338" s="60"/>
      <c r="JLH338" s="60"/>
      <c r="JLI338" s="60"/>
      <c r="JLJ338" s="60"/>
      <c r="JLK338" s="60"/>
      <c r="JLL338" s="60"/>
      <c r="JLM338" s="60"/>
      <c r="JLN338" s="60"/>
      <c r="JLO338" s="60"/>
      <c r="JLP338" s="60"/>
      <c r="JLQ338" s="60"/>
      <c r="JLR338" s="60"/>
      <c r="JLS338" s="60"/>
      <c r="JLT338" s="60"/>
      <c r="JLU338" s="60"/>
      <c r="JLV338" s="60"/>
      <c r="JLW338" s="60"/>
      <c r="JLX338" s="60"/>
      <c r="JLY338" s="60"/>
      <c r="JLZ338" s="60"/>
      <c r="JMA338" s="60"/>
      <c r="JMB338" s="60"/>
      <c r="JMC338" s="60"/>
      <c r="JMD338" s="60"/>
      <c r="JME338" s="60"/>
      <c r="JMF338" s="60"/>
      <c r="JMG338" s="60"/>
      <c r="JMH338" s="60"/>
      <c r="JMI338" s="60"/>
      <c r="JMJ338" s="60"/>
      <c r="JMK338" s="60"/>
      <c r="JML338" s="60"/>
      <c r="JMM338" s="60"/>
      <c r="JMN338" s="60"/>
      <c r="JMO338" s="60"/>
      <c r="JMP338" s="60"/>
      <c r="JMQ338" s="60"/>
      <c r="JMR338" s="60"/>
      <c r="JMS338" s="60"/>
      <c r="JMT338" s="60"/>
      <c r="JMU338" s="60"/>
      <c r="JMV338" s="60"/>
      <c r="JMW338" s="60"/>
      <c r="JMX338" s="60"/>
      <c r="JMY338" s="60"/>
      <c r="JMZ338" s="60"/>
      <c r="JNA338" s="60"/>
      <c r="JNB338" s="60"/>
      <c r="JNC338" s="60"/>
      <c r="JND338" s="60"/>
      <c r="JNE338" s="60"/>
      <c r="JNF338" s="60"/>
      <c r="JNG338" s="60"/>
      <c r="JNH338" s="60"/>
      <c r="JNI338" s="60"/>
      <c r="JNJ338" s="60"/>
      <c r="JNK338" s="60"/>
      <c r="JNL338" s="60"/>
      <c r="JNM338" s="60"/>
      <c r="JNN338" s="60"/>
      <c r="JNO338" s="60"/>
      <c r="JNP338" s="60"/>
      <c r="JNQ338" s="60"/>
      <c r="JNR338" s="60"/>
      <c r="JNS338" s="60"/>
      <c r="JNT338" s="60"/>
      <c r="JNU338" s="60"/>
      <c r="JNV338" s="60"/>
      <c r="JNW338" s="60"/>
      <c r="JNX338" s="60"/>
      <c r="JNY338" s="60"/>
      <c r="JNZ338" s="60"/>
      <c r="JOA338" s="60"/>
      <c r="JOB338" s="60"/>
      <c r="JOC338" s="60"/>
      <c r="JOD338" s="60"/>
      <c r="JOE338" s="60"/>
      <c r="JOF338" s="60"/>
      <c r="JOG338" s="60"/>
      <c r="JOH338" s="60"/>
      <c r="JOI338" s="60"/>
      <c r="JOJ338" s="60"/>
      <c r="JOK338" s="60"/>
      <c r="JOL338" s="60"/>
      <c r="JOM338" s="60"/>
      <c r="JON338" s="60"/>
      <c r="JOO338" s="60"/>
      <c r="JOP338" s="60"/>
      <c r="JOQ338" s="60"/>
      <c r="JOR338" s="60"/>
      <c r="JOS338" s="60"/>
      <c r="JOT338" s="60"/>
      <c r="JOU338" s="60"/>
      <c r="JOV338" s="60"/>
      <c r="JOW338" s="60"/>
      <c r="JOX338" s="60"/>
      <c r="JOY338" s="60"/>
      <c r="JOZ338" s="60"/>
      <c r="JPA338" s="60"/>
      <c r="JPB338" s="60"/>
      <c r="JPC338" s="60"/>
      <c r="JPD338" s="60"/>
      <c r="JPE338" s="60"/>
      <c r="JPF338" s="60"/>
      <c r="JPG338" s="60"/>
      <c r="JPH338" s="60"/>
      <c r="JPI338" s="60"/>
      <c r="JPJ338" s="60"/>
      <c r="JPK338" s="60"/>
      <c r="JPL338" s="60"/>
      <c r="JPM338" s="60"/>
      <c r="JPN338" s="60"/>
      <c r="JPO338" s="60"/>
      <c r="JPP338" s="60"/>
      <c r="JPQ338" s="60"/>
      <c r="JPR338" s="60"/>
      <c r="JPS338" s="60"/>
      <c r="JPT338" s="60"/>
      <c r="JPU338" s="60"/>
      <c r="JPV338" s="60"/>
      <c r="JPW338" s="60"/>
      <c r="JPX338" s="60"/>
      <c r="JPY338" s="60"/>
      <c r="JPZ338" s="60"/>
      <c r="JQA338" s="60"/>
      <c r="JQB338" s="60"/>
      <c r="JQC338" s="60"/>
      <c r="JQD338" s="60"/>
      <c r="JQE338" s="60"/>
      <c r="JQF338" s="60"/>
      <c r="JQG338" s="60"/>
      <c r="JQH338" s="60"/>
      <c r="JQI338" s="60"/>
      <c r="JQJ338" s="60"/>
      <c r="JQK338" s="60"/>
      <c r="JQL338" s="60"/>
      <c r="JQM338" s="60"/>
      <c r="JQN338" s="60"/>
      <c r="JQO338" s="60"/>
      <c r="JQP338" s="60"/>
      <c r="JQQ338" s="60"/>
      <c r="JQR338" s="60"/>
      <c r="JQS338" s="60"/>
      <c r="JQT338" s="60"/>
      <c r="JQU338" s="60"/>
      <c r="JQV338" s="60"/>
      <c r="JQW338" s="60"/>
      <c r="JQX338" s="60"/>
      <c r="JQY338" s="60"/>
      <c r="JQZ338" s="60"/>
      <c r="JRA338" s="60"/>
      <c r="JRB338" s="60"/>
      <c r="JRC338" s="60"/>
      <c r="JRD338" s="60"/>
      <c r="JRE338" s="60"/>
      <c r="JRF338" s="60"/>
      <c r="JRG338" s="60"/>
      <c r="JRH338" s="60"/>
      <c r="JRI338" s="60"/>
      <c r="JRJ338" s="60"/>
      <c r="JRK338" s="60"/>
      <c r="JRL338" s="60"/>
      <c r="JRM338" s="60"/>
      <c r="JRN338" s="60"/>
      <c r="JRO338" s="60"/>
      <c r="JRP338" s="60"/>
      <c r="JRQ338" s="60"/>
      <c r="JRR338" s="60"/>
      <c r="JRS338" s="60"/>
      <c r="JRT338" s="60"/>
      <c r="JRU338" s="60"/>
      <c r="JRV338" s="60"/>
      <c r="JRW338" s="60"/>
      <c r="JRX338" s="60"/>
      <c r="JRY338" s="60"/>
      <c r="JRZ338" s="60"/>
      <c r="JSA338" s="60"/>
      <c r="JSB338" s="60"/>
      <c r="JSC338" s="60"/>
      <c r="JSD338" s="60"/>
      <c r="JSE338" s="60"/>
      <c r="JSF338" s="60"/>
      <c r="JSG338" s="60"/>
      <c r="JSH338" s="60"/>
      <c r="JSI338" s="60"/>
      <c r="JSJ338" s="60"/>
      <c r="JSK338" s="60"/>
      <c r="JSL338" s="60"/>
      <c r="JSM338" s="60"/>
      <c r="JSN338" s="60"/>
      <c r="JSO338" s="60"/>
      <c r="JSP338" s="60"/>
      <c r="JSQ338" s="60"/>
      <c r="JSR338" s="60"/>
      <c r="JSS338" s="60"/>
      <c r="JST338" s="60"/>
      <c r="JSU338" s="60"/>
      <c r="JSV338" s="60"/>
      <c r="JSW338" s="60"/>
      <c r="JSX338" s="60"/>
      <c r="JSY338" s="60"/>
      <c r="JSZ338" s="60"/>
      <c r="JTA338" s="60"/>
      <c r="JTB338" s="60"/>
      <c r="JTC338" s="60"/>
      <c r="JTD338" s="60"/>
      <c r="JTE338" s="60"/>
      <c r="JTF338" s="60"/>
      <c r="JTG338" s="60"/>
      <c r="JTH338" s="60"/>
      <c r="JTI338" s="60"/>
      <c r="JTJ338" s="60"/>
      <c r="JTK338" s="60"/>
      <c r="JTL338" s="60"/>
      <c r="JTM338" s="60"/>
      <c r="JTN338" s="60"/>
      <c r="JTO338" s="60"/>
      <c r="JTP338" s="60"/>
      <c r="JTQ338" s="60"/>
      <c r="JTR338" s="60"/>
      <c r="JTS338" s="60"/>
      <c r="JTT338" s="60"/>
      <c r="JTU338" s="60"/>
      <c r="JTV338" s="60"/>
      <c r="JTW338" s="60"/>
      <c r="JTX338" s="60"/>
      <c r="JTY338" s="60"/>
      <c r="JTZ338" s="60"/>
      <c r="JUA338" s="60"/>
      <c r="JUB338" s="60"/>
      <c r="JUC338" s="60"/>
      <c r="JUD338" s="60"/>
      <c r="JUE338" s="60"/>
      <c r="JUF338" s="60"/>
      <c r="JUG338" s="60"/>
      <c r="JUH338" s="60"/>
      <c r="JUI338" s="60"/>
      <c r="JUJ338" s="60"/>
      <c r="JUK338" s="60"/>
      <c r="JUL338" s="60"/>
      <c r="JUM338" s="60"/>
      <c r="JUN338" s="60"/>
      <c r="JUO338" s="60"/>
      <c r="JUP338" s="60"/>
      <c r="JUQ338" s="60"/>
      <c r="JUR338" s="60"/>
      <c r="JUS338" s="60"/>
      <c r="JUT338" s="60"/>
      <c r="JUU338" s="60"/>
      <c r="JUV338" s="60"/>
      <c r="JUW338" s="60"/>
      <c r="JUX338" s="60"/>
      <c r="JUY338" s="60"/>
      <c r="JUZ338" s="60"/>
      <c r="JVA338" s="60"/>
      <c r="JVB338" s="60"/>
      <c r="JVC338" s="60"/>
      <c r="JVD338" s="60"/>
      <c r="JVE338" s="60"/>
      <c r="JVF338" s="60"/>
      <c r="JVG338" s="60"/>
      <c r="JVH338" s="60"/>
      <c r="JVI338" s="60"/>
      <c r="JVJ338" s="60"/>
      <c r="JVK338" s="60"/>
      <c r="JVL338" s="60"/>
      <c r="JVM338" s="60"/>
      <c r="JVN338" s="60"/>
      <c r="JVO338" s="60"/>
      <c r="JVP338" s="60"/>
      <c r="JVQ338" s="60"/>
      <c r="JVR338" s="60"/>
      <c r="JVS338" s="60"/>
      <c r="JVT338" s="60"/>
      <c r="JVU338" s="60"/>
      <c r="JVV338" s="60"/>
      <c r="JVW338" s="60"/>
      <c r="JVX338" s="60"/>
      <c r="JVY338" s="60"/>
      <c r="JVZ338" s="60"/>
      <c r="JWA338" s="60"/>
      <c r="JWB338" s="60"/>
      <c r="JWC338" s="60"/>
      <c r="JWD338" s="60"/>
      <c r="JWE338" s="60"/>
      <c r="JWF338" s="60"/>
      <c r="JWG338" s="60"/>
      <c r="JWH338" s="60"/>
      <c r="JWI338" s="60"/>
      <c r="JWJ338" s="60"/>
      <c r="JWK338" s="60"/>
      <c r="JWL338" s="60"/>
      <c r="JWM338" s="60"/>
      <c r="JWN338" s="60"/>
      <c r="JWO338" s="60"/>
      <c r="JWP338" s="60"/>
      <c r="JWQ338" s="60"/>
      <c r="JWR338" s="60"/>
      <c r="JWS338" s="60"/>
      <c r="JWT338" s="60"/>
      <c r="JWU338" s="60"/>
      <c r="JWV338" s="60"/>
      <c r="JWW338" s="60"/>
      <c r="JWX338" s="60"/>
      <c r="JWY338" s="60"/>
      <c r="JWZ338" s="60"/>
      <c r="JXA338" s="60"/>
      <c r="JXB338" s="60"/>
      <c r="JXC338" s="60"/>
      <c r="JXD338" s="60"/>
      <c r="JXE338" s="60"/>
      <c r="JXF338" s="60"/>
      <c r="JXG338" s="60"/>
      <c r="JXH338" s="60"/>
      <c r="JXI338" s="60"/>
      <c r="JXJ338" s="60"/>
      <c r="JXK338" s="60"/>
      <c r="JXL338" s="60"/>
      <c r="JXM338" s="60"/>
      <c r="JXN338" s="60"/>
      <c r="JXO338" s="60"/>
      <c r="JXP338" s="60"/>
      <c r="JXQ338" s="60"/>
      <c r="JXR338" s="60"/>
      <c r="JXS338" s="60"/>
      <c r="JXT338" s="60"/>
      <c r="JXU338" s="60"/>
      <c r="JXV338" s="60"/>
      <c r="JXW338" s="60"/>
      <c r="JXX338" s="60"/>
      <c r="JXY338" s="60"/>
      <c r="JXZ338" s="60"/>
      <c r="JYA338" s="60"/>
      <c r="JYB338" s="60"/>
      <c r="JYC338" s="60"/>
      <c r="JYD338" s="60"/>
      <c r="JYE338" s="60"/>
      <c r="JYF338" s="60"/>
      <c r="JYG338" s="60"/>
      <c r="JYH338" s="60"/>
      <c r="JYI338" s="60"/>
      <c r="JYJ338" s="60"/>
      <c r="JYK338" s="60"/>
      <c r="JYL338" s="60"/>
      <c r="JYM338" s="60"/>
      <c r="JYN338" s="60"/>
      <c r="JYO338" s="60"/>
      <c r="JYP338" s="60"/>
      <c r="JYQ338" s="60"/>
      <c r="JYR338" s="60"/>
      <c r="JYS338" s="60"/>
      <c r="JYT338" s="60"/>
      <c r="JYU338" s="60"/>
      <c r="JYV338" s="60"/>
      <c r="JYW338" s="60"/>
      <c r="JYX338" s="60"/>
      <c r="JYY338" s="60"/>
      <c r="JYZ338" s="60"/>
      <c r="JZA338" s="60"/>
      <c r="JZB338" s="60"/>
      <c r="JZC338" s="60"/>
      <c r="JZD338" s="60"/>
      <c r="JZE338" s="60"/>
      <c r="JZF338" s="60"/>
      <c r="JZG338" s="60"/>
      <c r="JZH338" s="60"/>
      <c r="JZI338" s="60"/>
      <c r="JZJ338" s="60"/>
      <c r="JZK338" s="60"/>
      <c r="JZL338" s="60"/>
      <c r="JZM338" s="60"/>
      <c r="JZN338" s="60"/>
      <c r="JZO338" s="60"/>
      <c r="JZP338" s="60"/>
      <c r="JZQ338" s="60"/>
      <c r="JZR338" s="60"/>
      <c r="JZS338" s="60"/>
      <c r="JZT338" s="60"/>
      <c r="JZU338" s="60"/>
      <c r="JZV338" s="60"/>
      <c r="JZW338" s="60"/>
      <c r="JZX338" s="60"/>
      <c r="JZY338" s="60"/>
      <c r="JZZ338" s="60"/>
      <c r="KAA338" s="60"/>
      <c r="KAB338" s="60"/>
      <c r="KAC338" s="60"/>
      <c r="KAD338" s="60"/>
      <c r="KAE338" s="60"/>
      <c r="KAF338" s="60"/>
      <c r="KAG338" s="60"/>
      <c r="KAH338" s="60"/>
      <c r="KAI338" s="60"/>
      <c r="KAJ338" s="60"/>
      <c r="KAK338" s="60"/>
      <c r="KAL338" s="60"/>
      <c r="KAM338" s="60"/>
      <c r="KAN338" s="60"/>
      <c r="KAO338" s="60"/>
      <c r="KAP338" s="60"/>
      <c r="KAQ338" s="60"/>
      <c r="KAR338" s="60"/>
      <c r="KAS338" s="60"/>
      <c r="KAT338" s="60"/>
      <c r="KAU338" s="60"/>
      <c r="KAV338" s="60"/>
      <c r="KAW338" s="60"/>
      <c r="KAX338" s="60"/>
      <c r="KAY338" s="60"/>
      <c r="KAZ338" s="60"/>
      <c r="KBA338" s="60"/>
      <c r="KBB338" s="60"/>
      <c r="KBC338" s="60"/>
      <c r="KBD338" s="60"/>
      <c r="KBE338" s="60"/>
      <c r="KBF338" s="60"/>
      <c r="KBG338" s="60"/>
      <c r="KBH338" s="60"/>
      <c r="KBI338" s="60"/>
      <c r="KBJ338" s="60"/>
      <c r="KBK338" s="60"/>
      <c r="KBL338" s="60"/>
      <c r="KBM338" s="60"/>
      <c r="KBN338" s="60"/>
      <c r="KBO338" s="60"/>
      <c r="KBP338" s="60"/>
      <c r="KBQ338" s="60"/>
      <c r="KBR338" s="60"/>
      <c r="KBS338" s="60"/>
      <c r="KBT338" s="60"/>
      <c r="KBU338" s="60"/>
      <c r="KBV338" s="60"/>
      <c r="KBW338" s="60"/>
      <c r="KBX338" s="60"/>
      <c r="KBY338" s="60"/>
      <c r="KBZ338" s="60"/>
      <c r="KCA338" s="60"/>
      <c r="KCB338" s="60"/>
      <c r="KCC338" s="60"/>
      <c r="KCD338" s="60"/>
      <c r="KCE338" s="60"/>
      <c r="KCF338" s="60"/>
      <c r="KCG338" s="60"/>
      <c r="KCH338" s="60"/>
      <c r="KCI338" s="60"/>
      <c r="KCJ338" s="60"/>
      <c r="KCK338" s="60"/>
      <c r="KCL338" s="60"/>
      <c r="KCM338" s="60"/>
      <c r="KCN338" s="60"/>
      <c r="KCO338" s="60"/>
      <c r="KCP338" s="60"/>
      <c r="KCQ338" s="60"/>
      <c r="KCR338" s="60"/>
      <c r="KCS338" s="60"/>
      <c r="KCT338" s="60"/>
      <c r="KCU338" s="60"/>
      <c r="KCV338" s="60"/>
      <c r="KCW338" s="60"/>
      <c r="KCX338" s="60"/>
      <c r="KCY338" s="60"/>
      <c r="KCZ338" s="60"/>
      <c r="KDA338" s="60"/>
      <c r="KDB338" s="60"/>
      <c r="KDC338" s="60"/>
      <c r="KDD338" s="60"/>
      <c r="KDE338" s="60"/>
      <c r="KDF338" s="60"/>
      <c r="KDG338" s="60"/>
      <c r="KDH338" s="60"/>
      <c r="KDI338" s="60"/>
      <c r="KDJ338" s="60"/>
      <c r="KDK338" s="60"/>
      <c r="KDL338" s="60"/>
      <c r="KDM338" s="60"/>
      <c r="KDN338" s="60"/>
      <c r="KDO338" s="60"/>
      <c r="KDP338" s="60"/>
      <c r="KDQ338" s="60"/>
      <c r="KDR338" s="60"/>
      <c r="KDS338" s="60"/>
      <c r="KDT338" s="60"/>
      <c r="KDU338" s="60"/>
      <c r="KDV338" s="60"/>
      <c r="KDW338" s="60"/>
      <c r="KDX338" s="60"/>
      <c r="KDY338" s="60"/>
      <c r="KDZ338" s="60"/>
      <c r="KEA338" s="60"/>
      <c r="KEB338" s="60"/>
      <c r="KEC338" s="60"/>
      <c r="KED338" s="60"/>
      <c r="KEE338" s="60"/>
      <c r="KEF338" s="60"/>
      <c r="KEG338" s="60"/>
      <c r="KEH338" s="60"/>
      <c r="KEI338" s="60"/>
      <c r="KEJ338" s="60"/>
      <c r="KEK338" s="60"/>
      <c r="KEL338" s="60"/>
      <c r="KEM338" s="60"/>
      <c r="KEN338" s="60"/>
      <c r="KEO338" s="60"/>
      <c r="KEP338" s="60"/>
      <c r="KEQ338" s="60"/>
      <c r="KER338" s="60"/>
      <c r="KES338" s="60"/>
      <c r="KET338" s="60"/>
      <c r="KEU338" s="60"/>
      <c r="KEV338" s="60"/>
      <c r="KEW338" s="60"/>
      <c r="KEX338" s="60"/>
      <c r="KEY338" s="60"/>
      <c r="KEZ338" s="60"/>
      <c r="KFA338" s="60"/>
      <c r="KFB338" s="60"/>
      <c r="KFC338" s="60"/>
      <c r="KFD338" s="60"/>
      <c r="KFE338" s="60"/>
      <c r="KFF338" s="60"/>
      <c r="KFG338" s="60"/>
      <c r="KFH338" s="60"/>
      <c r="KFI338" s="60"/>
      <c r="KFJ338" s="60"/>
      <c r="KFK338" s="60"/>
      <c r="KFL338" s="60"/>
      <c r="KFM338" s="60"/>
      <c r="KFN338" s="60"/>
      <c r="KFO338" s="60"/>
      <c r="KFP338" s="60"/>
      <c r="KFQ338" s="60"/>
      <c r="KFR338" s="60"/>
      <c r="KFS338" s="60"/>
      <c r="KFT338" s="60"/>
      <c r="KFU338" s="60"/>
      <c r="KFV338" s="60"/>
      <c r="KFW338" s="60"/>
      <c r="KFX338" s="60"/>
      <c r="KFY338" s="60"/>
      <c r="KFZ338" s="60"/>
      <c r="KGA338" s="60"/>
      <c r="KGB338" s="60"/>
      <c r="KGC338" s="60"/>
      <c r="KGD338" s="60"/>
      <c r="KGE338" s="60"/>
      <c r="KGF338" s="60"/>
      <c r="KGG338" s="60"/>
      <c r="KGH338" s="60"/>
      <c r="KGI338" s="60"/>
      <c r="KGJ338" s="60"/>
      <c r="KGK338" s="60"/>
      <c r="KGL338" s="60"/>
      <c r="KGM338" s="60"/>
      <c r="KGN338" s="60"/>
      <c r="KGO338" s="60"/>
      <c r="KGP338" s="60"/>
      <c r="KGQ338" s="60"/>
      <c r="KGR338" s="60"/>
      <c r="KGS338" s="60"/>
      <c r="KGT338" s="60"/>
      <c r="KGU338" s="60"/>
      <c r="KGV338" s="60"/>
      <c r="KGW338" s="60"/>
      <c r="KGX338" s="60"/>
      <c r="KGY338" s="60"/>
      <c r="KGZ338" s="60"/>
      <c r="KHA338" s="60"/>
      <c r="KHB338" s="60"/>
      <c r="KHC338" s="60"/>
      <c r="KHD338" s="60"/>
      <c r="KHE338" s="60"/>
      <c r="KHF338" s="60"/>
      <c r="KHG338" s="60"/>
      <c r="KHH338" s="60"/>
      <c r="KHI338" s="60"/>
      <c r="KHJ338" s="60"/>
      <c r="KHK338" s="60"/>
      <c r="KHL338" s="60"/>
      <c r="KHM338" s="60"/>
      <c r="KHN338" s="60"/>
      <c r="KHO338" s="60"/>
      <c r="KHP338" s="60"/>
      <c r="KHQ338" s="60"/>
      <c r="KHR338" s="60"/>
      <c r="KHS338" s="60"/>
      <c r="KHT338" s="60"/>
      <c r="KHU338" s="60"/>
      <c r="KHV338" s="60"/>
      <c r="KHW338" s="60"/>
      <c r="KHX338" s="60"/>
      <c r="KHY338" s="60"/>
      <c r="KHZ338" s="60"/>
      <c r="KIA338" s="60"/>
      <c r="KIB338" s="60"/>
      <c r="KIC338" s="60"/>
      <c r="KID338" s="60"/>
      <c r="KIE338" s="60"/>
      <c r="KIF338" s="60"/>
      <c r="KIG338" s="60"/>
      <c r="KIH338" s="60"/>
      <c r="KII338" s="60"/>
      <c r="KIJ338" s="60"/>
      <c r="KIK338" s="60"/>
      <c r="KIL338" s="60"/>
      <c r="KIM338" s="60"/>
      <c r="KIN338" s="60"/>
      <c r="KIO338" s="60"/>
      <c r="KIP338" s="60"/>
      <c r="KIQ338" s="60"/>
      <c r="KIR338" s="60"/>
      <c r="KIS338" s="60"/>
      <c r="KIT338" s="60"/>
      <c r="KIU338" s="60"/>
      <c r="KIV338" s="60"/>
      <c r="KIW338" s="60"/>
      <c r="KIX338" s="60"/>
      <c r="KIY338" s="60"/>
      <c r="KIZ338" s="60"/>
      <c r="KJA338" s="60"/>
      <c r="KJB338" s="60"/>
      <c r="KJC338" s="60"/>
      <c r="KJD338" s="60"/>
      <c r="KJE338" s="60"/>
      <c r="KJF338" s="60"/>
      <c r="KJG338" s="60"/>
      <c r="KJH338" s="60"/>
      <c r="KJI338" s="60"/>
      <c r="KJJ338" s="60"/>
      <c r="KJK338" s="60"/>
      <c r="KJL338" s="60"/>
      <c r="KJM338" s="60"/>
      <c r="KJN338" s="60"/>
      <c r="KJO338" s="60"/>
      <c r="KJP338" s="60"/>
      <c r="KJQ338" s="60"/>
      <c r="KJR338" s="60"/>
      <c r="KJS338" s="60"/>
      <c r="KJT338" s="60"/>
      <c r="KJU338" s="60"/>
      <c r="KJV338" s="60"/>
      <c r="KJW338" s="60"/>
      <c r="KJX338" s="60"/>
      <c r="KJY338" s="60"/>
      <c r="KJZ338" s="60"/>
      <c r="KKA338" s="60"/>
      <c r="KKB338" s="60"/>
      <c r="KKC338" s="60"/>
      <c r="KKD338" s="60"/>
      <c r="KKE338" s="60"/>
      <c r="KKF338" s="60"/>
      <c r="KKG338" s="60"/>
      <c r="KKH338" s="60"/>
      <c r="KKI338" s="60"/>
      <c r="KKJ338" s="60"/>
      <c r="KKK338" s="60"/>
      <c r="KKL338" s="60"/>
      <c r="KKM338" s="60"/>
      <c r="KKN338" s="60"/>
      <c r="KKO338" s="60"/>
      <c r="KKP338" s="60"/>
      <c r="KKQ338" s="60"/>
      <c r="KKR338" s="60"/>
      <c r="KKS338" s="60"/>
      <c r="KKT338" s="60"/>
      <c r="KKU338" s="60"/>
      <c r="KKV338" s="60"/>
      <c r="KKW338" s="60"/>
      <c r="KKX338" s="60"/>
      <c r="KKY338" s="60"/>
      <c r="KKZ338" s="60"/>
      <c r="KLA338" s="60"/>
      <c r="KLB338" s="60"/>
      <c r="KLC338" s="60"/>
      <c r="KLD338" s="60"/>
      <c r="KLE338" s="60"/>
      <c r="KLF338" s="60"/>
      <c r="KLG338" s="60"/>
      <c r="KLH338" s="60"/>
      <c r="KLI338" s="60"/>
      <c r="KLJ338" s="60"/>
      <c r="KLK338" s="60"/>
      <c r="KLL338" s="60"/>
      <c r="KLM338" s="60"/>
      <c r="KLN338" s="60"/>
      <c r="KLO338" s="60"/>
      <c r="KLP338" s="60"/>
      <c r="KLQ338" s="60"/>
      <c r="KLR338" s="60"/>
      <c r="KLS338" s="60"/>
      <c r="KLT338" s="60"/>
      <c r="KLU338" s="60"/>
      <c r="KLV338" s="60"/>
      <c r="KLW338" s="60"/>
      <c r="KLX338" s="60"/>
      <c r="KLY338" s="60"/>
      <c r="KLZ338" s="60"/>
      <c r="KMA338" s="60"/>
      <c r="KMB338" s="60"/>
      <c r="KMC338" s="60"/>
      <c r="KMD338" s="60"/>
      <c r="KME338" s="60"/>
      <c r="KMF338" s="60"/>
      <c r="KMG338" s="60"/>
      <c r="KMH338" s="60"/>
      <c r="KMI338" s="60"/>
      <c r="KMJ338" s="60"/>
      <c r="KMK338" s="60"/>
      <c r="KML338" s="60"/>
      <c r="KMM338" s="60"/>
      <c r="KMN338" s="60"/>
      <c r="KMO338" s="60"/>
      <c r="KMP338" s="60"/>
      <c r="KMQ338" s="60"/>
      <c r="KMR338" s="60"/>
      <c r="KMS338" s="60"/>
      <c r="KMT338" s="60"/>
      <c r="KMU338" s="60"/>
      <c r="KMV338" s="60"/>
      <c r="KMW338" s="60"/>
      <c r="KMX338" s="60"/>
      <c r="KMY338" s="60"/>
      <c r="KMZ338" s="60"/>
      <c r="KNA338" s="60"/>
      <c r="KNB338" s="60"/>
      <c r="KNC338" s="60"/>
      <c r="KND338" s="60"/>
      <c r="KNE338" s="60"/>
      <c r="KNF338" s="60"/>
      <c r="KNG338" s="60"/>
      <c r="KNH338" s="60"/>
      <c r="KNI338" s="60"/>
      <c r="KNJ338" s="60"/>
      <c r="KNK338" s="60"/>
      <c r="KNL338" s="60"/>
      <c r="KNM338" s="60"/>
      <c r="KNN338" s="60"/>
      <c r="KNO338" s="60"/>
      <c r="KNP338" s="60"/>
      <c r="KNQ338" s="60"/>
      <c r="KNR338" s="60"/>
      <c r="KNS338" s="60"/>
      <c r="KNT338" s="60"/>
      <c r="KNU338" s="60"/>
      <c r="KNV338" s="60"/>
      <c r="KNW338" s="60"/>
      <c r="KNX338" s="60"/>
      <c r="KNY338" s="60"/>
      <c r="KNZ338" s="60"/>
      <c r="KOA338" s="60"/>
      <c r="KOB338" s="60"/>
      <c r="KOC338" s="60"/>
      <c r="KOD338" s="60"/>
      <c r="KOE338" s="60"/>
      <c r="KOF338" s="60"/>
      <c r="KOG338" s="60"/>
      <c r="KOH338" s="60"/>
      <c r="KOI338" s="60"/>
      <c r="KOJ338" s="60"/>
      <c r="KOK338" s="60"/>
      <c r="KOL338" s="60"/>
      <c r="KOM338" s="60"/>
      <c r="KON338" s="60"/>
      <c r="KOO338" s="60"/>
      <c r="KOP338" s="60"/>
      <c r="KOQ338" s="60"/>
      <c r="KOR338" s="60"/>
      <c r="KOS338" s="60"/>
      <c r="KOT338" s="60"/>
      <c r="KOU338" s="60"/>
      <c r="KOV338" s="60"/>
      <c r="KOW338" s="60"/>
      <c r="KOX338" s="60"/>
      <c r="KOY338" s="60"/>
      <c r="KOZ338" s="60"/>
      <c r="KPA338" s="60"/>
      <c r="KPB338" s="60"/>
      <c r="KPC338" s="60"/>
      <c r="KPD338" s="60"/>
      <c r="KPE338" s="60"/>
      <c r="KPF338" s="60"/>
      <c r="KPG338" s="60"/>
      <c r="KPH338" s="60"/>
      <c r="KPI338" s="60"/>
      <c r="KPJ338" s="60"/>
      <c r="KPK338" s="60"/>
      <c r="KPL338" s="60"/>
      <c r="KPM338" s="60"/>
      <c r="KPN338" s="60"/>
      <c r="KPO338" s="60"/>
      <c r="KPP338" s="60"/>
      <c r="KPQ338" s="60"/>
      <c r="KPR338" s="60"/>
      <c r="KPS338" s="60"/>
      <c r="KPT338" s="60"/>
      <c r="KPU338" s="60"/>
      <c r="KPV338" s="60"/>
      <c r="KPW338" s="60"/>
      <c r="KPX338" s="60"/>
      <c r="KPY338" s="60"/>
      <c r="KPZ338" s="60"/>
      <c r="KQA338" s="60"/>
      <c r="KQB338" s="60"/>
      <c r="KQC338" s="60"/>
      <c r="KQD338" s="60"/>
      <c r="KQE338" s="60"/>
      <c r="KQF338" s="60"/>
      <c r="KQG338" s="60"/>
      <c r="KQH338" s="60"/>
      <c r="KQI338" s="60"/>
      <c r="KQJ338" s="60"/>
      <c r="KQK338" s="60"/>
      <c r="KQL338" s="60"/>
      <c r="KQM338" s="60"/>
      <c r="KQN338" s="60"/>
      <c r="KQO338" s="60"/>
      <c r="KQP338" s="60"/>
      <c r="KQQ338" s="60"/>
      <c r="KQR338" s="60"/>
      <c r="KQS338" s="60"/>
      <c r="KQT338" s="60"/>
      <c r="KQU338" s="60"/>
      <c r="KQV338" s="60"/>
      <c r="KQW338" s="60"/>
      <c r="KQX338" s="60"/>
      <c r="KQY338" s="60"/>
      <c r="KQZ338" s="60"/>
      <c r="KRA338" s="60"/>
      <c r="KRB338" s="60"/>
      <c r="KRC338" s="60"/>
      <c r="KRD338" s="60"/>
      <c r="KRE338" s="60"/>
      <c r="KRF338" s="60"/>
      <c r="KRG338" s="60"/>
      <c r="KRH338" s="60"/>
      <c r="KRI338" s="60"/>
      <c r="KRJ338" s="60"/>
      <c r="KRK338" s="60"/>
      <c r="KRL338" s="60"/>
      <c r="KRM338" s="60"/>
      <c r="KRN338" s="60"/>
      <c r="KRO338" s="60"/>
      <c r="KRP338" s="60"/>
      <c r="KRQ338" s="60"/>
      <c r="KRR338" s="60"/>
      <c r="KRS338" s="60"/>
      <c r="KRT338" s="60"/>
      <c r="KRU338" s="60"/>
      <c r="KRV338" s="60"/>
      <c r="KRW338" s="60"/>
      <c r="KRX338" s="60"/>
      <c r="KRY338" s="60"/>
      <c r="KRZ338" s="60"/>
      <c r="KSA338" s="60"/>
      <c r="KSB338" s="60"/>
      <c r="KSC338" s="60"/>
      <c r="KSD338" s="60"/>
      <c r="KSE338" s="60"/>
      <c r="KSF338" s="60"/>
      <c r="KSG338" s="60"/>
      <c r="KSH338" s="60"/>
      <c r="KSI338" s="60"/>
      <c r="KSJ338" s="60"/>
      <c r="KSK338" s="60"/>
      <c r="KSL338" s="60"/>
      <c r="KSM338" s="60"/>
      <c r="KSN338" s="60"/>
      <c r="KSO338" s="60"/>
      <c r="KSP338" s="60"/>
      <c r="KSQ338" s="60"/>
      <c r="KSR338" s="60"/>
      <c r="KSS338" s="60"/>
      <c r="KST338" s="60"/>
      <c r="KSU338" s="60"/>
      <c r="KSV338" s="60"/>
      <c r="KSW338" s="60"/>
      <c r="KSX338" s="60"/>
      <c r="KSY338" s="60"/>
      <c r="KSZ338" s="60"/>
      <c r="KTA338" s="60"/>
      <c r="KTB338" s="60"/>
      <c r="KTC338" s="60"/>
      <c r="KTD338" s="60"/>
      <c r="KTE338" s="60"/>
      <c r="KTF338" s="60"/>
      <c r="KTG338" s="60"/>
      <c r="KTH338" s="60"/>
      <c r="KTI338" s="60"/>
      <c r="KTJ338" s="60"/>
      <c r="KTK338" s="60"/>
      <c r="KTL338" s="60"/>
      <c r="KTM338" s="60"/>
      <c r="KTN338" s="60"/>
      <c r="KTO338" s="60"/>
      <c r="KTP338" s="60"/>
      <c r="KTQ338" s="60"/>
      <c r="KTR338" s="60"/>
      <c r="KTS338" s="60"/>
      <c r="KTT338" s="60"/>
      <c r="KTU338" s="60"/>
      <c r="KTV338" s="60"/>
      <c r="KTW338" s="60"/>
      <c r="KTX338" s="60"/>
      <c r="KTY338" s="60"/>
      <c r="KTZ338" s="60"/>
      <c r="KUA338" s="60"/>
      <c r="KUB338" s="60"/>
      <c r="KUC338" s="60"/>
      <c r="KUD338" s="60"/>
      <c r="KUE338" s="60"/>
      <c r="KUF338" s="60"/>
      <c r="KUG338" s="60"/>
      <c r="KUH338" s="60"/>
      <c r="KUI338" s="60"/>
      <c r="KUJ338" s="60"/>
      <c r="KUK338" s="60"/>
      <c r="KUL338" s="60"/>
      <c r="KUM338" s="60"/>
      <c r="KUN338" s="60"/>
      <c r="KUO338" s="60"/>
      <c r="KUP338" s="60"/>
      <c r="KUQ338" s="60"/>
      <c r="KUR338" s="60"/>
      <c r="KUS338" s="60"/>
      <c r="KUT338" s="60"/>
      <c r="KUU338" s="60"/>
      <c r="KUV338" s="60"/>
      <c r="KUW338" s="60"/>
      <c r="KUX338" s="60"/>
      <c r="KUY338" s="60"/>
      <c r="KUZ338" s="60"/>
      <c r="KVA338" s="60"/>
      <c r="KVB338" s="60"/>
      <c r="KVC338" s="60"/>
      <c r="KVD338" s="60"/>
      <c r="KVE338" s="60"/>
      <c r="KVF338" s="60"/>
      <c r="KVG338" s="60"/>
      <c r="KVH338" s="60"/>
      <c r="KVI338" s="60"/>
      <c r="KVJ338" s="60"/>
      <c r="KVK338" s="60"/>
      <c r="KVL338" s="60"/>
      <c r="KVM338" s="60"/>
      <c r="KVN338" s="60"/>
      <c r="KVO338" s="60"/>
      <c r="KVP338" s="60"/>
      <c r="KVQ338" s="60"/>
      <c r="KVR338" s="60"/>
      <c r="KVS338" s="60"/>
      <c r="KVT338" s="60"/>
      <c r="KVU338" s="60"/>
      <c r="KVV338" s="60"/>
      <c r="KVW338" s="60"/>
      <c r="KVX338" s="60"/>
      <c r="KVY338" s="60"/>
      <c r="KVZ338" s="60"/>
      <c r="KWA338" s="60"/>
      <c r="KWB338" s="60"/>
      <c r="KWC338" s="60"/>
      <c r="KWD338" s="60"/>
      <c r="KWE338" s="60"/>
      <c r="KWF338" s="60"/>
      <c r="KWG338" s="60"/>
      <c r="KWH338" s="60"/>
      <c r="KWI338" s="60"/>
      <c r="KWJ338" s="60"/>
      <c r="KWK338" s="60"/>
      <c r="KWL338" s="60"/>
      <c r="KWM338" s="60"/>
      <c r="KWN338" s="60"/>
      <c r="KWO338" s="60"/>
      <c r="KWP338" s="60"/>
      <c r="KWQ338" s="60"/>
      <c r="KWR338" s="60"/>
      <c r="KWS338" s="60"/>
      <c r="KWT338" s="60"/>
      <c r="KWU338" s="60"/>
      <c r="KWV338" s="60"/>
      <c r="KWW338" s="60"/>
      <c r="KWX338" s="60"/>
      <c r="KWY338" s="60"/>
      <c r="KWZ338" s="60"/>
      <c r="KXA338" s="60"/>
      <c r="KXB338" s="60"/>
      <c r="KXC338" s="60"/>
      <c r="KXD338" s="60"/>
      <c r="KXE338" s="60"/>
      <c r="KXF338" s="60"/>
      <c r="KXG338" s="60"/>
      <c r="KXH338" s="60"/>
      <c r="KXI338" s="60"/>
      <c r="KXJ338" s="60"/>
      <c r="KXK338" s="60"/>
      <c r="KXL338" s="60"/>
      <c r="KXM338" s="60"/>
      <c r="KXN338" s="60"/>
      <c r="KXO338" s="60"/>
      <c r="KXP338" s="60"/>
      <c r="KXQ338" s="60"/>
      <c r="KXR338" s="60"/>
      <c r="KXS338" s="60"/>
      <c r="KXT338" s="60"/>
      <c r="KXU338" s="60"/>
      <c r="KXV338" s="60"/>
      <c r="KXW338" s="60"/>
      <c r="KXX338" s="60"/>
      <c r="KXY338" s="60"/>
      <c r="KXZ338" s="60"/>
      <c r="KYA338" s="60"/>
      <c r="KYB338" s="60"/>
      <c r="KYC338" s="60"/>
      <c r="KYD338" s="60"/>
      <c r="KYE338" s="60"/>
      <c r="KYF338" s="60"/>
      <c r="KYG338" s="60"/>
      <c r="KYH338" s="60"/>
      <c r="KYI338" s="60"/>
      <c r="KYJ338" s="60"/>
      <c r="KYK338" s="60"/>
      <c r="KYL338" s="60"/>
      <c r="KYM338" s="60"/>
      <c r="KYN338" s="60"/>
      <c r="KYO338" s="60"/>
      <c r="KYP338" s="60"/>
      <c r="KYQ338" s="60"/>
      <c r="KYR338" s="60"/>
      <c r="KYS338" s="60"/>
      <c r="KYT338" s="60"/>
      <c r="KYU338" s="60"/>
      <c r="KYV338" s="60"/>
      <c r="KYW338" s="60"/>
      <c r="KYX338" s="60"/>
      <c r="KYY338" s="60"/>
      <c r="KYZ338" s="60"/>
      <c r="KZA338" s="60"/>
      <c r="KZB338" s="60"/>
      <c r="KZC338" s="60"/>
      <c r="KZD338" s="60"/>
      <c r="KZE338" s="60"/>
      <c r="KZF338" s="60"/>
      <c r="KZG338" s="60"/>
      <c r="KZH338" s="60"/>
      <c r="KZI338" s="60"/>
      <c r="KZJ338" s="60"/>
      <c r="KZK338" s="60"/>
      <c r="KZL338" s="60"/>
      <c r="KZM338" s="60"/>
      <c r="KZN338" s="60"/>
      <c r="KZO338" s="60"/>
      <c r="KZP338" s="60"/>
      <c r="KZQ338" s="60"/>
      <c r="KZR338" s="60"/>
      <c r="KZS338" s="60"/>
      <c r="KZT338" s="60"/>
      <c r="KZU338" s="60"/>
      <c r="KZV338" s="60"/>
      <c r="KZW338" s="60"/>
      <c r="KZX338" s="60"/>
      <c r="KZY338" s="60"/>
      <c r="KZZ338" s="60"/>
      <c r="LAA338" s="60"/>
      <c r="LAB338" s="60"/>
      <c r="LAC338" s="60"/>
      <c r="LAD338" s="60"/>
      <c r="LAE338" s="60"/>
      <c r="LAF338" s="60"/>
      <c r="LAG338" s="60"/>
      <c r="LAH338" s="60"/>
      <c r="LAI338" s="60"/>
      <c r="LAJ338" s="60"/>
      <c r="LAK338" s="60"/>
      <c r="LAL338" s="60"/>
      <c r="LAM338" s="60"/>
      <c r="LAN338" s="60"/>
      <c r="LAO338" s="60"/>
      <c r="LAP338" s="60"/>
      <c r="LAQ338" s="60"/>
      <c r="LAR338" s="60"/>
      <c r="LAS338" s="60"/>
      <c r="LAT338" s="60"/>
      <c r="LAU338" s="60"/>
      <c r="LAV338" s="60"/>
      <c r="LAW338" s="60"/>
      <c r="LAX338" s="60"/>
      <c r="LAY338" s="60"/>
      <c r="LAZ338" s="60"/>
      <c r="LBA338" s="60"/>
      <c r="LBB338" s="60"/>
      <c r="LBC338" s="60"/>
      <c r="LBD338" s="60"/>
      <c r="LBE338" s="60"/>
      <c r="LBF338" s="60"/>
      <c r="LBG338" s="60"/>
      <c r="LBH338" s="60"/>
      <c r="LBI338" s="60"/>
      <c r="LBJ338" s="60"/>
      <c r="LBK338" s="60"/>
      <c r="LBL338" s="60"/>
      <c r="LBM338" s="60"/>
      <c r="LBN338" s="60"/>
      <c r="LBO338" s="60"/>
      <c r="LBP338" s="60"/>
      <c r="LBQ338" s="60"/>
      <c r="LBR338" s="60"/>
      <c r="LBS338" s="60"/>
      <c r="LBT338" s="60"/>
      <c r="LBU338" s="60"/>
      <c r="LBV338" s="60"/>
      <c r="LBW338" s="60"/>
      <c r="LBX338" s="60"/>
      <c r="LBY338" s="60"/>
      <c r="LBZ338" s="60"/>
      <c r="LCA338" s="60"/>
      <c r="LCB338" s="60"/>
      <c r="LCC338" s="60"/>
      <c r="LCD338" s="60"/>
      <c r="LCE338" s="60"/>
      <c r="LCF338" s="60"/>
      <c r="LCG338" s="60"/>
      <c r="LCH338" s="60"/>
      <c r="LCI338" s="60"/>
      <c r="LCJ338" s="60"/>
      <c r="LCK338" s="60"/>
      <c r="LCL338" s="60"/>
      <c r="LCM338" s="60"/>
      <c r="LCN338" s="60"/>
      <c r="LCO338" s="60"/>
      <c r="LCP338" s="60"/>
      <c r="LCQ338" s="60"/>
      <c r="LCR338" s="60"/>
      <c r="LCS338" s="60"/>
      <c r="LCT338" s="60"/>
      <c r="LCU338" s="60"/>
      <c r="LCV338" s="60"/>
      <c r="LCW338" s="60"/>
      <c r="LCX338" s="60"/>
      <c r="LCY338" s="60"/>
      <c r="LCZ338" s="60"/>
      <c r="LDA338" s="60"/>
      <c r="LDB338" s="60"/>
      <c r="LDC338" s="60"/>
      <c r="LDD338" s="60"/>
      <c r="LDE338" s="60"/>
      <c r="LDF338" s="60"/>
      <c r="LDG338" s="60"/>
      <c r="LDH338" s="60"/>
      <c r="LDI338" s="60"/>
      <c r="LDJ338" s="60"/>
      <c r="LDK338" s="60"/>
      <c r="LDL338" s="60"/>
      <c r="LDM338" s="60"/>
      <c r="LDN338" s="60"/>
      <c r="LDO338" s="60"/>
      <c r="LDP338" s="60"/>
      <c r="LDQ338" s="60"/>
      <c r="LDR338" s="60"/>
      <c r="LDS338" s="60"/>
      <c r="LDT338" s="60"/>
      <c r="LDU338" s="60"/>
      <c r="LDV338" s="60"/>
      <c r="LDW338" s="60"/>
      <c r="LDX338" s="60"/>
      <c r="LDY338" s="60"/>
      <c r="LDZ338" s="60"/>
      <c r="LEA338" s="60"/>
      <c r="LEB338" s="60"/>
      <c r="LEC338" s="60"/>
      <c r="LED338" s="60"/>
      <c r="LEE338" s="60"/>
      <c r="LEF338" s="60"/>
      <c r="LEG338" s="60"/>
      <c r="LEH338" s="60"/>
      <c r="LEI338" s="60"/>
      <c r="LEJ338" s="60"/>
      <c r="LEK338" s="60"/>
      <c r="LEL338" s="60"/>
      <c r="LEM338" s="60"/>
      <c r="LEN338" s="60"/>
      <c r="LEO338" s="60"/>
      <c r="LEP338" s="60"/>
      <c r="LEQ338" s="60"/>
      <c r="LER338" s="60"/>
      <c r="LES338" s="60"/>
      <c r="LET338" s="60"/>
      <c r="LEU338" s="60"/>
      <c r="LEV338" s="60"/>
      <c r="LEW338" s="60"/>
      <c r="LEX338" s="60"/>
      <c r="LEY338" s="60"/>
      <c r="LEZ338" s="60"/>
      <c r="LFA338" s="60"/>
      <c r="LFB338" s="60"/>
      <c r="LFC338" s="60"/>
      <c r="LFD338" s="60"/>
      <c r="LFE338" s="60"/>
      <c r="LFF338" s="60"/>
      <c r="LFG338" s="60"/>
      <c r="LFH338" s="60"/>
      <c r="LFI338" s="60"/>
      <c r="LFJ338" s="60"/>
      <c r="LFK338" s="60"/>
      <c r="LFL338" s="60"/>
      <c r="LFM338" s="60"/>
      <c r="LFN338" s="60"/>
      <c r="LFO338" s="60"/>
      <c r="LFP338" s="60"/>
      <c r="LFQ338" s="60"/>
      <c r="LFR338" s="60"/>
      <c r="LFS338" s="60"/>
      <c r="LFT338" s="60"/>
      <c r="LFU338" s="60"/>
      <c r="LFV338" s="60"/>
      <c r="LFW338" s="60"/>
      <c r="LFX338" s="60"/>
      <c r="LFY338" s="60"/>
      <c r="LFZ338" s="60"/>
      <c r="LGA338" s="60"/>
      <c r="LGB338" s="60"/>
      <c r="LGC338" s="60"/>
      <c r="LGD338" s="60"/>
      <c r="LGE338" s="60"/>
      <c r="LGF338" s="60"/>
      <c r="LGG338" s="60"/>
      <c r="LGH338" s="60"/>
      <c r="LGI338" s="60"/>
      <c r="LGJ338" s="60"/>
      <c r="LGK338" s="60"/>
      <c r="LGL338" s="60"/>
      <c r="LGM338" s="60"/>
      <c r="LGN338" s="60"/>
      <c r="LGO338" s="60"/>
      <c r="LGP338" s="60"/>
      <c r="LGQ338" s="60"/>
      <c r="LGR338" s="60"/>
      <c r="LGS338" s="60"/>
      <c r="LGT338" s="60"/>
      <c r="LGU338" s="60"/>
      <c r="LGV338" s="60"/>
      <c r="LGW338" s="60"/>
      <c r="LGX338" s="60"/>
      <c r="LGY338" s="60"/>
      <c r="LGZ338" s="60"/>
      <c r="LHA338" s="60"/>
      <c r="LHB338" s="60"/>
      <c r="LHC338" s="60"/>
      <c r="LHD338" s="60"/>
      <c r="LHE338" s="60"/>
      <c r="LHF338" s="60"/>
      <c r="LHG338" s="60"/>
      <c r="LHH338" s="60"/>
      <c r="LHI338" s="60"/>
      <c r="LHJ338" s="60"/>
      <c r="LHK338" s="60"/>
      <c r="LHL338" s="60"/>
      <c r="LHM338" s="60"/>
      <c r="LHN338" s="60"/>
      <c r="LHO338" s="60"/>
      <c r="LHP338" s="60"/>
      <c r="LHQ338" s="60"/>
      <c r="LHR338" s="60"/>
      <c r="LHS338" s="60"/>
      <c r="LHT338" s="60"/>
      <c r="LHU338" s="60"/>
      <c r="LHV338" s="60"/>
      <c r="LHW338" s="60"/>
      <c r="LHX338" s="60"/>
      <c r="LHY338" s="60"/>
      <c r="LHZ338" s="60"/>
      <c r="LIA338" s="60"/>
      <c r="LIB338" s="60"/>
      <c r="LIC338" s="60"/>
      <c r="LID338" s="60"/>
      <c r="LIE338" s="60"/>
      <c r="LIF338" s="60"/>
      <c r="LIG338" s="60"/>
      <c r="LIH338" s="60"/>
      <c r="LII338" s="60"/>
      <c r="LIJ338" s="60"/>
      <c r="LIK338" s="60"/>
      <c r="LIL338" s="60"/>
      <c r="LIM338" s="60"/>
      <c r="LIN338" s="60"/>
      <c r="LIO338" s="60"/>
      <c r="LIP338" s="60"/>
      <c r="LIQ338" s="60"/>
      <c r="LIR338" s="60"/>
      <c r="LIS338" s="60"/>
      <c r="LIT338" s="60"/>
      <c r="LIU338" s="60"/>
      <c r="LIV338" s="60"/>
      <c r="LIW338" s="60"/>
      <c r="LIX338" s="60"/>
      <c r="LIY338" s="60"/>
      <c r="LIZ338" s="60"/>
      <c r="LJA338" s="60"/>
      <c r="LJB338" s="60"/>
      <c r="LJC338" s="60"/>
      <c r="LJD338" s="60"/>
      <c r="LJE338" s="60"/>
      <c r="LJF338" s="60"/>
      <c r="LJG338" s="60"/>
      <c r="LJH338" s="60"/>
      <c r="LJI338" s="60"/>
      <c r="LJJ338" s="60"/>
      <c r="LJK338" s="60"/>
      <c r="LJL338" s="60"/>
      <c r="LJM338" s="60"/>
      <c r="LJN338" s="60"/>
      <c r="LJO338" s="60"/>
      <c r="LJP338" s="60"/>
      <c r="LJQ338" s="60"/>
      <c r="LJR338" s="60"/>
      <c r="LJS338" s="60"/>
      <c r="LJT338" s="60"/>
      <c r="LJU338" s="60"/>
      <c r="LJV338" s="60"/>
      <c r="LJW338" s="60"/>
      <c r="LJX338" s="60"/>
      <c r="LJY338" s="60"/>
      <c r="LJZ338" s="60"/>
      <c r="LKA338" s="60"/>
      <c r="LKB338" s="60"/>
      <c r="LKC338" s="60"/>
      <c r="LKD338" s="60"/>
      <c r="LKE338" s="60"/>
      <c r="LKF338" s="60"/>
      <c r="LKG338" s="60"/>
      <c r="LKH338" s="60"/>
      <c r="LKI338" s="60"/>
      <c r="LKJ338" s="60"/>
      <c r="LKK338" s="60"/>
      <c r="LKL338" s="60"/>
      <c r="LKM338" s="60"/>
      <c r="LKN338" s="60"/>
      <c r="LKO338" s="60"/>
      <c r="LKP338" s="60"/>
      <c r="LKQ338" s="60"/>
      <c r="LKR338" s="60"/>
      <c r="LKS338" s="60"/>
      <c r="LKT338" s="60"/>
      <c r="LKU338" s="60"/>
      <c r="LKV338" s="60"/>
      <c r="LKW338" s="60"/>
      <c r="LKX338" s="60"/>
      <c r="LKY338" s="60"/>
      <c r="LKZ338" s="60"/>
      <c r="LLA338" s="60"/>
      <c r="LLB338" s="60"/>
      <c r="LLC338" s="60"/>
      <c r="LLD338" s="60"/>
      <c r="LLE338" s="60"/>
      <c r="LLF338" s="60"/>
      <c r="LLG338" s="60"/>
      <c r="LLH338" s="60"/>
      <c r="LLI338" s="60"/>
      <c r="LLJ338" s="60"/>
      <c r="LLK338" s="60"/>
      <c r="LLL338" s="60"/>
      <c r="LLM338" s="60"/>
      <c r="LLN338" s="60"/>
      <c r="LLO338" s="60"/>
      <c r="LLP338" s="60"/>
      <c r="LLQ338" s="60"/>
      <c r="LLR338" s="60"/>
      <c r="LLS338" s="60"/>
      <c r="LLT338" s="60"/>
      <c r="LLU338" s="60"/>
      <c r="LLV338" s="60"/>
      <c r="LLW338" s="60"/>
      <c r="LLX338" s="60"/>
      <c r="LLY338" s="60"/>
      <c r="LLZ338" s="60"/>
      <c r="LMA338" s="60"/>
      <c r="LMB338" s="60"/>
      <c r="LMC338" s="60"/>
      <c r="LMD338" s="60"/>
      <c r="LME338" s="60"/>
      <c r="LMF338" s="60"/>
      <c r="LMG338" s="60"/>
      <c r="LMH338" s="60"/>
      <c r="LMI338" s="60"/>
      <c r="LMJ338" s="60"/>
      <c r="LMK338" s="60"/>
      <c r="LML338" s="60"/>
      <c r="LMM338" s="60"/>
      <c r="LMN338" s="60"/>
      <c r="LMO338" s="60"/>
      <c r="LMP338" s="60"/>
      <c r="LMQ338" s="60"/>
      <c r="LMR338" s="60"/>
      <c r="LMS338" s="60"/>
      <c r="LMT338" s="60"/>
      <c r="LMU338" s="60"/>
      <c r="LMV338" s="60"/>
      <c r="LMW338" s="60"/>
      <c r="LMX338" s="60"/>
      <c r="LMY338" s="60"/>
      <c r="LMZ338" s="60"/>
      <c r="LNA338" s="60"/>
      <c r="LNB338" s="60"/>
      <c r="LNC338" s="60"/>
      <c r="LND338" s="60"/>
      <c r="LNE338" s="60"/>
      <c r="LNF338" s="60"/>
      <c r="LNG338" s="60"/>
      <c r="LNH338" s="60"/>
      <c r="LNI338" s="60"/>
      <c r="LNJ338" s="60"/>
      <c r="LNK338" s="60"/>
      <c r="LNL338" s="60"/>
      <c r="LNM338" s="60"/>
      <c r="LNN338" s="60"/>
      <c r="LNO338" s="60"/>
      <c r="LNP338" s="60"/>
      <c r="LNQ338" s="60"/>
      <c r="LNR338" s="60"/>
      <c r="LNS338" s="60"/>
      <c r="LNT338" s="60"/>
      <c r="LNU338" s="60"/>
      <c r="LNV338" s="60"/>
      <c r="LNW338" s="60"/>
      <c r="LNX338" s="60"/>
      <c r="LNY338" s="60"/>
      <c r="LNZ338" s="60"/>
      <c r="LOA338" s="60"/>
      <c r="LOB338" s="60"/>
      <c r="LOC338" s="60"/>
      <c r="LOD338" s="60"/>
      <c r="LOE338" s="60"/>
      <c r="LOF338" s="60"/>
      <c r="LOG338" s="60"/>
      <c r="LOH338" s="60"/>
      <c r="LOI338" s="60"/>
      <c r="LOJ338" s="60"/>
      <c r="LOK338" s="60"/>
      <c r="LOL338" s="60"/>
      <c r="LOM338" s="60"/>
      <c r="LON338" s="60"/>
      <c r="LOO338" s="60"/>
      <c r="LOP338" s="60"/>
      <c r="LOQ338" s="60"/>
      <c r="LOR338" s="60"/>
      <c r="LOS338" s="60"/>
      <c r="LOT338" s="60"/>
      <c r="LOU338" s="60"/>
      <c r="LOV338" s="60"/>
      <c r="LOW338" s="60"/>
      <c r="LOX338" s="60"/>
      <c r="LOY338" s="60"/>
      <c r="LOZ338" s="60"/>
      <c r="LPA338" s="60"/>
      <c r="LPB338" s="60"/>
      <c r="LPC338" s="60"/>
      <c r="LPD338" s="60"/>
      <c r="LPE338" s="60"/>
      <c r="LPF338" s="60"/>
      <c r="LPG338" s="60"/>
      <c r="LPH338" s="60"/>
      <c r="LPI338" s="60"/>
      <c r="LPJ338" s="60"/>
      <c r="LPK338" s="60"/>
      <c r="LPL338" s="60"/>
      <c r="LPM338" s="60"/>
      <c r="LPN338" s="60"/>
      <c r="LPO338" s="60"/>
      <c r="LPP338" s="60"/>
      <c r="LPQ338" s="60"/>
      <c r="LPR338" s="60"/>
      <c r="LPS338" s="60"/>
      <c r="LPT338" s="60"/>
      <c r="LPU338" s="60"/>
      <c r="LPV338" s="60"/>
      <c r="LPW338" s="60"/>
      <c r="LPX338" s="60"/>
      <c r="LPY338" s="60"/>
      <c r="LPZ338" s="60"/>
      <c r="LQA338" s="60"/>
      <c r="LQB338" s="60"/>
      <c r="LQC338" s="60"/>
      <c r="LQD338" s="60"/>
      <c r="LQE338" s="60"/>
      <c r="LQF338" s="60"/>
      <c r="LQG338" s="60"/>
      <c r="LQH338" s="60"/>
      <c r="LQI338" s="60"/>
      <c r="LQJ338" s="60"/>
      <c r="LQK338" s="60"/>
      <c r="LQL338" s="60"/>
      <c r="LQM338" s="60"/>
      <c r="LQN338" s="60"/>
      <c r="LQO338" s="60"/>
      <c r="LQP338" s="60"/>
      <c r="LQQ338" s="60"/>
      <c r="LQR338" s="60"/>
      <c r="LQS338" s="60"/>
      <c r="LQT338" s="60"/>
      <c r="LQU338" s="60"/>
      <c r="LQV338" s="60"/>
      <c r="LQW338" s="60"/>
      <c r="LQX338" s="60"/>
      <c r="LQY338" s="60"/>
      <c r="LQZ338" s="60"/>
      <c r="LRA338" s="60"/>
      <c r="LRB338" s="60"/>
      <c r="LRC338" s="60"/>
      <c r="LRD338" s="60"/>
      <c r="LRE338" s="60"/>
      <c r="LRF338" s="60"/>
      <c r="LRG338" s="60"/>
      <c r="LRH338" s="60"/>
      <c r="LRI338" s="60"/>
      <c r="LRJ338" s="60"/>
      <c r="LRK338" s="60"/>
      <c r="LRL338" s="60"/>
      <c r="LRM338" s="60"/>
      <c r="LRN338" s="60"/>
      <c r="LRO338" s="60"/>
      <c r="LRP338" s="60"/>
      <c r="LRQ338" s="60"/>
      <c r="LRR338" s="60"/>
      <c r="LRS338" s="60"/>
      <c r="LRT338" s="60"/>
      <c r="LRU338" s="60"/>
      <c r="LRV338" s="60"/>
      <c r="LRW338" s="60"/>
      <c r="LRX338" s="60"/>
      <c r="LRY338" s="60"/>
      <c r="LRZ338" s="60"/>
      <c r="LSA338" s="60"/>
      <c r="LSB338" s="60"/>
      <c r="LSC338" s="60"/>
      <c r="LSD338" s="60"/>
      <c r="LSE338" s="60"/>
      <c r="LSF338" s="60"/>
      <c r="LSG338" s="60"/>
      <c r="LSH338" s="60"/>
      <c r="LSI338" s="60"/>
      <c r="LSJ338" s="60"/>
      <c r="LSK338" s="60"/>
      <c r="LSL338" s="60"/>
      <c r="LSM338" s="60"/>
      <c r="LSN338" s="60"/>
      <c r="LSO338" s="60"/>
      <c r="LSP338" s="60"/>
      <c r="LSQ338" s="60"/>
      <c r="LSR338" s="60"/>
      <c r="LSS338" s="60"/>
      <c r="LST338" s="60"/>
      <c r="LSU338" s="60"/>
      <c r="LSV338" s="60"/>
      <c r="LSW338" s="60"/>
      <c r="LSX338" s="60"/>
      <c r="LSY338" s="60"/>
      <c r="LSZ338" s="60"/>
      <c r="LTA338" s="60"/>
      <c r="LTB338" s="60"/>
      <c r="LTC338" s="60"/>
      <c r="LTD338" s="60"/>
      <c r="LTE338" s="60"/>
      <c r="LTF338" s="60"/>
      <c r="LTG338" s="60"/>
      <c r="LTH338" s="60"/>
      <c r="LTI338" s="60"/>
      <c r="LTJ338" s="60"/>
      <c r="LTK338" s="60"/>
      <c r="LTL338" s="60"/>
      <c r="LTM338" s="60"/>
      <c r="LTN338" s="60"/>
      <c r="LTO338" s="60"/>
      <c r="LTP338" s="60"/>
      <c r="LTQ338" s="60"/>
      <c r="LTR338" s="60"/>
      <c r="LTS338" s="60"/>
      <c r="LTT338" s="60"/>
      <c r="LTU338" s="60"/>
      <c r="LTV338" s="60"/>
      <c r="LTW338" s="60"/>
      <c r="LTX338" s="60"/>
      <c r="LTY338" s="60"/>
      <c r="LTZ338" s="60"/>
      <c r="LUA338" s="60"/>
      <c r="LUB338" s="60"/>
      <c r="LUC338" s="60"/>
      <c r="LUD338" s="60"/>
      <c r="LUE338" s="60"/>
      <c r="LUF338" s="60"/>
      <c r="LUG338" s="60"/>
      <c r="LUH338" s="60"/>
      <c r="LUI338" s="60"/>
      <c r="LUJ338" s="60"/>
      <c r="LUK338" s="60"/>
      <c r="LUL338" s="60"/>
      <c r="LUM338" s="60"/>
      <c r="LUN338" s="60"/>
      <c r="LUO338" s="60"/>
      <c r="LUP338" s="60"/>
      <c r="LUQ338" s="60"/>
      <c r="LUR338" s="60"/>
      <c r="LUS338" s="60"/>
      <c r="LUT338" s="60"/>
      <c r="LUU338" s="60"/>
      <c r="LUV338" s="60"/>
      <c r="LUW338" s="60"/>
      <c r="LUX338" s="60"/>
      <c r="LUY338" s="60"/>
      <c r="LUZ338" s="60"/>
      <c r="LVA338" s="60"/>
      <c r="LVB338" s="60"/>
      <c r="LVC338" s="60"/>
      <c r="LVD338" s="60"/>
      <c r="LVE338" s="60"/>
      <c r="LVF338" s="60"/>
      <c r="LVG338" s="60"/>
      <c r="LVH338" s="60"/>
      <c r="LVI338" s="60"/>
      <c r="LVJ338" s="60"/>
      <c r="LVK338" s="60"/>
      <c r="LVL338" s="60"/>
      <c r="LVM338" s="60"/>
      <c r="LVN338" s="60"/>
      <c r="LVO338" s="60"/>
      <c r="LVP338" s="60"/>
      <c r="LVQ338" s="60"/>
      <c r="LVR338" s="60"/>
      <c r="LVS338" s="60"/>
      <c r="LVT338" s="60"/>
      <c r="LVU338" s="60"/>
      <c r="LVV338" s="60"/>
      <c r="LVW338" s="60"/>
      <c r="LVX338" s="60"/>
      <c r="LVY338" s="60"/>
      <c r="LVZ338" s="60"/>
      <c r="LWA338" s="60"/>
      <c r="LWB338" s="60"/>
      <c r="LWC338" s="60"/>
      <c r="LWD338" s="60"/>
      <c r="LWE338" s="60"/>
      <c r="LWF338" s="60"/>
      <c r="LWG338" s="60"/>
      <c r="LWH338" s="60"/>
      <c r="LWI338" s="60"/>
      <c r="LWJ338" s="60"/>
      <c r="LWK338" s="60"/>
      <c r="LWL338" s="60"/>
      <c r="LWM338" s="60"/>
      <c r="LWN338" s="60"/>
      <c r="LWO338" s="60"/>
      <c r="LWP338" s="60"/>
      <c r="LWQ338" s="60"/>
      <c r="LWR338" s="60"/>
      <c r="LWS338" s="60"/>
      <c r="LWT338" s="60"/>
      <c r="LWU338" s="60"/>
      <c r="LWV338" s="60"/>
      <c r="LWW338" s="60"/>
      <c r="LWX338" s="60"/>
      <c r="LWY338" s="60"/>
      <c r="LWZ338" s="60"/>
      <c r="LXA338" s="60"/>
      <c r="LXB338" s="60"/>
      <c r="LXC338" s="60"/>
      <c r="LXD338" s="60"/>
      <c r="LXE338" s="60"/>
      <c r="LXF338" s="60"/>
      <c r="LXG338" s="60"/>
      <c r="LXH338" s="60"/>
      <c r="LXI338" s="60"/>
      <c r="LXJ338" s="60"/>
      <c r="LXK338" s="60"/>
      <c r="LXL338" s="60"/>
      <c r="LXM338" s="60"/>
      <c r="LXN338" s="60"/>
      <c r="LXO338" s="60"/>
      <c r="LXP338" s="60"/>
      <c r="LXQ338" s="60"/>
      <c r="LXR338" s="60"/>
      <c r="LXS338" s="60"/>
      <c r="LXT338" s="60"/>
      <c r="LXU338" s="60"/>
      <c r="LXV338" s="60"/>
      <c r="LXW338" s="60"/>
      <c r="LXX338" s="60"/>
      <c r="LXY338" s="60"/>
      <c r="LXZ338" s="60"/>
      <c r="LYA338" s="60"/>
      <c r="LYB338" s="60"/>
      <c r="LYC338" s="60"/>
      <c r="LYD338" s="60"/>
      <c r="LYE338" s="60"/>
      <c r="LYF338" s="60"/>
      <c r="LYG338" s="60"/>
      <c r="LYH338" s="60"/>
      <c r="LYI338" s="60"/>
      <c r="LYJ338" s="60"/>
      <c r="LYK338" s="60"/>
      <c r="LYL338" s="60"/>
      <c r="LYM338" s="60"/>
      <c r="LYN338" s="60"/>
      <c r="LYO338" s="60"/>
      <c r="LYP338" s="60"/>
      <c r="LYQ338" s="60"/>
      <c r="LYR338" s="60"/>
      <c r="LYS338" s="60"/>
      <c r="LYT338" s="60"/>
      <c r="LYU338" s="60"/>
      <c r="LYV338" s="60"/>
      <c r="LYW338" s="60"/>
      <c r="LYX338" s="60"/>
      <c r="LYY338" s="60"/>
      <c r="LYZ338" s="60"/>
      <c r="LZA338" s="60"/>
      <c r="LZB338" s="60"/>
      <c r="LZC338" s="60"/>
      <c r="LZD338" s="60"/>
      <c r="LZE338" s="60"/>
      <c r="LZF338" s="60"/>
      <c r="LZG338" s="60"/>
      <c r="LZH338" s="60"/>
      <c r="LZI338" s="60"/>
      <c r="LZJ338" s="60"/>
      <c r="LZK338" s="60"/>
      <c r="LZL338" s="60"/>
      <c r="LZM338" s="60"/>
      <c r="LZN338" s="60"/>
      <c r="LZO338" s="60"/>
      <c r="LZP338" s="60"/>
      <c r="LZQ338" s="60"/>
      <c r="LZR338" s="60"/>
      <c r="LZS338" s="60"/>
      <c r="LZT338" s="60"/>
      <c r="LZU338" s="60"/>
      <c r="LZV338" s="60"/>
      <c r="LZW338" s="60"/>
      <c r="LZX338" s="60"/>
      <c r="LZY338" s="60"/>
      <c r="LZZ338" s="60"/>
      <c r="MAA338" s="60"/>
      <c r="MAB338" s="60"/>
      <c r="MAC338" s="60"/>
      <c r="MAD338" s="60"/>
      <c r="MAE338" s="60"/>
      <c r="MAF338" s="60"/>
      <c r="MAG338" s="60"/>
      <c r="MAH338" s="60"/>
      <c r="MAI338" s="60"/>
      <c r="MAJ338" s="60"/>
      <c r="MAK338" s="60"/>
      <c r="MAL338" s="60"/>
      <c r="MAM338" s="60"/>
      <c r="MAN338" s="60"/>
      <c r="MAO338" s="60"/>
      <c r="MAP338" s="60"/>
      <c r="MAQ338" s="60"/>
      <c r="MAR338" s="60"/>
      <c r="MAS338" s="60"/>
      <c r="MAT338" s="60"/>
      <c r="MAU338" s="60"/>
      <c r="MAV338" s="60"/>
      <c r="MAW338" s="60"/>
      <c r="MAX338" s="60"/>
      <c r="MAY338" s="60"/>
      <c r="MAZ338" s="60"/>
      <c r="MBA338" s="60"/>
      <c r="MBB338" s="60"/>
      <c r="MBC338" s="60"/>
      <c r="MBD338" s="60"/>
      <c r="MBE338" s="60"/>
      <c r="MBF338" s="60"/>
      <c r="MBG338" s="60"/>
      <c r="MBH338" s="60"/>
      <c r="MBI338" s="60"/>
      <c r="MBJ338" s="60"/>
      <c r="MBK338" s="60"/>
      <c r="MBL338" s="60"/>
      <c r="MBM338" s="60"/>
      <c r="MBN338" s="60"/>
      <c r="MBO338" s="60"/>
      <c r="MBP338" s="60"/>
      <c r="MBQ338" s="60"/>
      <c r="MBR338" s="60"/>
      <c r="MBS338" s="60"/>
      <c r="MBT338" s="60"/>
      <c r="MBU338" s="60"/>
      <c r="MBV338" s="60"/>
      <c r="MBW338" s="60"/>
      <c r="MBX338" s="60"/>
      <c r="MBY338" s="60"/>
      <c r="MBZ338" s="60"/>
      <c r="MCA338" s="60"/>
      <c r="MCB338" s="60"/>
      <c r="MCC338" s="60"/>
      <c r="MCD338" s="60"/>
      <c r="MCE338" s="60"/>
      <c r="MCF338" s="60"/>
      <c r="MCG338" s="60"/>
      <c r="MCH338" s="60"/>
      <c r="MCI338" s="60"/>
      <c r="MCJ338" s="60"/>
      <c r="MCK338" s="60"/>
      <c r="MCL338" s="60"/>
      <c r="MCM338" s="60"/>
      <c r="MCN338" s="60"/>
      <c r="MCO338" s="60"/>
      <c r="MCP338" s="60"/>
      <c r="MCQ338" s="60"/>
      <c r="MCR338" s="60"/>
      <c r="MCS338" s="60"/>
      <c r="MCT338" s="60"/>
      <c r="MCU338" s="60"/>
      <c r="MCV338" s="60"/>
      <c r="MCW338" s="60"/>
      <c r="MCX338" s="60"/>
      <c r="MCY338" s="60"/>
      <c r="MCZ338" s="60"/>
      <c r="MDA338" s="60"/>
      <c r="MDB338" s="60"/>
      <c r="MDC338" s="60"/>
      <c r="MDD338" s="60"/>
      <c r="MDE338" s="60"/>
      <c r="MDF338" s="60"/>
      <c r="MDG338" s="60"/>
      <c r="MDH338" s="60"/>
      <c r="MDI338" s="60"/>
      <c r="MDJ338" s="60"/>
      <c r="MDK338" s="60"/>
      <c r="MDL338" s="60"/>
      <c r="MDM338" s="60"/>
      <c r="MDN338" s="60"/>
      <c r="MDO338" s="60"/>
      <c r="MDP338" s="60"/>
      <c r="MDQ338" s="60"/>
      <c r="MDR338" s="60"/>
      <c r="MDS338" s="60"/>
      <c r="MDT338" s="60"/>
      <c r="MDU338" s="60"/>
      <c r="MDV338" s="60"/>
      <c r="MDW338" s="60"/>
      <c r="MDX338" s="60"/>
      <c r="MDY338" s="60"/>
      <c r="MDZ338" s="60"/>
      <c r="MEA338" s="60"/>
      <c r="MEB338" s="60"/>
      <c r="MEC338" s="60"/>
      <c r="MED338" s="60"/>
      <c r="MEE338" s="60"/>
      <c r="MEF338" s="60"/>
      <c r="MEG338" s="60"/>
      <c r="MEH338" s="60"/>
      <c r="MEI338" s="60"/>
      <c r="MEJ338" s="60"/>
      <c r="MEK338" s="60"/>
      <c r="MEL338" s="60"/>
      <c r="MEM338" s="60"/>
      <c r="MEN338" s="60"/>
      <c r="MEO338" s="60"/>
      <c r="MEP338" s="60"/>
      <c r="MEQ338" s="60"/>
      <c r="MER338" s="60"/>
      <c r="MES338" s="60"/>
      <c r="MET338" s="60"/>
      <c r="MEU338" s="60"/>
      <c r="MEV338" s="60"/>
      <c r="MEW338" s="60"/>
      <c r="MEX338" s="60"/>
      <c r="MEY338" s="60"/>
      <c r="MEZ338" s="60"/>
      <c r="MFA338" s="60"/>
      <c r="MFB338" s="60"/>
      <c r="MFC338" s="60"/>
      <c r="MFD338" s="60"/>
      <c r="MFE338" s="60"/>
      <c r="MFF338" s="60"/>
      <c r="MFG338" s="60"/>
      <c r="MFH338" s="60"/>
      <c r="MFI338" s="60"/>
      <c r="MFJ338" s="60"/>
      <c r="MFK338" s="60"/>
      <c r="MFL338" s="60"/>
      <c r="MFM338" s="60"/>
      <c r="MFN338" s="60"/>
      <c r="MFO338" s="60"/>
      <c r="MFP338" s="60"/>
      <c r="MFQ338" s="60"/>
      <c r="MFR338" s="60"/>
      <c r="MFS338" s="60"/>
      <c r="MFT338" s="60"/>
      <c r="MFU338" s="60"/>
      <c r="MFV338" s="60"/>
      <c r="MFW338" s="60"/>
      <c r="MFX338" s="60"/>
      <c r="MFY338" s="60"/>
      <c r="MFZ338" s="60"/>
      <c r="MGA338" s="60"/>
      <c r="MGB338" s="60"/>
      <c r="MGC338" s="60"/>
      <c r="MGD338" s="60"/>
      <c r="MGE338" s="60"/>
      <c r="MGF338" s="60"/>
      <c r="MGG338" s="60"/>
      <c r="MGH338" s="60"/>
      <c r="MGI338" s="60"/>
      <c r="MGJ338" s="60"/>
      <c r="MGK338" s="60"/>
      <c r="MGL338" s="60"/>
      <c r="MGM338" s="60"/>
      <c r="MGN338" s="60"/>
      <c r="MGO338" s="60"/>
      <c r="MGP338" s="60"/>
      <c r="MGQ338" s="60"/>
      <c r="MGR338" s="60"/>
      <c r="MGS338" s="60"/>
      <c r="MGT338" s="60"/>
      <c r="MGU338" s="60"/>
      <c r="MGV338" s="60"/>
      <c r="MGW338" s="60"/>
      <c r="MGX338" s="60"/>
      <c r="MGY338" s="60"/>
      <c r="MGZ338" s="60"/>
      <c r="MHA338" s="60"/>
      <c r="MHB338" s="60"/>
      <c r="MHC338" s="60"/>
      <c r="MHD338" s="60"/>
      <c r="MHE338" s="60"/>
      <c r="MHF338" s="60"/>
      <c r="MHG338" s="60"/>
      <c r="MHH338" s="60"/>
      <c r="MHI338" s="60"/>
      <c r="MHJ338" s="60"/>
      <c r="MHK338" s="60"/>
      <c r="MHL338" s="60"/>
      <c r="MHM338" s="60"/>
      <c r="MHN338" s="60"/>
      <c r="MHO338" s="60"/>
      <c r="MHP338" s="60"/>
      <c r="MHQ338" s="60"/>
      <c r="MHR338" s="60"/>
      <c r="MHS338" s="60"/>
      <c r="MHT338" s="60"/>
      <c r="MHU338" s="60"/>
      <c r="MHV338" s="60"/>
      <c r="MHW338" s="60"/>
      <c r="MHX338" s="60"/>
      <c r="MHY338" s="60"/>
      <c r="MHZ338" s="60"/>
      <c r="MIA338" s="60"/>
      <c r="MIB338" s="60"/>
      <c r="MIC338" s="60"/>
      <c r="MID338" s="60"/>
      <c r="MIE338" s="60"/>
      <c r="MIF338" s="60"/>
      <c r="MIG338" s="60"/>
      <c r="MIH338" s="60"/>
      <c r="MII338" s="60"/>
      <c r="MIJ338" s="60"/>
      <c r="MIK338" s="60"/>
      <c r="MIL338" s="60"/>
      <c r="MIM338" s="60"/>
      <c r="MIN338" s="60"/>
      <c r="MIO338" s="60"/>
      <c r="MIP338" s="60"/>
      <c r="MIQ338" s="60"/>
      <c r="MIR338" s="60"/>
      <c r="MIS338" s="60"/>
      <c r="MIT338" s="60"/>
      <c r="MIU338" s="60"/>
      <c r="MIV338" s="60"/>
      <c r="MIW338" s="60"/>
      <c r="MIX338" s="60"/>
      <c r="MIY338" s="60"/>
      <c r="MIZ338" s="60"/>
      <c r="MJA338" s="60"/>
      <c r="MJB338" s="60"/>
      <c r="MJC338" s="60"/>
      <c r="MJD338" s="60"/>
      <c r="MJE338" s="60"/>
      <c r="MJF338" s="60"/>
      <c r="MJG338" s="60"/>
      <c r="MJH338" s="60"/>
      <c r="MJI338" s="60"/>
      <c r="MJJ338" s="60"/>
      <c r="MJK338" s="60"/>
      <c r="MJL338" s="60"/>
      <c r="MJM338" s="60"/>
      <c r="MJN338" s="60"/>
      <c r="MJO338" s="60"/>
      <c r="MJP338" s="60"/>
      <c r="MJQ338" s="60"/>
      <c r="MJR338" s="60"/>
      <c r="MJS338" s="60"/>
      <c r="MJT338" s="60"/>
      <c r="MJU338" s="60"/>
      <c r="MJV338" s="60"/>
      <c r="MJW338" s="60"/>
      <c r="MJX338" s="60"/>
      <c r="MJY338" s="60"/>
      <c r="MJZ338" s="60"/>
      <c r="MKA338" s="60"/>
      <c r="MKB338" s="60"/>
      <c r="MKC338" s="60"/>
      <c r="MKD338" s="60"/>
      <c r="MKE338" s="60"/>
      <c r="MKF338" s="60"/>
      <c r="MKG338" s="60"/>
      <c r="MKH338" s="60"/>
      <c r="MKI338" s="60"/>
      <c r="MKJ338" s="60"/>
      <c r="MKK338" s="60"/>
      <c r="MKL338" s="60"/>
      <c r="MKM338" s="60"/>
      <c r="MKN338" s="60"/>
      <c r="MKO338" s="60"/>
      <c r="MKP338" s="60"/>
      <c r="MKQ338" s="60"/>
      <c r="MKR338" s="60"/>
      <c r="MKS338" s="60"/>
      <c r="MKT338" s="60"/>
      <c r="MKU338" s="60"/>
      <c r="MKV338" s="60"/>
      <c r="MKW338" s="60"/>
      <c r="MKX338" s="60"/>
      <c r="MKY338" s="60"/>
      <c r="MKZ338" s="60"/>
      <c r="MLA338" s="60"/>
      <c r="MLB338" s="60"/>
      <c r="MLC338" s="60"/>
      <c r="MLD338" s="60"/>
      <c r="MLE338" s="60"/>
      <c r="MLF338" s="60"/>
      <c r="MLG338" s="60"/>
      <c r="MLH338" s="60"/>
      <c r="MLI338" s="60"/>
      <c r="MLJ338" s="60"/>
      <c r="MLK338" s="60"/>
      <c r="MLL338" s="60"/>
      <c r="MLM338" s="60"/>
      <c r="MLN338" s="60"/>
      <c r="MLO338" s="60"/>
      <c r="MLP338" s="60"/>
      <c r="MLQ338" s="60"/>
      <c r="MLR338" s="60"/>
      <c r="MLS338" s="60"/>
      <c r="MLT338" s="60"/>
      <c r="MLU338" s="60"/>
      <c r="MLV338" s="60"/>
      <c r="MLW338" s="60"/>
      <c r="MLX338" s="60"/>
      <c r="MLY338" s="60"/>
      <c r="MLZ338" s="60"/>
      <c r="MMA338" s="60"/>
      <c r="MMB338" s="60"/>
      <c r="MMC338" s="60"/>
      <c r="MMD338" s="60"/>
      <c r="MME338" s="60"/>
      <c r="MMF338" s="60"/>
      <c r="MMG338" s="60"/>
      <c r="MMH338" s="60"/>
      <c r="MMI338" s="60"/>
      <c r="MMJ338" s="60"/>
      <c r="MMK338" s="60"/>
      <c r="MML338" s="60"/>
      <c r="MMM338" s="60"/>
      <c r="MMN338" s="60"/>
      <c r="MMO338" s="60"/>
      <c r="MMP338" s="60"/>
      <c r="MMQ338" s="60"/>
      <c r="MMR338" s="60"/>
      <c r="MMS338" s="60"/>
      <c r="MMT338" s="60"/>
      <c r="MMU338" s="60"/>
      <c r="MMV338" s="60"/>
      <c r="MMW338" s="60"/>
      <c r="MMX338" s="60"/>
      <c r="MMY338" s="60"/>
      <c r="MMZ338" s="60"/>
      <c r="MNA338" s="60"/>
      <c r="MNB338" s="60"/>
      <c r="MNC338" s="60"/>
      <c r="MND338" s="60"/>
      <c r="MNE338" s="60"/>
      <c r="MNF338" s="60"/>
      <c r="MNG338" s="60"/>
      <c r="MNH338" s="60"/>
      <c r="MNI338" s="60"/>
      <c r="MNJ338" s="60"/>
      <c r="MNK338" s="60"/>
      <c r="MNL338" s="60"/>
      <c r="MNM338" s="60"/>
      <c r="MNN338" s="60"/>
      <c r="MNO338" s="60"/>
      <c r="MNP338" s="60"/>
      <c r="MNQ338" s="60"/>
      <c r="MNR338" s="60"/>
      <c r="MNS338" s="60"/>
      <c r="MNT338" s="60"/>
      <c r="MNU338" s="60"/>
      <c r="MNV338" s="60"/>
      <c r="MNW338" s="60"/>
      <c r="MNX338" s="60"/>
      <c r="MNY338" s="60"/>
      <c r="MNZ338" s="60"/>
      <c r="MOA338" s="60"/>
      <c r="MOB338" s="60"/>
      <c r="MOC338" s="60"/>
      <c r="MOD338" s="60"/>
      <c r="MOE338" s="60"/>
      <c r="MOF338" s="60"/>
      <c r="MOG338" s="60"/>
      <c r="MOH338" s="60"/>
      <c r="MOI338" s="60"/>
      <c r="MOJ338" s="60"/>
      <c r="MOK338" s="60"/>
      <c r="MOL338" s="60"/>
      <c r="MOM338" s="60"/>
      <c r="MON338" s="60"/>
      <c r="MOO338" s="60"/>
      <c r="MOP338" s="60"/>
      <c r="MOQ338" s="60"/>
      <c r="MOR338" s="60"/>
      <c r="MOS338" s="60"/>
      <c r="MOT338" s="60"/>
      <c r="MOU338" s="60"/>
      <c r="MOV338" s="60"/>
      <c r="MOW338" s="60"/>
      <c r="MOX338" s="60"/>
      <c r="MOY338" s="60"/>
      <c r="MOZ338" s="60"/>
      <c r="MPA338" s="60"/>
      <c r="MPB338" s="60"/>
      <c r="MPC338" s="60"/>
      <c r="MPD338" s="60"/>
      <c r="MPE338" s="60"/>
      <c r="MPF338" s="60"/>
      <c r="MPG338" s="60"/>
      <c r="MPH338" s="60"/>
      <c r="MPI338" s="60"/>
      <c r="MPJ338" s="60"/>
      <c r="MPK338" s="60"/>
      <c r="MPL338" s="60"/>
      <c r="MPM338" s="60"/>
      <c r="MPN338" s="60"/>
      <c r="MPO338" s="60"/>
      <c r="MPP338" s="60"/>
      <c r="MPQ338" s="60"/>
      <c r="MPR338" s="60"/>
      <c r="MPS338" s="60"/>
      <c r="MPT338" s="60"/>
      <c r="MPU338" s="60"/>
      <c r="MPV338" s="60"/>
      <c r="MPW338" s="60"/>
      <c r="MPX338" s="60"/>
      <c r="MPY338" s="60"/>
      <c r="MPZ338" s="60"/>
      <c r="MQA338" s="60"/>
      <c r="MQB338" s="60"/>
      <c r="MQC338" s="60"/>
      <c r="MQD338" s="60"/>
      <c r="MQE338" s="60"/>
      <c r="MQF338" s="60"/>
      <c r="MQG338" s="60"/>
      <c r="MQH338" s="60"/>
      <c r="MQI338" s="60"/>
      <c r="MQJ338" s="60"/>
      <c r="MQK338" s="60"/>
      <c r="MQL338" s="60"/>
      <c r="MQM338" s="60"/>
      <c r="MQN338" s="60"/>
      <c r="MQO338" s="60"/>
      <c r="MQP338" s="60"/>
      <c r="MQQ338" s="60"/>
      <c r="MQR338" s="60"/>
      <c r="MQS338" s="60"/>
      <c r="MQT338" s="60"/>
      <c r="MQU338" s="60"/>
      <c r="MQV338" s="60"/>
      <c r="MQW338" s="60"/>
      <c r="MQX338" s="60"/>
      <c r="MQY338" s="60"/>
      <c r="MQZ338" s="60"/>
      <c r="MRA338" s="60"/>
      <c r="MRB338" s="60"/>
      <c r="MRC338" s="60"/>
      <c r="MRD338" s="60"/>
      <c r="MRE338" s="60"/>
      <c r="MRF338" s="60"/>
      <c r="MRG338" s="60"/>
      <c r="MRH338" s="60"/>
      <c r="MRI338" s="60"/>
      <c r="MRJ338" s="60"/>
      <c r="MRK338" s="60"/>
      <c r="MRL338" s="60"/>
      <c r="MRM338" s="60"/>
      <c r="MRN338" s="60"/>
      <c r="MRO338" s="60"/>
      <c r="MRP338" s="60"/>
      <c r="MRQ338" s="60"/>
      <c r="MRR338" s="60"/>
      <c r="MRS338" s="60"/>
      <c r="MRT338" s="60"/>
      <c r="MRU338" s="60"/>
      <c r="MRV338" s="60"/>
      <c r="MRW338" s="60"/>
      <c r="MRX338" s="60"/>
      <c r="MRY338" s="60"/>
      <c r="MRZ338" s="60"/>
      <c r="MSA338" s="60"/>
      <c r="MSB338" s="60"/>
      <c r="MSC338" s="60"/>
      <c r="MSD338" s="60"/>
      <c r="MSE338" s="60"/>
      <c r="MSF338" s="60"/>
      <c r="MSG338" s="60"/>
      <c r="MSH338" s="60"/>
      <c r="MSI338" s="60"/>
      <c r="MSJ338" s="60"/>
      <c r="MSK338" s="60"/>
      <c r="MSL338" s="60"/>
      <c r="MSM338" s="60"/>
      <c r="MSN338" s="60"/>
      <c r="MSO338" s="60"/>
      <c r="MSP338" s="60"/>
      <c r="MSQ338" s="60"/>
      <c r="MSR338" s="60"/>
      <c r="MSS338" s="60"/>
      <c r="MST338" s="60"/>
      <c r="MSU338" s="60"/>
      <c r="MSV338" s="60"/>
      <c r="MSW338" s="60"/>
      <c r="MSX338" s="60"/>
      <c r="MSY338" s="60"/>
      <c r="MSZ338" s="60"/>
      <c r="MTA338" s="60"/>
      <c r="MTB338" s="60"/>
      <c r="MTC338" s="60"/>
      <c r="MTD338" s="60"/>
      <c r="MTE338" s="60"/>
      <c r="MTF338" s="60"/>
      <c r="MTG338" s="60"/>
      <c r="MTH338" s="60"/>
      <c r="MTI338" s="60"/>
      <c r="MTJ338" s="60"/>
      <c r="MTK338" s="60"/>
      <c r="MTL338" s="60"/>
      <c r="MTM338" s="60"/>
      <c r="MTN338" s="60"/>
      <c r="MTO338" s="60"/>
      <c r="MTP338" s="60"/>
      <c r="MTQ338" s="60"/>
      <c r="MTR338" s="60"/>
      <c r="MTS338" s="60"/>
      <c r="MTT338" s="60"/>
      <c r="MTU338" s="60"/>
      <c r="MTV338" s="60"/>
      <c r="MTW338" s="60"/>
      <c r="MTX338" s="60"/>
      <c r="MTY338" s="60"/>
      <c r="MTZ338" s="60"/>
      <c r="MUA338" s="60"/>
      <c r="MUB338" s="60"/>
      <c r="MUC338" s="60"/>
      <c r="MUD338" s="60"/>
      <c r="MUE338" s="60"/>
      <c r="MUF338" s="60"/>
      <c r="MUG338" s="60"/>
      <c r="MUH338" s="60"/>
      <c r="MUI338" s="60"/>
      <c r="MUJ338" s="60"/>
      <c r="MUK338" s="60"/>
      <c r="MUL338" s="60"/>
      <c r="MUM338" s="60"/>
      <c r="MUN338" s="60"/>
      <c r="MUO338" s="60"/>
      <c r="MUP338" s="60"/>
      <c r="MUQ338" s="60"/>
      <c r="MUR338" s="60"/>
      <c r="MUS338" s="60"/>
      <c r="MUT338" s="60"/>
      <c r="MUU338" s="60"/>
      <c r="MUV338" s="60"/>
      <c r="MUW338" s="60"/>
      <c r="MUX338" s="60"/>
      <c r="MUY338" s="60"/>
      <c r="MUZ338" s="60"/>
      <c r="MVA338" s="60"/>
      <c r="MVB338" s="60"/>
      <c r="MVC338" s="60"/>
      <c r="MVD338" s="60"/>
      <c r="MVE338" s="60"/>
      <c r="MVF338" s="60"/>
      <c r="MVG338" s="60"/>
      <c r="MVH338" s="60"/>
      <c r="MVI338" s="60"/>
      <c r="MVJ338" s="60"/>
      <c r="MVK338" s="60"/>
      <c r="MVL338" s="60"/>
      <c r="MVM338" s="60"/>
      <c r="MVN338" s="60"/>
      <c r="MVO338" s="60"/>
      <c r="MVP338" s="60"/>
      <c r="MVQ338" s="60"/>
      <c r="MVR338" s="60"/>
      <c r="MVS338" s="60"/>
      <c r="MVT338" s="60"/>
      <c r="MVU338" s="60"/>
      <c r="MVV338" s="60"/>
      <c r="MVW338" s="60"/>
      <c r="MVX338" s="60"/>
      <c r="MVY338" s="60"/>
      <c r="MVZ338" s="60"/>
      <c r="MWA338" s="60"/>
      <c r="MWB338" s="60"/>
      <c r="MWC338" s="60"/>
      <c r="MWD338" s="60"/>
      <c r="MWE338" s="60"/>
      <c r="MWF338" s="60"/>
      <c r="MWG338" s="60"/>
      <c r="MWH338" s="60"/>
      <c r="MWI338" s="60"/>
      <c r="MWJ338" s="60"/>
      <c r="MWK338" s="60"/>
      <c r="MWL338" s="60"/>
      <c r="MWM338" s="60"/>
      <c r="MWN338" s="60"/>
      <c r="MWO338" s="60"/>
      <c r="MWP338" s="60"/>
      <c r="MWQ338" s="60"/>
      <c r="MWR338" s="60"/>
      <c r="MWS338" s="60"/>
      <c r="MWT338" s="60"/>
      <c r="MWU338" s="60"/>
      <c r="MWV338" s="60"/>
      <c r="MWW338" s="60"/>
      <c r="MWX338" s="60"/>
      <c r="MWY338" s="60"/>
      <c r="MWZ338" s="60"/>
      <c r="MXA338" s="60"/>
      <c r="MXB338" s="60"/>
      <c r="MXC338" s="60"/>
      <c r="MXD338" s="60"/>
      <c r="MXE338" s="60"/>
      <c r="MXF338" s="60"/>
      <c r="MXG338" s="60"/>
      <c r="MXH338" s="60"/>
      <c r="MXI338" s="60"/>
      <c r="MXJ338" s="60"/>
      <c r="MXK338" s="60"/>
      <c r="MXL338" s="60"/>
      <c r="MXM338" s="60"/>
      <c r="MXN338" s="60"/>
      <c r="MXO338" s="60"/>
      <c r="MXP338" s="60"/>
      <c r="MXQ338" s="60"/>
      <c r="MXR338" s="60"/>
      <c r="MXS338" s="60"/>
      <c r="MXT338" s="60"/>
      <c r="MXU338" s="60"/>
      <c r="MXV338" s="60"/>
      <c r="MXW338" s="60"/>
      <c r="MXX338" s="60"/>
      <c r="MXY338" s="60"/>
      <c r="MXZ338" s="60"/>
      <c r="MYA338" s="60"/>
      <c r="MYB338" s="60"/>
      <c r="MYC338" s="60"/>
      <c r="MYD338" s="60"/>
      <c r="MYE338" s="60"/>
      <c r="MYF338" s="60"/>
      <c r="MYG338" s="60"/>
      <c r="MYH338" s="60"/>
      <c r="MYI338" s="60"/>
      <c r="MYJ338" s="60"/>
      <c r="MYK338" s="60"/>
      <c r="MYL338" s="60"/>
      <c r="MYM338" s="60"/>
      <c r="MYN338" s="60"/>
      <c r="MYO338" s="60"/>
      <c r="MYP338" s="60"/>
      <c r="MYQ338" s="60"/>
      <c r="MYR338" s="60"/>
      <c r="MYS338" s="60"/>
      <c r="MYT338" s="60"/>
      <c r="MYU338" s="60"/>
      <c r="MYV338" s="60"/>
      <c r="MYW338" s="60"/>
      <c r="MYX338" s="60"/>
      <c r="MYY338" s="60"/>
      <c r="MYZ338" s="60"/>
      <c r="MZA338" s="60"/>
      <c r="MZB338" s="60"/>
      <c r="MZC338" s="60"/>
      <c r="MZD338" s="60"/>
      <c r="MZE338" s="60"/>
      <c r="MZF338" s="60"/>
      <c r="MZG338" s="60"/>
      <c r="MZH338" s="60"/>
      <c r="MZI338" s="60"/>
      <c r="MZJ338" s="60"/>
      <c r="MZK338" s="60"/>
      <c r="MZL338" s="60"/>
      <c r="MZM338" s="60"/>
      <c r="MZN338" s="60"/>
      <c r="MZO338" s="60"/>
      <c r="MZP338" s="60"/>
      <c r="MZQ338" s="60"/>
      <c r="MZR338" s="60"/>
      <c r="MZS338" s="60"/>
      <c r="MZT338" s="60"/>
      <c r="MZU338" s="60"/>
      <c r="MZV338" s="60"/>
      <c r="MZW338" s="60"/>
      <c r="MZX338" s="60"/>
      <c r="MZY338" s="60"/>
      <c r="MZZ338" s="60"/>
      <c r="NAA338" s="60"/>
      <c r="NAB338" s="60"/>
      <c r="NAC338" s="60"/>
      <c r="NAD338" s="60"/>
      <c r="NAE338" s="60"/>
      <c r="NAF338" s="60"/>
      <c r="NAG338" s="60"/>
      <c r="NAH338" s="60"/>
      <c r="NAI338" s="60"/>
      <c r="NAJ338" s="60"/>
      <c r="NAK338" s="60"/>
      <c r="NAL338" s="60"/>
      <c r="NAM338" s="60"/>
      <c r="NAN338" s="60"/>
      <c r="NAO338" s="60"/>
      <c r="NAP338" s="60"/>
      <c r="NAQ338" s="60"/>
      <c r="NAR338" s="60"/>
      <c r="NAS338" s="60"/>
      <c r="NAT338" s="60"/>
      <c r="NAU338" s="60"/>
      <c r="NAV338" s="60"/>
      <c r="NAW338" s="60"/>
      <c r="NAX338" s="60"/>
      <c r="NAY338" s="60"/>
      <c r="NAZ338" s="60"/>
      <c r="NBA338" s="60"/>
      <c r="NBB338" s="60"/>
      <c r="NBC338" s="60"/>
      <c r="NBD338" s="60"/>
      <c r="NBE338" s="60"/>
      <c r="NBF338" s="60"/>
      <c r="NBG338" s="60"/>
      <c r="NBH338" s="60"/>
      <c r="NBI338" s="60"/>
      <c r="NBJ338" s="60"/>
      <c r="NBK338" s="60"/>
      <c r="NBL338" s="60"/>
      <c r="NBM338" s="60"/>
      <c r="NBN338" s="60"/>
      <c r="NBO338" s="60"/>
      <c r="NBP338" s="60"/>
      <c r="NBQ338" s="60"/>
      <c r="NBR338" s="60"/>
      <c r="NBS338" s="60"/>
      <c r="NBT338" s="60"/>
      <c r="NBU338" s="60"/>
      <c r="NBV338" s="60"/>
      <c r="NBW338" s="60"/>
      <c r="NBX338" s="60"/>
      <c r="NBY338" s="60"/>
      <c r="NBZ338" s="60"/>
      <c r="NCA338" s="60"/>
      <c r="NCB338" s="60"/>
      <c r="NCC338" s="60"/>
      <c r="NCD338" s="60"/>
      <c r="NCE338" s="60"/>
      <c r="NCF338" s="60"/>
      <c r="NCG338" s="60"/>
      <c r="NCH338" s="60"/>
      <c r="NCI338" s="60"/>
      <c r="NCJ338" s="60"/>
      <c r="NCK338" s="60"/>
      <c r="NCL338" s="60"/>
      <c r="NCM338" s="60"/>
      <c r="NCN338" s="60"/>
      <c r="NCO338" s="60"/>
      <c r="NCP338" s="60"/>
      <c r="NCQ338" s="60"/>
      <c r="NCR338" s="60"/>
      <c r="NCS338" s="60"/>
      <c r="NCT338" s="60"/>
      <c r="NCU338" s="60"/>
      <c r="NCV338" s="60"/>
      <c r="NCW338" s="60"/>
      <c r="NCX338" s="60"/>
      <c r="NCY338" s="60"/>
      <c r="NCZ338" s="60"/>
      <c r="NDA338" s="60"/>
      <c r="NDB338" s="60"/>
      <c r="NDC338" s="60"/>
      <c r="NDD338" s="60"/>
      <c r="NDE338" s="60"/>
      <c r="NDF338" s="60"/>
      <c r="NDG338" s="60"/>
      <c r="NDH338" s="60"/>
      <c r="NDI338" s="60"/>
      <c r="NDJ338" s="60"/>
      <c r="NDK338" s="60"/>
      <c r="NDL338" s="60"/>
      <c r="NDM338" s="60"/>
      <c r="NDN338" s="60"/>
      <c r="NDO338" s="60"/>
      <c r="NDP338" s="60"/>
      <c r="NDQ338" s="60"/>
      <c r="NDR338" s="60"/>
      <c r="NDS338" s="60"/>
      <c r="NDT338" s="60"/>
      <c r="NDU338" s="60"/>
      <c r="NDV338" s="60"/>
      <c r="NDW338" s="60"/>
      <c r="NDX338" s="60"/>
      <c r="NDY338" s="60"/>
      <c r="NDZ338" s="60"/>
      <c r="NEA338" s="60"/>
      <c r="NEB338" s="60"/>
      <c r="NEC338" s="60"/>
      <c r="NED338" s="60"/>
      <c r="NEE338" s="60"/>
      <c r="NEF338" s="60"/>
      <c r="NEG338" s="60"/>
      <c r="NEH338" s="60"/>
      <c r="NEI338" s="60"/>
      <c r="NEJ338" s="60"/>
      <c r="NEK338" s="60"/>
      <c r="NEL338" s="60"/>
      <c r="NEM338" s="60"/>
      <c r="NEN338" s="60"/>
      <c r="NEO338" s="60"/>
      <c r="NEP338" s="60"/>
      <c r="NEQ338" s="60"/>
      <c r="NER338" s="60"/>
      <c r="NES338" s="60"/>
      <c r="NET338" s="60"/>
      <c r="NEU338" s="60"/>
      <c r="NEV338" s="60"/>
      <c r="NEW338" s="60"/>
      <c r="NEX338" s="60"/>
      <c r="NEY338" s="60"/>
      <c r="NEZ338" s="60"/>
      <c r="NFA338" s="60"/>
      <c r="NFB338" s="60"/>
      <c r="NFC338" s="60"/>
      <c r="NFD338" s="60"/>
      <c r="NFE338" s="60"/>
      <c r="NFF338" s="60"/>
      <c r="NFG338" s="60"/>
      <c r="NFH338" s="60"/>
      <c r="NFI338" s="60"/>
      <c r="NFJ338" s="60"/>
      <c r="NFK338" s="60"/>
      <c r="NFL338" s="60"/>
      <c r="NFM338" s="60"/>
      <c r="NFN338" s="60"/>
      <c r="NFO338" s="60"/>
      <c r="NFP338" s="60"/>
      <c r="NFQ338" s="60"/>
      <c r="NFR338" s="60"/>
      <c r="NFS338" s="60"/>
      <c r="NFT338" s="60"/>
      <c r="NFU338" s="60"/>
      <c r="NFV338" s="60"/>
      <c r="NFW338" s="60"/>
      <c r="NFX338" s="60"/>
      <c r="NFY338" s="60"/>
      <c r="NFZ338" s="60"/>
      <c r="NGA338" s="60"/>
      <c r="NGB338" s="60"/>
      <c r="NGC338" s="60"/>
      <c r="NGD338" s="60"/>
      <c r="NGE338" s="60"/>
      <c r="NGF338" s="60"/>
      <c r="NGG338" s="60"/>
      <c r="NGH338" s="60"/>
      <c r="NGI338" s="60"/>
      <c r="NGJ338" s="60"/>
      <c r="NGK338" s="60"/>
      <c r="NGL338" s="60"/>
      <c r="NGM338" s="60"/>
      <c r="NGN338" s="60"/>
      <c r="NGO338" s="60"/>
      <c r="NGP338" s="60"/>
      <c r="NGQ338" s="60"/>
      <c r="NGR338" s="60"/>
      <c r="NGS338" s="60"/>
      <c r="NGT338" s="60"/>
      <c r="NGU338" s="60"/>
      <c r="NGV338" s="60"/>
      <c r="NGW338" s="60"/>
      <c r="NGX338" s="60"/>
      <c r="NGY338" s="60"/>
      <c r="NGZ338" s="60"/>
      <c r="NHA338" s="60"/>
      <c r="NHB338" s="60"/>
      <c r="NHC338" s="60"/>
      <c r="NHD338" s="60"/>
      <c r="NHE338" s="60"/>
      <c r="NHF338" s="60"/>
      <c r="NHG338" s="60"/>
      <c r="NHH338" s="60"/>
      <c r="NHI338" s="60"/>
      <c r="NHJ338" s="60"/>
      <c r="NHK338" s="60"/>
      <c r="NHL338" s="60"/>
      <c r="NHM338" s="60"/>
      <c r="NHN338" s="60"/>
      <c r="NHO338" s="60"/>
      <c r="NHP338" s="60"/>
      <c r="NHQ338" s="60"/>
      <c r="NHR338" s="60"/>
      <c r="NHS338" s="60"/>
      <c r="NHT338" s="60"/>
      <c r="NHU338" s="60"/>
      <c r="NHV338" s="60"/>
      <c r="NHW338" s="60"/>
      <c r="NHX338" s="60"/>
      <c r="NHY338" s="60"/>
      <c r="NHZ338" s="60"/>
      <c r="NIA338" s="60"/>
      <c r="NIB338" s="60"/>
      <c r="NIC338" s="60"/>
      <c r="NID338" s="60"/>
      <c r="NIE338" s="60"/>
      <c r="NIF338" s="60"/>
      <c r="NIG338" s="60"/>
      <c r="NIH338" s="60"/>
      <c r="NII338" s="60"/>
      <c r="NIJ338" s="60"/>
      <c r="NIK338" s="60"/>
      <c r="NIL338" s="60"/>
      <c r="NIM338" s="60"/>
      <c r="NIN338" s="60"/>
      <c r="NIO338" s="60"/>
      <c r="NIP338" s="60"/>
      <c r="NIQ338" s="60"/>
      <c r="NIR338" s="60"/>
      <c r="NIS338" s="60"/>
      <c r="NIT338" s="60"/>
      <c r="NIU338" s="60"/>
      <c r="NIV338" s="60"/>
      <c r="NIW338" s="60"/>
      <c r="NIX338" s="60"/>
      <c r="NIY338" s="60"/>
      <c r="NIZ338" s="60"/>
      <c r="NJA338" s="60"/>
      <c r="NJB338" s="60"/>
      <c r="NJC338" s="60"/>
      <c r="NJD338" s="60"/>
      <c r="NJE338" s="60"/>
      <c r="NJF338" s="60"/>
      <c r="NJG338" s="60"/>
      <c r="NJH338" s="60"/>
      <c r="NJI338" s="60"/>
      <c r="NJJ338" s="60"/>
      <c r="NJK338" s="60"/>
      <c r="NJL338" s="60"/>
      <c r="NJM338" s="60"/>
      <c r="NJN338" s="60"/>
      <c r="NJO338" s="60"/>
      <c r="NJP338" s="60"/>
      <c r="NJQ338" s="60"/>
      <c r="NJR338" s="60"/>
      <c r="NJS338" s="60"/>
      <c r="NJT338" s="60"/>
      <c r="NJU338" s="60"/>
      <c r="NJV338" s="60"/>
      <c r="NJW338" s="60"/>
      <c r="NJX338" s="60"/>
      <c r="NJY338" s="60"/>
      <c r="NJZ338" s="60"/>
      <c r="NKA338" s="60"/>
      <c r="NKB338" s="60"/>
      <c r="NKC338" s="60"/>
      <c r="NKD338" s="60"/>
      <c r="NKE338" s="60"/>
      <c r="NKF338" s="60"/>
      <c r="NKG338" s="60"/>
      <c r="NKH338" s="60"/>
      <c r="NKI338" s="60"/>
      <c r="NKJ338" s="60"/>
      <c r="NKK338" s="60"/>
      <c r="NKL338" s="60"/>
      <c r="NKM338" s="60"/>
      <c r="NKN338" s="60"/>
      <c r="NKO338" s="60"/>
      <c r="NKP338" s="60"/>
      <c r="NKQ338" s="60"/>
      <c r="NKR338" s="60"/>
      <c r="NKS338" s="60"/>
      <c r="NKT338" s="60"/>
      <c r="NKU338" s="60"/>
      <c r="NKV338" s="60"/>
      <c r="NKW338" s="60"/>
      <c r="NKX338" s="60"/>
      <c r="NKY338" s="60"/>
      <c r="NKZ338" s="60"/>
      <c r="NLA338" s="60"/>
      <c r="NLB338" s="60"/>
      <c r="NLC338" s="60"/>
      <c r="NLD338" s="60"/>
      <c r="NLE338" s="60"/>
      <c r="NLF338" s="60"/>
      <c r="NLG338" s="60"/>
      <c r="NLH338" s="60"/>
      <c r="NLI338" s="60"/>
      <c r="NLJ338" s="60"/>
      <c r="NLK338" s="60"/>
      <c r="NLL338" s="60"/>
      <c r="NLM338" s="60"/>
      <c r="NLN338" s="60"/>
      <c r="NLO338" s="60"/>
      <c r="NLP338" s="60"/>
      <c r="NLQ338" s="60"/>
      <c r="NLR338" s="60"/>
      <c r="NLS338" s="60"/>
      <c r="NLT338" s="60"/>
      <c r="NLU338" s="60"/>
      <c r="NLV338" s="60"/>
      <c r="NLW338" s="60"/>
      <c r="NLX338" s="60"/>
      <c r="NLY338" s="60"/>
      <c r="NLZ338" s="60"/>
      <c r="NMA338" s="60"/>
      <c r="NMB338" s="60"/>
      <c r="NMC338" s="60"/>
      <c r="NMD338" s="60"/>
      <c r="NME338" s="60"/>
      <c r="NMF338" s="60"/>
      <c r="NMG338" s="60"/>
      <c r="NMH338" s="60"/>
      <c r="NMI338" s="60"/>
      <c r="NMJ338" s="60"/>
      <c r="NMK338" s="60"/>
      <c r="NML338" s="60"/>
      <c r="NMM338" s="60"/>
      <c r="NMN338" s="60"/>
      <c r="NMO338" s="60"/>
      <c r="NMP338" s="60"/>
      <c r="NMQ338" s="60"/>
      <c r="NMR338" s="60"/>
      <c r="NMS338" s="60"/>
      <c r="NMT338" s="60"/>
      <c r="NMU338" s="60"/>
      <c r="NMV338" s="60"/>
      <c r="NMW338" s="60"/>
      <c r="NMX338" s="60"/>
      <c r="NMY338" s="60"/>
      <c r="NMZ338" s="60"/>
      <c r="NNA338" s="60"/>
      <c r="NNB338" s="60"/>
      <c r="NNC338" s="60"/>
      <c r="NND338" s="60"/>
      <c r="NNE338" s="60"/>
      <c r="NNF338" s="60"/>
      <c r="NNG338" s="60"/>
      <c r="NNH338" s="60"/>
      <c r="NNI338" s="60"/>
      <c r="NNJ338" s="60"/>
      <c r="NNK338" s="60"/>
      <c r="NNL338" s="60"/>
      <c r="NNM338" s="60"/>
      <c r="NNN338" s="60"/>
      <c r="NNO338" s="60"/>
      <c r="NNP338" s="60"/>
      <c r="NNQ338" s="60"/>
      <c r="NNR338" s="60"/>
      <c r="NNS338" s="60"/>
      <c r="NNT338" s="60"/>
      <c r="NNU338" s="60"/>
      <c r="NNV338" s="60"/>
      <c r="NNW338" s="60"/>
      <c r="NNX338" s="60"/>
      <c r="NNY338" s="60"/>
      <c r="NNZ338" s="60"/>
      <c r="NOA338" s="60"/>
      <c r="NOB338" s="60"/>
      <c r="NOC338" s="60"/>
      <c r="NOD338" s="60"/>
      <c r="NOE338" s="60"/>
      <c r="NOF338" s="60"/>
      <c r="NOG338" s="60"/>
      <c r="NOH338" s="60"/>
      <c r="NOI338" s="60"/>
      <c r="NOJ338" s="60"/>
      <c r="NOK338" s="60"/>
      <c r="NOL338" s="60"/>
      <c r="NOM338" s="60"/>
      <c r="NON338" s="60"/>
      <c r="NOO338" s="60"/>
      <c r="NOP338" s="60"/>
      <c r="NOQ338" s="60"/>
      <c r="NOR338" s="60"/>
      <c r="NOS338" s="60"/>
      <c r="NOT338" s="60"/>
      <c r="NOU338" s="60"/>
      <c r="NOV338" s="60"/>
      <c r="NOW338" s="60"/>
      <c r="NOX338" s="60"/>
      <c r="NOY338" s="60"/>
      <c r="NOZ338" s="60"/>
      <c r="NPA338" s="60"/>
      <c r="NPB338" s="60"/>
      <c r="NPC338" s="60"/>
      <c r="NPD338" s="60"/>
      <c r="NPE338" s="60"/>
      <c r="NPF338" s="60"/>
      <c r="NPG338" s="60"/>
      <c r="NPH338" s="60"/>
      <c r="NPI338" s="60"/>
      <c r="NPJ338" s="60"/>
      <c r="NPK338" s="60"/>
      <c r="NPL338" s="60"/>
      <c r="NPM338" s="60"/>
      <c r="NPN338" s="60"/>
      <c r="NPO338" s="60"/>
      <c r="NPP338" s="60"/>
      <c r="NPQ338" s="60"/>
      <c r="NPR338" s="60"/>
      <c r="NPS338" s="60"/>
      <c r="NPT338" s="60"/>
      <c r="NPU338" s="60"/>
      <c r="NPV338" s="60"/>
      <c r="NPW338" s="60"/>
      <c r="NPX338" s="60"/>
      <c r="NPY338" s="60"/>
      <c r="NPZ338" s="60"/>
      <c r="NQA338" s="60"/>
      <c r="NQB338" s="60"/>
      <c r="NQC338" s="60"/>
      <c r="NQD338" s="60"/>
      <c r="NQE338" s="60"/>
      <c r="NQF338" s="60"/>
      <c r="NQG338" s="60"/>
      <c r="NQH338" s="60"/>
      <c r="NQI338" s="60"/>
      <c r="NQJ338" s="60"/>
      <c r="NQK338" s="60"/>
      <c r="NQL338" s="60"/>
      <c r="NQM338" s="60"/>
      <c r="NQN338" s="60"/>
      <c r="NQO338" s="60"/>
      <c r="NQP338" s="60"/>
      <c r="NQQ338" s="60"/>
      <c r="NQR338" s="60"/>
      <c r="NQS338" s="60"/>
      <c r="NQT338" s="60"/>
      <c r="NQU338" s="60"/>
      <c r="NQV338" s="60"/>
      <c r="NQW338" s="60"/>
      <c r="NQX338" s="60"/>
      <c r="NQY338" s="60"/>
      <c r="NQZ338" s="60"/>
      <c r="NRA338" s="60"/>
      <c r="NRB338" s="60"/>
      <c r="NRC338" s="60"/>
      <c r="NRD338" s="60"/>
      <c r="NRE338" s="60"/>
      <c r="NRF338" s="60"/>
      <c r="NRG338" s="60"/>
      <c r="NRH338" s="60"/>
      <c r="NRI338" s="60"/>
      <c r="NRJ338" s="60"/>
      <c r="NRK338" s="60"/>
      <c r="NRL338" s="60"/>
      <c r="NRM338" s="60"/>
      <c r="NRN338" s="60"/>
      <c r="NRO338" s="60"/>
      <c r="NRP338" s="60"/>
      <c r="NRQ338" s="60"/>
      <c r="NRR338" s="60"/>
      <c r="NRS338" s="60"/>
      <c r="NRT338" s="60"/>
      <c r="NRU338" s="60"/>
      <c r="NRV338" s="60"/>
      <c r="NRW338" s="60"/>
      <c r="NRX338" s="60"/>
      <c r="NRY338" s="60"/>
      <c r="NRZ338" s="60"/>
      <c r="NSA338" s="60"/>
      <c r="NSB338" s="60"/>
      <c r="NSC338" s="60"/>
      <c r="NSD338" s="60"/>
      <c r="NSE338" s="60"/>
      <c r="NSF338" s="60"/>
      <c r="NSG338" s="60"/>
      <c r="NSH338" s="60"/>
      <c r="NSI338" s="60"/>
      <c r="NSJ338" s="60"/>
      <c r="NSK338" s="60"/>
      <c r="NSL338" s="60"/>
      <c r="NSM338" s="60"/>
      <c r="NSN338" s="60"/>
      <c r="NSO338" s="60"/>
      <c r="NSP338" s="60"/>
      <c r="NSQ338" s="60"/>
      <c r="NSR338" s="60"/>
      <c r="NSS338" s="60"/>
      <c r="NST338" s="60"/>
      <c r="NSU338" s="60"/>
      <c r="NSV338" s="60"/>
      <c r="NSW338" s="60"/>
      <c r="NSX338" s="60"/>
      <c r="NSY338" s="60"/>
      <c r="NSZ338" s="60"/>
      <c r="NTA338" s="60"/>
      <c r="NTB338" s="60"/>
      <c r="NTC338" s="60"/>
      <c r="NTD338" s="60"/>
      <c r="NTE338" s="60"/>
      <c r="NTF338" s="60"/>
      <c r="NTG338" s="60"/>
      <c r="NTH338" s="60"/>
      <c r="NTI338" s="60"/>
      <c r="NTJ338" s="60"/>
      <c r="NTK338" s="60"/>
      <c r="NTL338" s="60"/>
      <c r="NTM338" s="60"/>
      <c r="NTN338" s="60"/>
      <c r="NTO338" s="60"/>
      <c r="NTP338" s="60"/>
      <c r="NTQ338" s="60"/>
      <c r="NTR338" s="60"/>
      <c r="NTS338" s="60"/>
      <c r="NTT338" s="60"/>
      <c r="NTU338" s="60"/>
      <c r="NTV338" s="60"/>
      <c r="NTW338" s="60"/>
      <c r="NTX338" s="60"/>
      <c r="NTY338" s="60"/>
      <c r="NTZ338" s="60"/>
      <c r="NUA338" s="60"/>
      <c r="NUB338" s="60"/>
      <c r="NUC338" s="60"/>
      <c r="NUD338" s="60"/>
      <c r="NUE338" s="60"/>
      <c r="NUF338" s="60"/>
      <c r="NUG338" s="60"/>
      <c r="NUH338" s="60"/>
      <c r="NUI338" s="60"/>
      <c r="NUJ338" s="60"/>
      <c r="NUK338" s="60"/>
      <c r="NUL338" s="60"/>
      <c r="NUM338" s="60"/>
      <c r="NUN338" s="60"/>
      <c r="NUO338" s="60"/>
      <c r="NUP338" s="60"/>
      <c r="NUQ338" s="60"/>
      <c r="NUR338" s="60"/>
      <c r="NUS338" s="60"/>
      <c r="NUT338" s="60"/>
      <c r="NUU338" s="60"/>
      <c r="NUV338" s="60"/>
      <c r="NUW338" s="60"/>
      <c r="NUX338" s="60"/>
      <c r="NUY338" s="60"/>
      <c r="NUZ338" s="60"/>
      <c r="NVA338" s="60"/>
      <c r="NVB338" s="60"/>
      <c r="NVC338" s="60"/>
      <c r="NVD338" s="60"/>
      <c r="NVE338" s="60"/>
      <c r="NVF338" s="60"/>
      <c r="NVG338" s="60"/>
      <c r="NVH338" s="60"/>
      <c r="NVI338" s="60"/>
      <c r="NVJ338" s="60"/>
      <c r="NVK338" s="60"/>
      <c r="NVL338" s="60"/>
      <c r="NVM338" s="60"/>
      <c r="NVN338" s="60"/>
      <c r="NVO338" s="60"/>
      <c r="NVP338" s="60"/>
      <c r="NVQ338" s="60"/>
      <c r="NVR338" s="60"/>
      <c r="NVS338" s="60"/>
      <c r="NVT338" s="60"/>
      <c r="NVU338" s="60"/>
      <c r="NVV338" s="60"/>
      <c r="NVW338" s="60"/>
      <c r="NVX338" s="60"/>
      <c r="NVY338" s="60"/>
      <c r="NVZ338" s="60"/>
      <c r="NWA338" s="60"/>
      <c r="NWB338" s="60"/>
      <c r="NWC338" s="60"/>
      <c r="NWD338" s="60"/>
      <c r="NWE338" s="60"/>
      <c r="NWF338" s="60"/>
      <c r="NWG338" s="60"/>
      <c r="NWH338" s="60"/>
      <c r="NWI338" s="60"/>
      <c r="NWJ338" s="60"/>
      <c r="NWK338" s="60"/>
      <c r="NWL338" s="60"/>
      <c r="NWM338" s="60"/>
      <c r="NWN338" s="60"/>
      <c r="NWO338" s="60"/>
      <c r="NWP338" s="60"/>
      <c r="NWQ338" s="60"/>
      <c r="NWR338" s="60"/>
      <c r="NWS338" s="60"/>
      <c r="NWT338" s="60"/>
      <c r="NWU338" s="60"/>
      <c r="NWV338" s="60"/>
      <c r="NWW338" s="60"/>
      <c r="NWX338" s="60"/>
      <c r="NWY338" s="60"/>
      <c r="NWZ338" s="60"/>
      <c r="NXA338" s="60"/>
      <c r="NXB338" s="60"/>
      <c r="NXC338" s="60"/>
      <c r="NXD338" s="60"/>
      <c r="NXE338" s="60"/>
      <c r="NXF338" s="60"/>
      <c r="NXG338" s="60"/>
      <c r="NXH338" s="60"/>
      <c r="NXI338" s="60"/>
      <c r="NXJ338" s="60"/>
      <c r="NXK338" s="60"/>
      <c r="NXL338" s="60"/>
      <c r="NXM338" s="60"/>
      <c r="NXN338" s="60"/>
      <c r="NXO338" s="60"/>
      <c r="NXP338" s="60"/>
      <c r="NXQ338" s="60"/>
      <c r="NXR338" s="60"/>
      <c r="NXS338" s="60"/>
      <c r="NXT338" s="60"/>
      <c r="NXU338" s="60"/>
      <c r="NXV338" s="60"/>
      <c r="NXW338" s="60"/>
      <c r="NXX338" s="60"/>
      <c r="NXY338" s="60"/>
      <c r="NXZ338" s="60"/>
      <c r="NYA338" s="60"/>
      <c r="NYB338" s="60"/>
      <c r="NYC338" s="60"/>
      <c r="NYD338" s="60"/>
      <c r="NYE338" s="60"/>
      <c r="NYF338" s="60"/>
      <c r="NYG338" s="60"/>
      <c r="NYH338" s="60"/>
      <c r="NYI338" s="60"/>
      <c r="NYJ338" s="60"/>
      <c r="NYK338" s="60"/>
      <c r="NYL338" s="60"/>
      <c r="NYM338" s="60"/>
      <c r="NYN338" s="60"/>
      <c r="NYO338" s="60"/>
      <c r="NYP338" s="60"/>
      <c r="NYQ338" s="60"/>
      <c r="NYR338" s="60"/>
      <c r="NYS338" s="60"/>
      <c r="NYT338" s="60"/>
      <c r="NYU338" s="60"/>
      <c r="NYV338" s="60"/>
      <c r="NYW338" s="60"/>
      <c r="NYX338" s="60"/>
      <c r="NYY338" s="60"/>
      <c r="NYZ338" s="60"/>
      <c r="NZA338" s="60"/>
      <c r="NZB338" s="60"/>
      <c r="NZC338" s="60"/>
      <c r="NZD338" s="60"/>
      <c r="NZE338" s="60"/>
      <c r="NZF338" s="60"/>
      <c r="NZG338" s="60"/>
      <c r="NZH338" s="60"/>
      <c r="NZI338" s="60"/>
      <c r="NZJ338" s="60"/>
      <c r="NZK338" s="60"/>
      <c r="NZL338" s="60"/>
      <c r="NZM338" s="60"/>
      <c r="NZN338" s="60"/>
      <c r="NZO338" s="60"/>
      <c r="NZP338" s="60"/>
      <c r="NZQ338" s="60"/>
      <c r="NZR338" s="60"/>
      <c r="NZS338" s="60"/>
      <c r="NZT338" s="60"/>
      <c r="NZU338" s="60"/>
      <c r="NZV338" s="60"/>
      <c r="NZW338" s="60"/>
      <c r="NZX338" s="60"/>
      <c r="NZY338" s="60"/>
      <c r="NZZ338" s="60"/>
      <c r="OAA338" s="60"/>
      <c r="OAB338" s="60"/>
      <c r="OAC338" s="60"/>
      <c r="OAD338" s="60"/>
      <c r="OAE338" s="60"/>
      <c r="OAF338" s="60"/>
      <c r="OAG338" s="60"/>
      <c r="OAH338" s="60"/>
      <c r="OAI338" s="60"/>
      <c r="OAJ338" s="60"/>
      <c r="OAK338" s="60"/>
      <c r="OAL338" s="60"/>
      <c r="OAM338" s="60"/>
      <c r="OAN338" s="60"/>
      <c r="OAO338" s="60"/>
      <c r="OAP338" s="60"/>
      <c r="OAQ338" s="60"/>
      <c r="OAR338" s="60"/>
      <c r="OAS338" s="60"/>
      <c r="OAT338" s="60"/>
      <c r="OAU338" s="60"/>
      <c r="OAV338" s="60"/>
      <c r="OAW338" s="60"/>
      <c r="OAX338" s="60"/>
      <c r="OAY338" s="60"/>
      <c r="OAZ338" s="60"/>
      <c r="OBA338" s="60"/>
      <c r="OBB338" s="60"/>
      <c r="OBC338" s="60"/>
      <c r="OBD338" s="60"/>
      <c r="OBE338" s="60"/>
      <c r="OBF338" s="60"/>
      <c r="OBG338" s="60"/>
      <c r="OBH338" s="60"/>
      <c r="OBI338" s="60"/>
      <c r="OBJ338" s="60"/>
      <c r="OBK338" s="60"/>
      <c r="OBL338" s="60"/>
      <c r="OBM338" s="60"/>
      <c r="OBN338" s="60"/>
      <c r="OBO338" s="60"/>
      <c r="OBP338" s="60"/>
      <c r="OBQ338" s="60"/>
      <c r="OBR338" s="60"/>
      <c r="OBS338" s="60"/>
      <c r="OBT338" s="60"/>
      <c r="OBU338" s="60"/>
      <c r="OBV338" s="60"/>
      <c r="OBW338" s="60"/>
      <c r="OBX338" s="60"/>
      <c r="OBY338" s="60"/>
      <c r="OBZ338" s="60"/>
      <c r="OCA338" s="60"/>
      <c r="OCB338" s="60"/>
      <c r="OCC338" s="60"/>
      <c r="OCD338" s="60"/>
      <c r="OCE338" s="60"/>
      <c r="OCF338" s="60"/>
      <c r="OCG338" s="60"/>
      <c r="OCH338" s="60"/>
      <c r="OCI338" s="60"/>
      <c r="OCJ338" s="60"/>
      <c r="OCK338" s="60"/>
      <c r="OCL338" s="60"/>
      <c r="OCM338" s="60"/>
      <c r="OCN338" s="60"/>
      <c r="OCO338" s="60"/>
      <c r="OCP338" s="60"/>
      <c r="OCQ338" s="60"/>
      <c r="OCR338" s="60"/>
      <c r="OCS338" s="60"/>
      <c r="OCT338" s="60"/>
      <c r="OCU338" s="60"/>
      <c r="OCV338" s="60"/>
      <c r="OCW338" s="60"/>
      <c r="OCX338" s="60"/>
      <c r="OCY338" s="60"/>
      <c r="OCZ338" s="60"/>
      <c r="ODA338" s="60"/>
      <c r="ODB338" s="60"/>
      <c r="ODC338" s="60"/>
      <c r="ODD338" s="60"/>
      <c r="ODE338" s="60"/>
      <c r="ODF338" s="60"/>
      <c r="ODG338" s="60"/>
      <c r="ODH338" s="60"/>
      <c r="ODI338" s="60"/>
      <c r="ODJ338" s="60"/>
      <c r="ODK338" s="60"/>
      <c r="ODL338" s="60"/>
      <c r="ODM338" s="60"/>
      <c r="ODN338" s="60"/>
      <c r="ODO338" s="60"/>
      <c r="ODP338" s="60"/>
      <c r="ODQ338" s="60"/>
      <c r="ODR338" s="60"/>
      <c r="ODS338" s="60"/>
      <c r="ODT338" s="60"/>
      <c r="ODU338" s="60"/>
      <c r="ODV338" s="60"/>
      <c r="ODW338" s="60"/>
      <c r="ODX338" s="60"/>
      <c r="ODY338" s="60"/>
      <c r="ODZ338" s="60"/>
      <c r="OEA338" s="60"/>
      <c r="OEB338" s="60"/>
      <c r="OEC338" s="60"/>
      <c r="OED338" s="60"/>
      <c r="OEE338" s="60"/>
      <c r="OEF338" s="60"/>
      <c r="OEG338" s="60"/>
      <c r="OEH338" s="60"/>
      <c r="OEI338" s="60"/>
      <c r="OEJ338" s="60"/>
      <c r="OEK338" s="60"/>
      <c r="OEL338" s="60"/>
      <c r="OEM338" s="60"/>
      <c r="OEN338" s="60"/>
      <c r="OEO338" s="60"/>
      <c r="OEP338" s="60"/>
      <c r="OEQ338" s="60"/>
      <c r="OER338" s="60"/>
      <c r="OES338" s="60"/>
      <c r="OET338" s="60"/>
      <c r="OEU338" s="60"/>
      <c r="OEV338" s="60"/>
      <c r="OEW338" s="60"/>
      <c r="OEX338" s="60"/>
      <c r="OEY338" s="60"/>
      <c r="OEZ338" s="60"/>
      <c r="OFA338" s="60"/>
      <c r="OFB338" s="60"/>
      <c r="OFC338" s="60"/>
      <c r="OFD338" s="60"/>
      <c r="OFE338" s="60"/>
      <c r="OFF338" s="60"/>
      <c r="OFG338" s="60"/>
      <c r="OFH338" s="60"/>
      <c r="OFI338" s="60"/>
      <c r="OFJ338" s="60"/>
      <c r="OFK338" s="60"/>
      <c r="OFL338" s="60"/>
      <c r="OFM338" s="60"/>
      <c r="OFN338" s="60"/>
      <c r="OFO338" s="60"/>
      <c r="OFP338" s="60"/>
      <c r="OFQ338" s="60"/>
      <c r="OFR338" s="60"/>
      <c r="OFS338" s="60"/>
      <c r="OFT338" s="60"/>
      <c r="OFU338" s="60"/>
      <c r="OFV338" s="60"/>
      <c r="OFW338" s="60"/>
      <c r="OFX338" s="60"/>
      <c r="OFY338" s="60"/>
      <c r="OFZ338" s="60"/>
      <c r="OGA338" s="60"/>
      <c r="OGB338" s="60"/>
      <c r="OGC338" s="60"/>
      <c r="OGD338" s="60"/>
      <c r="OGE338" s="60"/>
      <c r="OGF338" s="60"/>
      <c r="OGG338" s="60"/>
      <c r="OGH338" s="60"/>
      <c r="OGI338" s="60"/>
      <c r="OGJ338" s="60"/>
      <c r="OGK338" s="60"/>
      <c r="OGL338" s="60"/>
      <c r="OGM338" s="60"/>
      <c r="OGN338" s="60"/>
      <c r="OGO338" s="60"/>
      <c r="OGP338" s="60"/>
      <c r="OGQ338" s="60"/>
      <c r="OGR338" s="60"/>
      <c r="OGS338" s="60"/>
      <c r="OGT338" s="60"/>
      <c r="OGU338" s="60"/>
      <c r="OGV338" s="60"/>
      <c r="OGW338" s="60"/>
      <c r="OGX338" s="60"/>
      <c r="OGY338" s="60"/>
      <c r="OGZ338" s="60"/>
      <c r="OHA338" s="60"/>
      <c r="OHB338" s="60"/>
      <c r="OHC338" s="60"/>
      <c r="OHD338" s="60"/>
      <c r="OHE338" s="60"/>
      <c r="OHF338" s="60"/>
      <c r="OHG338" s="60"/>
      <c r="OHH338" s="60"/>
      <c r="OHI338" s="60"/>
      <c r="OHJ338" s="60"/>
      <c r="OHK338" s="60"/>
      <c r="OHL338" s="60"/>
      <c r="OHM338" s="60"/>
      <c r="OHN338" s="60"/>
      <c r="OHO338" s="60"/>
      <c r="OHP338" s="60"/>
      <c r="OHQ338" s="60"/>
      <c r="OHR338" s="60"/>
      <c r="OHS338" s="60"/>
      <c r="OHT338" s="60"/>
      <c r="OHU338" s="60"/>
      <c r="OHV338" s="60"/>
      <c r="OHW338" s="60"/>
      <c r="OHX338" s="60"/>
      <c r="OHY338" s="60"/>
      <c r="OHZ338" s="60"/>
      <c r="OIA338" s="60"/>
      <c r="OIB338" s="60"/>
      <c r="OIC338" s="60"/>
      <c r="OID338" s="60"/>
      <c r="OIE338" s="60"/>
      <c r="OIF338" s="60"/>
      <c r="OIG338" s="60"/>
      <c r="OIH338" s="60"/>
      <c r="OII338" s="60"/>
      <c r="OIJ338" s="60"/>
      <c r="OIK338" s="60"/>
      <c r="OIL338" s="60"/>
      <c r="OIM338" s="60"/>
      <c r="OIN338" s="60"/>
      <c r="OIO338" s="60"/>
      <c r="OIP338" s="60"/>
      <c r="OIQ338" s="60"/>
      <c r="OIR338" s="60"/>
      <c r="OIS338" s="60"/>
      <c r="OIT338" s="60"/>
      <c r="OIU338" s="60"/>
      <c r="OIV338" s="60"/>
      <c r="OIW338" s="60"/>
      <c r="OIX338" s="60"/>
      <c r="OIY338" s="60"/>
      <c r="OIZ338" s="60"/>
      <c r="OJA338" s="60"/>
      <c r="OJB338" s="60"/>
      <c r="OJC338" s="60"/>
      <c r="OJD338" s="60"/>
      <c r="OJE338" s="60"/>
      <c r="OJF338" s="60"/>
      <c r="OJG338" s="60"/>
      <c r="OJH338" s="60"/>
      <c r="OJI338" s="60"/>
      <c r="OJJ338" s="60"/>
      <c r="OJK338" s="60"/>
      <c r="OJL338" s="60"/>
      <c r="OJM338" s="60"/>
      <c r="OJN338" s="60"/>
      <c r="OJO338" s="60"/>
      <c r="OJP338" s="60"/>
      <c r="OJQ338" s="60"/>
      <c r="OJR338" s="60"/>
      <c r="OJS338" s="60"/>
      <c r="OJT338" s="60"/>
      <c r="OJU338" s="60"/>
      <c r="OJV338" s="60"/>
      <c r="OJW338" s="60"/>
      <c r="OJX338" s="60"/>
      <c r="OJY338" s="60"/>
      <c r="OJZ338" s="60"/>
      <c r="OKA338" s="60"/>
      <c r="OKB338" s="60"/>
      <c r="OKC338" s="60"/>
      <c r="OKD338" s="60"/>
      <c r="OKE338" s="60"/>
      <c r="OKF338" s="60"/>
      <c r="OKG338" s="60"/>
      <c r="OKH338" s="60"/>
      <c r="OKI338" s="60"/>
      <c r="OKJ338" s="60"/>
      <c r="OKK338" s="60"/>
      <c r="OKL338" s="60"/>
      <c r="OKM338" s="60"/>
      <c r="OKN338" s="60"/>
      <c r="OKO338" s="60"/>
      <c r="OKP338" s="60"/>
      <c r="OKQ338" s="60"/>
      <c r="OKR338" s="60"/>
      <c r="OKS338" s="60"/>
      <c r="OKT338" s="60"/>
      <c r="OKU338" s="60"/>
      <c r="OKV338" s="60"/>
      <c r="OKW338" s="60"/>
      <c r="OKX338" s="60"/>
      <c r="OKY338" s="60"/>
      <c r="OKZ338" s="60"/>
      <c r="OLA338" s="60"/>
      <c r="OLB338" s="60"/>
      <c r="OLC338" s="60"/>
      <c r="OLD338" s="60"/>
      <c r="OLE338" s="60"/>
      <c r="OLF338" s="60"/>
      <c r="OLG338" s="60"/>
      <c r="OLH338" s="60"/>
      <c r="OLI338" s="60"/>
      <c r="OLJ338" s="60"/>
      <c r="OLK338" s="60"/>
      <c r="OLL338" s="60"/>
      <c r="OLM338" s="60"/>
      <c r="OLN338" s="60"/>
      <c r="OLO338" s="60"/>
      <c r="OLP338" s="60"/>
      <c r="OLQ338" s="60"/>
      <c r="OLR338" s="60"/>
      <c r="OLS338" s="60"/>
      <c r="OLT338" s="60"/>
      <c r="OLU338" s="60"/>
      <c r="OLV338" s="60"/>
      <c r="OLW338" s="60"/>
      <c r="OLX338" s="60"/>
      <c r="OLY338" s="60"/>
      <c r="OLZ338" s="60"/>
      <c r="OMA338" s="60"/>
      <c r="OMB338" s="60"/>
      <c r="OMC338" s="60"/>
      <c r="OMD338" s="60"/>
      <c r="OME338" s="60"/>
      <c r="OMF338" s="60"/>
      <c r="OMG338" s="60"/>
      <c r="OMH338" s="60"/>
      <c r="OMI338" s="60"/>
      <c r="OMJ338" s="60"/>
      <c r="OMK338" s="60"/>
      <c r="OML338" s="60"/>
      <c r="OMM338" s="60"/>
      <c r="OMN338" s="60"/>
      <c r="OMO338" s="60"/>
      <c r="OMP338" s="60"/>
      <c r="OMQ338" s="60"/>
      <c r="OMR338" s="60"/>
      <c r="OMS338" s="60"/>
      <c r="OMT338" s="60"/>
      <c r="OMU338" s="60"/>
      <c r="OMV338" s="60"/>
      <c r="OMW338" s="60"/>
      <c r="OMX338" s="60"/>
      <c r="OMY338" s="60"/>
      <c r="OMZ338" s="60"/>
      <c r="ONA338" s="60"/>
      <c r="ONB338" s="60"/>
      <c r="ONC338" s="60"/>
      <c r="OND338" s="60"/>
      <c r="ONE338" s="60"/>
      <c r="ONF338" s="60"/>
      <c r="ONG338" s="60"/>
      <c r="ONH338" s="60"/>
      <c r="ONI338" s="60"/>
      <c r="ONJ338" s="60"/>
      <c r="ONK338" s="60"/>
      <c r="ONL338" s="60"/>
      <c r="ONM338" s="60"/>
      <c r="ONN338" s="60"/>
      <c r="ONO338" s="60"/>
      <c r="ONP338" s="60"/>
      <c r="ONQ338" s="60"/>
      <c r="ONR338" s="60"/>
      <c r="ONS338" s="60"/>
      <c r="ONT338" s="60"/>
      <c r="ONU338" s="60"/>
      <c r="ONV338" s="60"/>
      <c r="ONW338" s="60"/>
      <c r="ONX338" s="60"/>
      <c r="ONY338" s="60"/>
      <c r="ONZ338" s="60"/>
      <c r="OOA338" s="60"/>
      <c r="OOB338" s="60"/>
      <c r="OOC338" s="60"/>
      <c r="OOD338" s="60"/>
      <c r="OOE338" s="60"/>
      <c r="OOF338" s="60"/>
      <c r="OOG338" s="60"/>
      <c r="OOH338" s="60"/>
      <c r="OOI338" s="60"/>
      <c r="OOJ338" s="60"/>
      <c r="OOK338" s="60"/>
      <c r="OOL338" s="60"/>
      <c r="OOM338" s="60"/>
      <c r="OON338" s="60"/>
      <c r="OOO338" s="60"/>
      <c r="OOP338" s="60"/>
      <c r="OOQ338" s="60"/>
      <c r="OOR338" s="60"/>
      <c r="OOS338" s="60"/>
      <c r="OOT338" s="60"/>
      <c r="OOU338" s="60"/>
      <c r="OOV338" s="60"/>
      <c r="OOW338" s="60"/>
      <c r="OOX338" s="60"/>
      <c r="OOY338" s="60"/>
      <c r="OOZ338" s="60"/>
      <c r="OPA338" s="60"/>
      <c r="OPB338" s="60"/>
      <c r="OPC338" s="60"/>
      <c r="OPD338" s="60"/>
      <c r="OPE338" s="60"/>
      <c r="OPF338" s="60"/>
      <c r="OPG338" s="60"/>
      <c r="OPH338" s="60"/>
      <c r="OPI338" s="60"/>
      <c r="OPJ338" s="60"/>
      <c r="OPK338" s="60"/>
      <c r="OPL338" s="60"/>
      <c r="OPM338" s="60"/>
      <c r="OPN338" s="60"/>
      <c r="OPO338" s="60"/>
      <c r="OPP338" s="60"/>
      <c r="OPQ338" s="60"/>
      <c r="OPR338" s="60"/>
      <c r="OPS338" s="60"/>
      <c r="OPT338" s="60"/>
      <c r="OPU338" s="60"/>
      <c r="OPV338" s="60"/>
      <c r="OPW338" s="60"/>
      <c r="OPX338" s="60"/>
      <c r="OPY338" s="60"/>
      <c r="OPZ338" s="60"/>
      <c r="OQA338" s="60"/>
      <c r="OQB338" s="60"/>
      <c r="OQC338" s="60"/>
      <c r="OQD338" s="60"/>
      <c r="OQE338" s="60"/>
      <c r="OQF338" s="60"/>
      <c r="OQG338" s="60"/>
      <c r="OQH338" s="60"/>
      <c r="OQI338" s="60"/>
      <c r="OQJ338" s="60"/>
      <c r="OQK338" s="60"/>
      <c r="OQL338" s="60"/>
      <c r="OQM338" s="60"/>
      <c r="OQN338" s="60"/>
      <c r="OQO338" s="60"/>
      <c r="OQP338" s="60"/>
      <c r="OQQ338" s="60"/>
      <c r="OQR338" s="60"/>
      <c r="OQS338" s="60"/>
      <c r="OQT338" s="60"/>
      <c r="OQU338" s="60"/>
      <c r="OQV338" s="60"/>
      <c r="OQW338" s="60"/>
      <c r="OQX338" s="60"/>
      <c r="OQY338" s="60"/>
      <c r="OQZ338" s="60"/>
      <c r="ORA338" s="60"/>
      <c r="ORB338" s="60"/>
      <c r="ORC338" s="60"/>
      <c r="ORD338" s="60"/>
      <c r="ORE338" s="60"/>
      <c r="ORF338" s="60"/>
      <c r="ORG338" s="60"/>
      <c r="ORH338" s="60"/>
      <c r="ORI338" s="60"/>
      <c r="ORJ338" s="60"/>
      <c r="ORK338" s="60"/>
      <c r="ORL338" s="60"/>
      <c r="ORM338" s="60"/>
      <c r="ORN338" s="60"/>
      <c r="ORO338" s="60"/>
      <c r="ORP338" s="60"/>
      <c r="ORQ338" s="60"/>
      <c r="ORR338" s="60"/>
      <c r="ORS338" s="60"/>
      <c r="ORT338" s="60"/>
      <c r="ORU338" s="60"/>
      <c r="ORV338" s="60"/>
      <c r="ORW338" s="60"/>
      <c r="ORX338" s="60"/>
      <c r="ORY338" s="60"/>
      <c r="ORZ338" s="60"/>
      <c r="OSA338" s="60"/>
      <c r="OSB338" s="60"/>
      <c r="OSC338" s="60"/>
      <c r="OSD338" s="60"/>
      <c r="OSE338" s="60"/>
      <c r="OSF338" s="60"/>
      <c r="OSG338" s="60"/>
      <c r="OSH338" s="60"/>
      <c r="OSI338" s="60"/>
      <c r="OSJ338" s="60"/>
      <c r="OSK338" s="60"/>
      <c r="OSL338" s="60"/>
      <c r="OSM338" s="60"/>
      <c r="OSN338" s="60"/>
      <c r="OSO338" s="60"/>
      <c r="OSP338" s="60"/>
      <c r="OSQ338" s="60"/>
      <c r="OSR338" s="60"/>
      <c r="OSS338" s="60"/>
      <c r="OST338" s="60"/>
      <c r="OSU338" s="60"/>
      <c r="OSV338" s="60"/>
      <c r="OSW338" s="60"/>
      <c r="OSX338" s="60"/>
      <c r="OSY338" s="60"/>
      <c r="OSZ338" s="60"/>
      <c r="OTA338" s="60"/>
      <c r="OTB338" s="60"/>
      <c r="OTC338" s="60"/>
      <c r="OTD338" s="60"/>
      <c r="OTE338" s="60"/>
      <c r="OTF338" s="60"/>
      <c r="OTG338" s="60"/>
      <c r="OTH338" s="60"/>
      <c r="OTI338" s="60"/>
      <c r="OTJ338" s="60"/>
      <c r="OTK338" s="60"/>
      <c r="OTL338" s="60"/>
      <c r="OTM338" s="60"/>
      <c r="OTN338" s="60"/>
      <c r="OTO338" s="60"/>
      <c r="OTP338" s="60"/>
      <c r="OTQ338" s="60"/>
      <c r="OTR338" s="60"/>
      <c r="OTS338" s="60"/>
      <c r="OTT338" s="60"/>
      <c r="OTU338" s="60"/>
      <c r="OTV338" s="60"/>
      <c r="OTW338" s="60"/>
      <c r="OTX338" s="60"/>
      <c r="OTY338" s="60"/>
      <c r="OTZ338" s="60"/>
      <c r="OUA338" s="60"/>
      <c r="OUB338" s="60"/>
      <c r="OUC338" s="60"/>
      <c r="OUD338" s="60"/>
      <c r="OUE338" s="60"/>
      <c r="OUF338" s="60"/>
      <c r="OUG338" s="60"/>
      <c r="OUH338" s="60"/>
      <c r="OUI338" s="60"/>
      <c r="OUJ338" s="60"/>
      <c r="OUK338" s="60"/>
      <c r="OUL338" s="60"/>
      <c r="OUM338" s="60"/>
      <c r="OUN338" s="60"/>
      <c r="OUO338" s="60"/>
      <c r="OUP338" s="60"/>
      <c r="OUQ338" s="60"/>
      <c r="OUR338" s="60"/>
      <c r="OUS338" s="60"/>
      <c r="OUT338" s="60"/>
      <c r="OUU338" s="60"/>
      <c r="OUV338" s="60"/>
      <c r="OUW338" s="60"/>
      <c r="OUX338" s="60"/>
      <c r="OUY338" s="60"/>
      <c r="OUZ338" s="60"/>
      <c r="OVA338" s="60"/>
      <c r="OVB338" s="60"/>
      <c r="OVC338" s="60"/>
      <c r="OVD338" s="60"/>
      <c r="OVE338" s="60"/>
      <c r="OVF338" s="60"/>
      <c r="OVG338" s="60"/>
      <c r="OVH338" s="60"/>
      <c r="OVI338" s="60"/>
      <c r="OVJ338" s="60"/>
      <c r="OVK338" s="60"/>
      <c r="OVL338" s="60"/>
      <c r="OVM338" s="60"/>
      <c r="OVN338" s="60"/>
      <c r="OVO338" s="60"/>
      <c r="OVP338" s="60"/>
      <c r="OVQ338" s="60"/>
      <c r="OVR338" s="60"/>
      <c r="OVS338" s="60"/>
      <c r="OVT338" s="60"/>
      <c r="OVU338" s="60"/>
      <c r="OVV338" s="60"/>
      <c r="OVW338" s="60"/>
      <c r="OVX338" s="60"/>
      <c r="OVY338" s="60"/>
      <c r="OVZ338" s="60"/>
      <c r="OWA338" s="60"/>
      <c r="OWB338" s="60"/>
      <c r="OWC338" s="60"/>
      <c r="OWD338" s="60"/>
      <c r="OWE338" s="60"/>
      <c r="OWF338" s="60"/>
      <c r="OWG338" s="60"/>
      <c r="OWH338" s="60"/>
      <c r="OWI338" s="60"/>
      <c r="OWJ338" s="60"/>
      <c r="OWK338" s="60"/>
      <c r="OWL338" s="60"/>
      <c r="OWM338" s="60"/>
      <c r="OWN338" s="60"/>
      <c r="OWO338" s="60"/>
      <c r="OWP338" s="60"/>
      <c r="OWQ338" s="60"/>
      <c r="OWR338" s="60"/>
      <c r="OWS338" s="60"/>
      <c r="OWT338" s="60"/>
      <c r="OWU338" s="60"/>
      <c r="OWV338" s="60"/>
      <c r="OWW338" s="60"/>
      <c r="OWX338" s="60"/>
      <c r="OWY338" s="60"/>
      <c r="OWZ338" s="60"/>
      <c r="OXA338" s="60"/>
      <c r="OXB338" s="60"/>
      <c r="OXC338" s="60"/>
      <c r="OXD338" s="60"/>
      <c r="OXE338" s="60"/>
      <c r="OXF338" s="60"/>
      <c r="OXG338" s="60"/>
      <c r="OXH338" s="60"/>
      <c r="OXI338" s="60"/>
      <c r="OXJ338" s="60"/>
      <c r="OXK338" s="60"/>
      <c r="OXL338" s="60"/>
      <c r="OXM338" s="60"/>
      <c r="OXN338" s="60"/>
      <c r="OXO338" s="60"/>
      <c r="OXP338" s="60"/>
      <c r="OXQ338" s="60"/>
      <c r="OXR338" s="60"/>
      <c r="OXS338" s="60"/>
      <c r="OXT338" s="60"/>
      <c r="OXU338" s="60"/>
      <c r="OXV338" s="60"/>
      <c r="OXW338" s="60"/>
      <c r="OXX338" s="60"/>
      <c r="OXY338" s="60"/>
      <c r="OXZ338" s="60"/>
      <c r="OYA338" s="60"/>
      <c r="OYB338" s="60"/>
      <c r="OYC338" s="60"/>
      <c r="OYD338" s="60"/>
      <c r="OYE338" s="60"/>
      <c r="OYF338" s="60"/>
      <c r="OYG338" s="60"/>
      <c r="OYH338" s="60"/>
      <c r="OYI338" s="60"/>
      <c r="OYJ338" s="60"/>
      <c r="OYK338" s="60"/>
      <c r="OYL338" s="60"/>
      <c r="OYM338" s="60"/>
      <c r="OYN338" s="60"/>
      <c r="OYO338" s="60"/>
      <c r="OYP338" s="60"/>
      <c r="OYQ338" s="60"/>
      <c r="OYR338" s="60"/>
      <c r="OYS338" s="60"/>
      <c r="OYT338" s="60"/>
      <c r="OYU338" s="60"/>
      <c r="OYV338" s="60"/>
      <c r="OYW338" s="60"/>
      <c r="OYX338" s="60"/>
      <c r="OYY338" s="60"/>
      <c r="OYZ338" s="60"/>
      <c r="OZA338" s="60"/>
      <c r="OZB338" s="60"/>
      <c r="OZC338" s="60"/>
      <c r="OZD338" s="60"/>
      <c r="OZE338" s="60"/>
      <c r="OZF338" s="60"/>
      <c r="OZG338" s="60"/>
      <c r="OZH338" s="60"/>
      <c r="OZI338" s="60"/>
      <c r="OZJ338" s="60"/>
      <c r="OZK338" s="60"/>
      <c r="OZL338" s="60"/>
      <c r="OZM338" s="60"/>
      <c r="OZN338" s="60"/>
      <c r="OZO338" s="60"/>
      <c r="OZP338" s="60"/>
      <c r="OZQ338" s="60"/>
      <c r="OZR338" s="60"/>
      <c r="OZS338" s="60"/>
      <c r="OZT338" s="60"/>
      <c r="OZU338" s="60"/>
      <c r="OZV338" s="60"/>
      <c r="OZW338" s="60"/>
      <c r="OZX338" s="60"/>
      <c r="OZY338" s="60"/>
      <c r="OZZ338" s="60"/>
      <c r="PAA338" s="60"/>
      <c r="PAB338" s="60"/>
      <c r="PAC338" s="60"/>
      <c r="PAD338" s="60"/>
      <c r="PAE338" s="60"/>
      <c r="PAF338" s="60"/>
      <c r="PAG338" s="60"/>
      <c r="PAH338" s="60"/>
      <c r="PAI338" s="60"/>
      <c r="PAJ338" s="60"/>
      <c r="PAK338" s="60"/>
      <c r="PAL338" s="60"/>
      <c r="PAM338" s="60"/>
      <c r="PAN338" s="60"/>
      <c r="PAO338" s="60"/>
      <c r="PAP338" s="60"/>
      <c r="PAQ338" s="60"/>
      <c r="PAR338" s="60"/>
      <c r="PAS338" s="60"/>
      <c r="PAT338" s="60"/>
      <c r="PAU338" s="60"/>
      <c r="PAV338" s="60"/>
      <c r="PAW338" s="60"/>
      <c r="PAX338" s="60"/>
      <c r="PAY338" s="60"/>
      <c r="PAZ338" s="60"/>
      <c r="PBA338" s="60"/>
      <c r="PBB338" s="60"/>
      <c r="PBC338" s="60"/>
      <c r="PBD338" s="60"/>
      <c r="PBE338" s="60"/>
      <c r="PBF338" s="60"/>
      <c r="PBG338" s="60"/>
      <c r="PBH338" s="60"/>
      <c r="PBI338" s="60"/>
      <c r="PBJ338" s="60"/>
      <c r="PBK338" s="60"/>
      <c r="PBL338" s="60"/>
      <c r="PBM338" s="60"/>
      <c r="PBN338" s="60"/>
      <c r="PBO338" s="60"/>
      <c r="PBP338" s="60"/>
      <c r="PBQ338" s="60"/>
      <c r="PBR338" s="60"/>
      <c r="PBS338" s="60"/>
      <c r="PBT338" s="60"/>
      <c r="PBU338" s="60"/>
      <c r="PBV338" s="60"/>
      <c r="PBW338" s="60"/>
      <c r="PBX338" s="60"/>
      <c r="PBY338" s="60"/>
      <c r="PBZ338" s="60"/>
      <c r="PCA338" s="60"/>
      <c r="PCB338" s="60"/>
      <c r="PCC338" s="60"/>
      <c r="PCD338" s="60"/>
      <c r="PCE338" s="60"/>
      <c r="PCF338" s="60"/>
      <c r="PCG338" s="60"/>
      <c r="PCH338" s="60"/>
      <c r="PCI338" s="60"/>
      <c r="PCJ338" s="60"/>
      <c r="PCK338" s="60"/>
      <c r="PCL338" s="60"/>
      <c r="PCM338" s="60"/>
      <c r="PCN338" s="60"/>
      <c r="PCO338" s="60"/>
      <c r="PCP338" s="60"/>
      <c r="PCQ338" s="60"/>
      <c r="PCR338" s="60"/>
      <c r="PCS338" s="60"/>
      <c r="PCT338" s="60"/>
      <c r="PCU338" s="60"/>
      <c r="PCV338" s="60"/>
      <c r="PCW338" s="60"/>
      <c r="PCX338" s="60"/>
      <c r="PCY338" s="60"/>
      <c r="PCZ338" s="60"/>
      <c r="PDA338" s="60"/>
      <c r="PDB338" s="60"/>
      <c r="PDC338" s="60"/>
      <c r="PDD338" s="60"/>
      <c r="PDE338" s="60"/>
      <c r="PDF338" s="60"/>
      <c r="PDG338" s="60"/>
      <c r="PDH338" s="60"/>
      <c r="PDI338" s="60"/>
      <c r="PDJ338" s="60"/>
      <c r="PDK338" s="60"/>
      <c r="PDL338" s="60"/>
      <c r="PDM338" s="60"/>
      <c r="PDN338" s="60"/>
      <c r="PDO338" s="60"/>
      <c r="PDP338" s="60"/>
      <c r="PDQ338" s="60"/>
      <c r="PDR338" s="60"/>
      <c r="PDS338" s="60"/>
      <c r="PDT338" s="60"/>
      <c r="PDU338" s="60"/>
      <c r="PDV338" s="60"/>
      <c r="PDW338" s="60"/>
      <c r="PDX338" s="60"/>
      <c r="PDY338" s="60"/>
      <c r="PDZ338" s="60"/>
      <c r="PEA338" s="60"/>
      <c r="PEB338" s="60"/>
      <c r="PEC338" s="60"/>
      <c r="PED338" s="60"/>
      <c r="PEE338" s="60"/>
      <c r="PEF338" s="60"/>
      <c r="PEG338" s="60"/>
      <c r="PEH338" s="60"/>
      <c r="PEI338" s="60"/>
      <c r="PEJ338" s="60"/>
      <c r="PEK338" s="60"/>
      <c r="PEL338" s="60"/>
      <c r="PEM338" s="60"/>
      <c r="PEN338" s="60"/>
      <c r="PEO338" s="60"/>
      <c r="PEP338" s="60"/>
      <c r="PEQ338" s="60"/>
      <c r="PER338" s="60"/>
      <c r="PES338" s="60"/>
      <c r="PET338" s="60"/>
      <c r="PEU338" s="60"/>
      <c r="PEV338" s="60"/>
      <c r="PEW338" s="60"/>
      <c r="PEX338" s="60"/>
      <c r="PEY338" s="60"/>
      <c r="PEZ338" s="60"/>
      <c r="PFA338" s="60"/>
      <c r="PFB338" s="60"/>
      <c r="PFC338" s="60"/>
      <c r="PFD338" s="60"/>
      <c r="PFE338" s="60"/>
      <c r="PFF338" s="60"/>
      <c r="PFG338" s="60"/>
      <c r="PFH338" s="60"/>
      <c r="PFI338" s="60"/>
      <c r="PFJ338" s="60"/>
      <c r="PFK338" s="60"/>
      <c r="PFL338" s="60"/>
      <c r="PFM338" s="60"/>
      <c r="PFN338" s="60"/>
      <c r="PFO338" s="60"/>
      <c r="PFP338" s="60"/>
      <c r="PFQ338" s="60"/>
      <c r="PFR338" s="60"/>
      <c r="PFS338" s="60"/>
      <c r="PFT338" s="60"/>
      <c r="PFU338" s="60"/>
      <c r="PFV338" s="60"/>
      <c r="PFW338" s="60"/>
      <c r="PFX338" s="60"/>
      <c r="PFY338" s="60"/>
      <c r="PFZ338" s="60"/>
      <c r="PGA338" s="60"/>
      <c r="PGB338" s="60"/>
      <c r="PGC338" s="60"/>
      <c r="PGD338" s="60"/>
      <c r="PGE338" s="60"/>
      <c r="PGF338" s="60"/>
      <c r="PGG338" s="60"/>
      <c r="PGH338" s="60"/>
      <c r="PGI338" s="60"/>
      <c r="PGJ338" s="60"/>
      <c r="PGK338" s="60"/>
      <c r="PGL338" s="60"/>
      <c r="PGM338" s="60"/>
      <c r="PGN338" s="60"/>
      <c r="PGO338" s="60"/>
      <c r="PGP338" s="60"/>
      <c r="PGQ338" s="60"/>
      <c r="PGR338" s="60"/>
      <c r="PGS338" s="60"/>
      <c r="PGT338" s="60"/>
      <c r="PGU338" s="60"/>
      <c r="PGV338" s="60"/>
      <c r="PGW338" s="60"/>
      <c r="PGX338" s="60"/>
      <c r="PGY338" s="60"/>
      <c r="PGZ338" s="60"/>
      <c r="PHA338" s="60"/>
      <c r="PHB338" s="60"/>
      <c r="PHC338" s="60"/>
      <c r="PHD338" s="60"/>
      <c r="PHE338" s="60"/>
      <c r="PHF338" s="60"/>
      <c r="PHG338" s="60"/>
      <c r="PHH338" s="60"/>
      <c r="PHI338" s="60"/>
      <c r="PHJ338" s="60"/>
      <c r="PHK338" s="60"/>
      <c r="PHL338" s="60"/>
      <c r="PHM338" s="60"/>
      <c r="PHN338" s="60"/>
      <c r="PHO338" s="60"/>
      <c r="PHP338" s="60"/>
      <c r="PHQ338" s="60"/>
      <c r="PHR338" s="60"/>
      <c r="PHS338" s="60"/>
      <c r="PHT338" s="60"/>
      <c r="PHU338" s="60"/>
      <c r="PHV338" s="60"/>
      <c r="PHW338" s="60"/>
      <c r="PHX338" s="60"/>
      <c r="PHY338" s="60"/>
      <c r="PHZ338" s="60"/>
      <c r="PIA338" s="60"/>
      <c r="PIB338" s="60"/>
      <c r="PIC338" s="60"/>
      <c r="PID338" s="60"/>
      <c r="PIE338" s="60"/>
      <c r="PIF338" s="60"/>
      <c r="PIG338" s="60"/>
      <c r="PIH338" s="60"/>
      <c r="PII338" s="60"/>
      <c r="PIJ338" s="60"/>
      <c r="PIK338" s="60"/>
      <c r="PIL338" s="60"/>
      <c r="PIM338" s="60"/>
      <c r="PIN338" s="60"/>
      <c r="PIO338" s="60"/>
      <c r="PIP338" s="60"/>
      <c r="PIQ338" s="60"/>
      <c r="PIR338" s="60"/>
      <c r="PIS338" s="60"/>
      <c r="PIT338" s="60"/>
      <c r="PIU338" s="60"/>
      <c r="PIV338" s="60"/>
      <c r="PIW338" s="60"/>
      <c r="PIX338" s="60"/>
      <c r="PIY338" s="60"/>
      <c r="PIZ338" s="60"/>
      <c r="PJA338" s="60"/>
      <c r="PJB338" s="60"/>
      <c r="PJC338" s="60"/>
      <c r="PJD338" s="60"/>
      <c r="PJE338" s="60"/>
      <c r="PJF338" s="60"/>
      <c r="PJG338" s="60"/>
      <c r="PJH338" s="60"/>
      <c r="PJI338" s="60"/>
      <c r="PJJ338" s="60"/>
      <c r="PJK338" s="60"/>
      <c r="PJL338" s="60"/>
      <c r="PJM338" s="60"/>
      <c r="PJN338" s="60"/>
      <c r="PJO338" s="60"/>
      <c r="PJP338" s="60"/>
      <c r="PJQ338" s="60"/>
      <c r="PJR338" s="60"/>
      <c r="PJS338" s="60"/>
      <c r="PJT338" s="60"/>
      <c r="PJU338" s="60"/>
      <c r="PJV338" s="60"/>
      <c r="PJW338" s="60"/>
      <c r="PJX338" s="60"/>
      <c r="PJY338" s="60"/>
      <c r="PJZ338" s="60"/>
      <c r="PKA338" s="60"/>
      <c r="PKB338" s="60"/>
      <c r="PKC338" s="60"/>
      <c r="PKD338" s="60"/>
      <c r="PKE338" s="60"/>
      <c r="PKF338" s="60"/>
      <c r="PKG338" s="60"/>
      <c r="PKH338" s="60"/>
      <c r="PKI338" s="60"/>
      <c r="PKJ338" s="60"/>
      <c r="PKK338" s="60"/>
      <c r="PKL338" s="60"/>
      <c r="PKM338" s="60"/>
      <c r="PKN338" s="60"/>
      <c r="PKO338" s="60"/>
      <c r="PKP338" s="60"/>
      <c r="PKQ338" s="60"/>
      <c r="PKR338" s="60"/>
      <c r="PKS338" s="60"/>
      <c r="PKT338" s="60"/>
      <c r="PKU338" s="60"/>
      <c r="PKV338" s="60"/>
      <c r="PKW338" s="60"/>
      <c r="PKX338" s="60"/>
      <c r="PKY338" s="60"/>
      <c r="PKZ338" s="60"/>
      <c r="PLA338" s="60"/>
      <c r="PLB338" s="60"/>
      <c r="PLC338" s="60"/>
      <c r="PLD338" s="60"/>
      <c r="PLE338" s="60"/>
      <c r="PLF338" s="60"/>
      <c r="PLG338" s="60"/>
      <c r="PLH338" s="60"/>
      <c r="PLI338" s="60"/>
      <c r="PLJ338" s="60"/>
      <c r="PLK338" s="60"/>
      <c r="PLL338" s="60"/>
      <c r="PLM338" s="60"/>
      <c r="PLN338" s="60"/>
      <c r="PLO338" s="60"/>
      <c r="PLP338" s="60"/>
      <c r="PLQ338" s="60"/>
      <c r="PLR338" s="60"/>
      <c r="PLS338" s="60"/>
      <c r="PLT338" s="60"/>
      <c r="PLU338" s="60"/>
      <c r="PLV338" s="60"/>
      <c r="PLW338" s="60"/>
      <c r="PLX338" s="60"/>
      <c r="PLY338" s="60"/>
      <c r="PLZ338" s="60"/>
      <c r="PMA338" s="60"/>
      <c r="PMB338" s="60"/>
      <c r="PMC338" s="60"/>
      <c r="PMD338" s="60"/>
      <c r="PME338" s="60"/>
      <c r="PMF338" s="60"/>
      <c r="PMG338" s="60"/>
      <c r="PMH338" s="60"/>
      <c r="PMI338" s="60"/>
      <c r="PMJ338" s="60"/>
      <c r="PMK338" s="60"/>
      <c r="PML338" s="60"/>
      <c r="PMM338" s="60"/>
      <c r="PMN338" s="60"/>
      <c r="PMO338" s="60"/>
      <c r="PMP338" s="60"/>
      <c r="PMQ338" s="60"/>
      <c r="PMR338" s="60"/>
      <c r="PMS338" s="60"/>
      <c r="PMT338" s="60"/>
      <c r="PMU338" s="60"/>
      <c r="PMV338" s="60"/>
      <c r="PMW338" s="60"/>
      <c r="PMX338" s="60"/>
      <c r="PMY338" s="60"/>
      <c r="PMZ338" s="60"/>
      <c r="PNA338" s="60"/>
      <c r="PNB338" s="60"/>
      <c r="PNC338" s="60"/>
      <c r="PND338" s="60"/>
      <c r="PNE338" s="60"/>
      <c r="PNF338" s="60"/>
      <c r="PNG338" s="60"/>
      <c r="PNH338" s="60"/>
      <c r="PNI338" s="60"/>
      <c r="PNJ338" s="60"/>
      <c r="PNK338" s="60"/>
      <c r="PNL338" s="60"/>
      <c r="PNM338" s="60"/>
      <c r="PNN338" s="60"/>
      <c r="PNO338" s="60"/>
      <c r="PNP338" s="60"/>
      <c r="PNQ338" s="60"/>
      <c r="PNR338" s="60"/>
      <c r="PNS338" s="60"/>
      <c r="PNT338" s="60"/>
      <c r="PNU338" s="60"/>
      <c r="PNV338" s="60"/>
      <c r="PNW338" s="60"/>
      <c r="PNX338" s="60"/>
      <c r="PNY338" s="60"/>
      <c r="PNZ338" s="60"/>
      <c r="POA338" s="60"/>
      <c r="POB338" s="60"/>
      <c r="POC338" s="60"/>
      <c r="POD338" s="60"/>
      <c r="POE338" s="60"/>
      <c r="POF338" s="60"/>
      <c r="POG338" s="60"/>
      <c r="POH338" s="60"/>
      <c r="POI338" s="60"/>
      <c r="POJ338" s="60"/>
      <c r="POK338" s="60"/>
      <c r="POL338" s="60"/>
      <c r="POM338" s="60"/>
      <c r="PON338" s="60"/>
      <c r="POO338" s="60"/>
      <c r="POP338" s="60"/>
      <c r="POQ338" s="60"/>
      <c r="POR338" s="60"/>
      <c r="POS338" s="60"/>
      <c r="POT338" s="60"/>
      <c r="POU338" s="60"/>
      <c r="POV338" s="60"/>
      <c r="POW338" s="60"/>
      <c r="POX338" s="60"/>
      <c r="POY338" s="60"/>
      <c r="POZ338" s="60"/>
      <c r="PPA338" s="60"/>
      <c r="PPB338" s="60"/>
      <c r="PPC338" s="60"/>
      <c r="PPD338" s="60"/>
      <c r="PPE338" s="60"/>
      <c r="PPF338" s="60"/>
      <c r="PPG338" s="60"/>
      <c r="PPH338" s="60"/>
      <c r="PPI338" s="60"/>
      <c r="PPJ338" s="60"/>
      <c r="PPK338" s="60"/>
      <c r="PPL338" s="60"/>
      <c r="PPM338" s="60"/>
      <c r="PPN338" s="60"/>
      <c r="PPO338" s="60"/>
      <c r="PPP338" s="60"/>
      <c r="PPQ338" s="60"/>
      <c r="PPR338" s="60"/>
      <c r="PPS338" s="60"/>
      <c r="PPT338" s="60"/>
      <c r="PPU338" s="60"/>
      <c r="PPV338" s="60"/>
      <c r="PPW338" s="60"/>
      <c r="PPX338" s="60"/>
      <c r="PPY338" s="60"/>
      <c r="PPZ338" s="60"/>
      <c r="PQA338" s="60"/>
      <c r="PQB338" s="60"/>
      <c r="PQC338" s="60"/>
      <c r="PQD338" s="60"/>
      <c r="PQE338" s="60"/>
      <c r="PQF338" s="60"/>
      <c r="PQG338" s="60"/>
      <c r="PQH338" s="60"/>
      <c r="PQI338" s="60"/>
      <c r="PQJ338" s="60"/>
      <c r="PQK338" s="60"/>
      <c r="PQL338" s="60"/>
      <c r="PQM338" s="60"/>
      <c r="PQN338" s="60"/>
      <c r="PQO338" s="60"/>
      <c r="PQP338" s="60"/>
      <c r="PQQ338" s="60"/>
      <c r="PQR338" s="60"/>
      <c r="PQS338" s="60"/>
      <c r="PQT338" s="60"/>
      <c r="PQU338" s="60"/>
      <c r="PQV338" s="60"/>
      <c r="PQW338" s="60"/>
      <c r="PQX338" s="60"/>
      <c r="PQY338" s="60"/>
      <c r="PQZ338" s="60"/>
      <c r="PRA338" s="60"/>
      <c r="PRB338" s="60"/>
      <c r="PRC338" s="60"/>
      <c r="PRD338" s="60"/>
      <c r="PRE338" s="60"/>
      <c r="PRF338" s="60"/>
      <c r="PRG338" s="60"/>
      <c r="PRH338" s="60"/>
      <c r="PRI338" s="60"/>
      <c r="PRJ338" s="60"/>
      <c r="PRK338" s="60"/>
      <c r="PRL338" s="60"/>
      <c r="PRM338" s="60"/>
      <c r="PRN338" s="60"/>
      <c r="PRO338" s="60"/>
      <c r="PRP338" s="60"/>
      <c r="PRQ338" s="60"/>
      <c r="PRR338" s="60"/>
      <c r="PRS338" s="60"/>
      <c r="PRT338" s="60"/>
      <c r="PRU338" s="60"/>
      <c r="PRV338" s="60"/>
      <c r="PRW338" s="60"/>
      <c r="PRX338" s="60"/>
      <c r="PRY338" s="60"/>
      <c r="PRZ338" s="60"/>
      <c r="PSA338" s="60"/>
      <c r="PSB338" s="60"/>
      <c r="PSC338" s="60"/>
      <c r="PSD338" s="60"/>
      <c r="PSE338" s="60"/>
      <c r="PSF338" s="60"/>
      <c r="PSG338" s="60"/>
      <c r="PSH338" s="60"/>
      <c r="PSI338" s="60"/>
      <c r="PSJ338" s="60"/>
      <c r="PSK338" s="60"/>
      <c r="PSL338" s="60"/>
      <c r="PSM338" s="60"/>
      <c r="PSN338" s="60"/>
      <c r="PSO338" s="60"/>
      <c r="PSP338" s="60"/>
      <c r="PSQ338" s="60"/>
      <c r="PSR338" s="60"/>
      <c r="PSS338" s="60"/>
      <c r="PST338" s="60"/>
      <c r="PSU338" s="60"/>
      <c r="PSV338" s="60"/>
      <c r="PSW338" s="60"/>
      <c r="PSX338" s="60"/>
      <c r="PSY338" s="60"/>
      <c r="PSZ338" s="60"/>
      <c r="PTA338" s="60"/>
      <c r="PTB338" s="60"/>
      <c r="PTC338" s="60"/>
      <c r="PTD338" s="60"/>
      <c r="PTE338" s="60"/>
      <c r="PTF338" s="60"/>
      <c r="PTG338" s="60"/>
      <c r="PTH338" s="60"/>
      <c r="PTI338" s="60"/>
      <c r="PTJ338" s="60"/>
      <c r="PTK338" s="60"/>
      <c r="PTL338" s="60"/>
      <c r="PTM338" s="60"/>
      <c r="PTN338" s="60"/>
      <c r="PTO338" s="60"/>
      <c r="PTP338" s="60"/>
      <c r="PTQ338" s="60"/>
      <c r="PTR338" s="60"/>
      <c r="PTS338" s="60"/>
      <c r="PTT338" s="60"/>
      <c r="PTU338" s="60"/>
      <c r="PTV338" s="60"/>
      <c r="PTW338" s="60"/>
      <c r="PTX338" s="60"/>
      <c r="PTY338" s="60"/>
      <c r="PTZ338" s="60"/>
      <c r="PUA338" s="60"/>
      <c r="PUB338" s="60"/>
      <c r="PUC338" s="60"/>
      <c r="PUD338" s="60"/>
      <c r="PUE338" s="60"/>
      <c r="PUF338" s="60"/>
      <c r="PUG338" s="60"/>
      <c r="PUH338" s="60"/>
      <c r="PUI338" s="60"/>
      <c r="PUJ338" s="60"/>
      <c r="PUK338" s="60"/>
      <c r="PUL338" s="60"/>
      <c r="PUM338" s="60"/>
      <c r="PUN338" s="60"/>
      <c r="PUO338" s="60"/>
      <c r="PUP338" s="60"/>
      <c r="PUQ338" s="60"/>
      <c r="PUR338" s="60"/>
      <c r="PUS338" s="60"/>
      <c r="PUT338" s="60"/>
      <c r="PUU338" s="60"/>
      <c r="PUV338" s="60"/>
      <c r="PUW338" s="60"/>
      <c r="PUX338" s="60"/>
      <c r="PUY338" s="60"/>
      <c r="PUZ338" s="60"/>
      <c r="PVA338" s="60"/>
      <c r="PVB338" s="60"/>
      <c r="PVC338" s="60"/>
      <c r="PVD338" s="60"/>
      <c r="PVE338" s="60"/>
      <c r="PVF338" s="60"/>
      <c r="PVG338" s="60"/>
      <c r="PVH338" s="60"/>
      <c r="PVI338" s="60"/>
      <c r="PVJ338" s="60"/>
      <c r="PVK338" s="60"/>
      <c r="PVL338" s="60"/>
      <c r="PVM338" s="60"/>
      <c r="PVN338" s="60"/>
      <c r="PVO338" s="60"/>
      <c r="PVP338" s="60"/>
      <c r="PVQ338" s="60"/>
      <c r="PVR338" s="60"/>
      <c r="PVS338" s="60"/>
      <c r="PVT338" s="60"/>
      <c r="PVU338" s="60"/>
      <c r="PVV338" s="60"/>
      <c r="PVW338" s="60"/>
      <c r="PVX338" s="60"/>
      <c r="PVY338" s="60"/>
      <c r="PVZ338" s="60"/>
      <c r="PWA338" s="60"/>
      <c r="PWB338" s="60"/>
      <c r="PWC338" s="60"/>
      <c r="PWD338" s="60"/>
      <c r="PWE338" s="60"/>
      <c r="PWF338" s="60"/>
      <c r="PWG338" s="60"/>
      <c r="PWH338" s="60"/>
      <c r="PWI338" s="60"/>
      <c r="PWJ338" s="60"/>
      <c r="PWK338" s="60"/>
      <c r="PWL338" s="60"/>
      <c r="PWM338" s="60"/>
      <c r="PWN338" s="60"/>
      <c r="PWO338" s="60"/>
      <c r="PWP338" s="60"/>
      <c r="PWQ338" s="60"/>
      <c r="PWR338" s="60"/>
      <c r="PWS338" s="60"/>
      <c r="PWT338" s="60"/>
      <c r="PWU338" s="60"/>
      <c r="PWV338" s="60"/>
      <c r="PWW338" s="60"/>
      <c r="PWX338" s="60"/>
      <c r="PWY338" s="60"/>
      <c r="PWZ338" s="60"/>
      <c r="PXA338" s="60"/>
      <c r="PXB338" s="60"/>
      <c r="PXC338" s="60"/>
      <c r="PXD338" s="60"/>
      <c r="PXE338" s="60"/>
      <c r="PXF338" s="60"/>
      <c r="PXG338" s="60"/>
      <c r="PXH338" s="60"/>
      <c r="PXI338" s="60"/>
      <c r="PXJ338" s="60"/>
      <c r="PXK338" s="60"/>
      <c r="PXL338" s="60"/>
      <c r="PXM338" s="60"/>
      <c r="PXN338" s="60"/>
      <c r="PXO338" s="60"/>
      <c r="PXP338" s="60"/>
      <c r="PXQ338" s="60"/>
      <c r="PXR338" s="60"/>
      <c r="PXS338" s="60"/>
      <c r="PXT338" s="60"/>
      <c r="PXU338" s="60"/>
      <c r="PXV338" s="60"/>
      <c r="PXW338" s="60"/>
      <c r="PXX338" s="60"/>
      <c r="PXY338" s="60"/>
      <c r="PXZ338" s="60"/>
      <c r="PYA338" s="60"/>
      <c r="PYB338" s="60"/>
      <c r="PYC338" s="60"/>
      <c r="PYD338" s="60"/>
      <c r="PYE338" s="60"/>
      <c r="PYF338" s="60"/>
      <c r="PYG338" s="60"/>
      <c r="PYH338" s="60"/>
      <c r="PYI338" s="60"/>
      <c r="PYJ338" s="60"/>
      <c r="PYK338" s="60"/>
      <c r="PYL338" s="60"/>
      <c r="PYM338" s="60"/>
      <c r="PYN338" s="60"/>
      <c r="PYO338" s="60"/>
      <c r="PYP338" s="60"/>
      <c r="PYQ338" s="60"/>
      <c r="PYR338" s="60"/>
      <c r="PYS338" s="60"/>
      <c r="PYT338" s="60"/>
      <c r="PYU338" s="60"/>
      <c r="PYV338" s="60"/>
      <c r="PYW338" s="60"/>
      <c r="PYX338" s="60"/>
      <c r="PYY338" s="60"/>
      <c r="PYZ338" s="60"/>
      <c r="PZA338" s="60"/>
      <c r="PZB338" s="60"/>
      <c r="PZC338" s="60"/>
      <c r="PZD338" s="60"/>
      <c r="PZE338" s="60"/>
      <c r="PZF338" s="60"/>
      <c r="PZG338" s="60"/>
      <c r="PZH338" s="60"/>
      <c r="PZI338" s="60"/>
      <c r="PZJ338" s="60"/>
      <c r="PZK338" s="60"/>
      <c r="PZL338" s="60"/>
      <c r="PZM338" s="60"/>
      <c r="PZN338" s="60"/>
      <c r="PZO338" s="60"/>
      <c r="PZP338" s="60"/>
      <c r="PZQ338" s="60"/>
      <c r="PZR338" s="60"/>
      <c r="PZS338" s="60"/>
      <c r="PZT338" s="60"/>
      <c r="PZU338" s="60"/>
      <c r="PZV338" s="60"/>
      <c r="PZW338" s="60"/>
      <c r="PZX338" s="60"/>
      <c r="PZY338" s="60"/>
      <c r="PZZ338" s="60"/>
      <c r="QAA338" s="60"/>
      <c r="QAB338" s="60"/>
      <c r="QAC338" s="60"/>
      <c r="QAD338" s="60"/>
      <c r="QAE338" s="60"/>
      <c r="QAF338" s="60"/>
      <c r="QAG338" s="60"/>
      <c r="QAH338" s="60"/>
      <c r="QAI338" s="60"/>
      <c r="QAJ338" s="60"/>
      <c r="QAK338" s="60"/>
      <c r="QAL338" s="60"/>
      <c r="QAM338" s="60"/>
      <c r="QAN338" s="60"/>
      <c r="QAO338" s="60"/>
      <c r="QAP338" s="60"/>
      <c r="QAQ338" s="60"/>
      <c r="QAR338" s="60"/>
      <c r="QAS338" s="60"/>
      <c r="QAT338" s="60"/>
      <c r="QAU338" s="60"/>
      <c r="QAV338" s="60"/>
      <c r="QAW338" s="60"/>
      <c r="QAX338" s="60"/>
      <c r="QAY338" s="60"/>
      <c r="QAZ338" s="60"/>
      <c r="QBA338" s="60"/>
      <c r="QBB338" s="60"/>
      <c r="QBC338" s="60"/>
      <c r="QBD338" s="60"/>
      <c r="QBE338" s="60"/>
      <c r="QBF338" s="60"/>
      <c r="QBG338" s="60"/>
      <c r="QBH338" s="60"/>
      <c r="QBI338" s="60"/>
      <c r="QBJ338" s="60"/>
      <c r="QBK338" s="60"/>
      <c r="QBL338" s="60"/>
      <c r="QBM338" s="60"/>
      <c r="QBN338" s="60"/>
      <c r="QBO338" s="60"/>
      <c r="QBP338" s="60"/>
      <c r="QBQ338" s="60"/>
      <c r="QBR338" s="60"/>
      <c r="QBS338" s="60"/>
      <c r="QBT338" s="60"/>
      <c r="QBU338" s="60"/>
      <c r="QBV338" s="60"/>
      <c r="QBW338" s="60"/>
      <c r="QBX338" s="60"/>
      <c r="QBY338" s="60"/>
      <c r="QBZ338" s="60"/>
      <c r="QCA338" s="60"/>
      <c r="QCB338" s="60"/>
      <c r="QCC338" s="60"/>
      <c r="QCD338" s="60"/>
      <c r="QCE338" s="60"/>
      <c r="QCF338" s="60"/>
      <c r="QCG338" s="60"/>
      <c r="QCH338" s="60"/>
      <c r="QCI338" s="60"/>
      <c r="QCJ338" s="60"/>
      <c r="QCK338" s="60"/>
      <c r="QCL338" s="60"/>
      <c r="QCM338" s="60"/>
      <c r="QCN338" s="60"/>
      <c r="QCO338" s="60"/>
      <c r="QCP338" s="60"/>
      <c r="QCQ338" s="60"/>
      <c r="QCR338" s="60"/>
      <c r="QCS338" s="60"/>
      <c r="QCT338" s="60"/>
      <c r="QCU338" s="60"/>
      <c r="QCV338" s="60"/>
      <c r="QCW338" s="60"/>
      <c r="QCX338" s="60"/>
      <c r="QCY338" s="60"/>
      <c r="QCZ338" s="60"/>
      <c r="QDA338" s="60"/>
      <c r="QDB338" s="60"/>
      <c r="QDC338" s="60"/>
      <c r="QDD338" s="60"/>
      <c r="QDE338" s="60"/>
      <c r="QDF338" s="60"/>
      <c r="QDG338" s="60"/>
      <c r="QDH338" s="60"/>
      <c r="QDI338" s="60"/>
      <c r="QDJ338" s="60"/>
      <c r="QDK338" s="60"/>
      <c r="QDL338" s="60"/>
      <c r="QDM338" s="60"/>
      <c r="QDN338" s="60"/>
      <c r="QDO338" s="60"/>
      <c r="QDP338" s="60"/>
      <c r="QDQ338" s="60"/>
      <c r="QDR338" s="60"/>
      <c r="QDS338" s="60"/>
      <c r="QDT338" s="60"/>
      <c r="QDU338" s="60"/>
      <c r="QDV338" s="60"/>
      <c r="QDW338" s="60"/>
      <c r="QDX338" s="60"/>
      <c r="QDY338" s="60"/>
      <c r="QDZ338" s="60"/>
      <c r="QEA338" s="60"/>
      <c r="QEB338" s="60"/>
      <c r="QEC338" s="60"/>
      <c r="QED338" s="60"/>
      <c r="QEE338" s="60"/>
      <c r="QEF338" s="60"/>
      <c r="QEG338" s="60"/>
      <c r="QEH338" s="60"/>
      <c r="QEI338" s="60"/>
      <c r="QEJ338" s="60"/>
      <c r="QEK338" s="60"/>
      <c r="QEL338" s="60"/>
      <c r="QEM338" s="60"/>
      <c r="QEN338" s="60"/>
      <c r="QEO338" s="60"/>
      <c r="QEP338" s="60"/>
      <c r="QEQ338" s="60"/>
      <c r="QER338" s="60"/>
      <c r="QES338" s="60"/>
      <c r="QET338" s="60"/>
      <c r="QEU338" s="60"/>
      <c r="QEV338" s="60"/>
      <c r="QEW338" s="60"/>
      <c r="QEX338" s="60"/>
      <c r="QEY338" s="60"/>
      <c r="QEZ338" s="60"/>
      <c r="QFA338" s="60"/>
      <c r="QFB338" s="60"/>
      <c r="QFC338" s="60"/>
      <c r="QFD338" s="60"/>
      <c r="QFE338" s="60"/>
      <c r="QFF338" s="60"/>
      <c r="QFG338" s="60"/>
      <c r="QFH338" s="60"/>
      <c r="QFI338" s="60"/>
      <c r="QFJ338" s="60"/>
      <c r="QFK338" s="60"/>
      <c r="QFL338" s="60"/>
      <c r="QFM338" s="60"/>
      <c r="QFN338" s="60"/>
      <c r="QFO338" s="60"/>
      <c r="QFP338" s="60"/>
      <c r="QFQ338" s="60"/>
      <c r="QFR338" s="60"/>
      <c r="QFS338" s="60"/>
      <c r="QFT338" s="60"/>
      <c r="QFU338" s="60"/>
      <c r="QFV338" s="60"/>
      <c r="QFW338" s="60"/>
      <c r="QFX338" s="60"/>
      <c r="QFY338" s="60"/>
      <c r="QFZ338" s="60"/>
      <c r="QGA338" s="60"/>
      <c r="QGB338" s="60"/>
      <c r="QGC338" s="60"/>
      <c r="QGD338" s="60"/>
      <c r="QGE338" s="60"/>
      <c r="QGF338" s="60"/>
      <c r="QGG338" s="60"/>
      <c r="QGH338" s="60"/>
      <c r="QGI338" s="60"/>
      <c r="QGJ338" s="60"/>
      <c r="QGK338" s="60"/>
      <c r="QGL338" s="60"/>
      <c r="QGM338" s="60"/>
      <c r="QGN338" s="60"/>
      <c r="QGO338" s="60"/>
      <c r="QGP338" s="60"/>
      <c r="QGQ338" s="60"/>
      <c r="QGR338" s="60"/>
      <c r="QGS338" s="60"/>
      <c r="QGT338" s="60"/>
      <c r="QGU338" s="60"/>
      <c r="QGV338" s="60"/>
      <c r="QGW338" s="60"/>
      <c r="QGX338" s="60"/>
      <c r="QGY338" s="60"/>
      <c r="QGZ338" s="60"/>
      <c r="QHA338" s="60"/>
      <c r="QHB338" s="60"/>
      <c r="QHC338" s="60"/>
      <c r="QHD338" s="60"/>
      <c r="QHE338" s="60"/>
      <c r="QHF338" s="60"/>
      <c r="QHG338" s="60"/>
      <c r="QHH338" s="60"/>
      <c r="QHI338" s="60"/>
      <c r="QHJ338" s="60"/>
      <c r="QHK338" s="60"/>
      <c r="QHL338" s="60"/>
      <c r="QHM338" s="60"/>
      <c r="QHN338" s="60"/>
      <c r="QHO338" s="60"/>
      <c r="QHP338" s="60"/>
      <c r="QHQ338" s="60"/>
      <c r="QHR338" s="60"/>
      <c r="QHS338" s="60"/>
      <c r="QHT338" s="60"/>
      <c r="QHU338" s="60"/>
      <c r="QHV338" s="60"/>
      <c r="QHW338" s="60"/>
      <c r="QHX338" s="60"/>
      <c r="QHY338" s="60"/>
      <c r="QHZ338" s="60"/>
      <c r="QIA338" s="60"/>
      <c r="QIB338" s="60"/>
      <c r="QIC338" s="60"/>
      <c r="QID338" s="60"/>
      <c r="QIE338" s="60"/>
      <c r="QIF338" s="60"/>
      <c r="QIG338" s="60"/>
      <c r="QIH338" s="60"/>
      <c r="QII338" s="60"/>
      <c r="QIJ338" s="60"/>
      <c r="QIK338" s="60"/>
      <c r="QIL338" s="60"/>
      <c r="QIM338" s="60"/>
      <c r="QIN338" s="60"/>
      <c r="QIO338" s="60"/>
      <c r="QIP338" s="60"/>
      <c r="QIQ338" s="60"/>
      <c r="QIR338" s="60"/>
      <c r="QIS338" s="60"/>
      <c r="QIT338" s="60"/>
      <c r="QIU338" s="60"/>
      <c r="QIV338" s="60"/>
      <c r="QIW338" s="60"/>
      <c r="QIX338" s="60"/>
      <c r="QIY338" s="60"/>
      <c r="QIZ338" s="60"/>
      <c r="QJA338" s="60"/>
      <c r="QJB338" s="60"/>
      <c r="QJC338" s="60"/>
      <c r="QJD338" s="60"/>
      <c r="QJE338" s="60"/>
      <c r="QJF338" s="60"/>
      <c r="QJG338" s="60"/>
      <c r="QJH338" s="60"/>
      <c r="QJI338" s="60"/>
      <c r="QJJ338" s="60"/>
      <c r="QJK338" s="60"/>
      <c r="QJL338" s="60"/>
      <c r="QJM338" s="60"/>
      <c r="QJN338" s="60"/>
      <c r="QJO338" s="60"/>
      <c r="QJP338" s="60"/>
      <c r="QJQ338" s="60"/>
      <c r="QJR338" s="60"/>
      <c r="QJS338" s="60"/>
      <c r="QJT338" s="60"/>
      <c r="QJU338" s="60"/>
      <c r="QJV338" s="60"/>
      <c r="QJW338" s="60"/>
      <c r="QJX338" s="60"/>
      <c r="QJY338" s="60"/>
      <c r="QJZ338" s="60"/>
      <c r="QKA338" s="60"/>
      <c r="QKB338" s="60"/>
      <c r="QKC338" s="60"/>
      <c r="QKD338" s="60"/>
      <c r="QKE338" s="60"/>
      <c r="QKF338" s="60"/>
      <c r="QKG338" s="60"/>
      <c r="QKH338" s="60"/>
      <c r="QKI338" s="60"/>
      <c r="QKJ338" s="60"/>
      <c r="QKK338" s="60"/>
      <c r="QKL338" s="60"/>
      <c r="QKM338" s="60"/>
      <c r="QKN338" s="60"/>
      <c r="QKO338" s="60"/>
      <c r="QKP338" s="60"/>
      <c r="QKQ338" s="60"/>
      <c r="QKR338" s="60"/>
      <c r="QKS338" s="60"/>
      <c r="QKT338" s="60"/>
      <c r="QKU338" s="60"/>
      <c r="QKV338" s="60"/>
      <c r="QKW338" s="60"/>
      <c r="QKX338" s="60"/>
      <c r="QKY338" s="60"/>
      <c r="QKZ338" s="60"/>
      <c r="QLA338" s="60"/>
      <c r="QLB338" s="60"/>
      <c r="QLC338" s="60"/>
      <c r="QLD338" s="60"/>
      <c r="QLE338" s="60"/>
      <c r="QLF338" s="60"/>
      <c r="QLG338" s="60"/>
      <c r="QLH338" s="60"/>
      <c r="QLI338" s="60"/>
      <c r="QLJ338" s="60"/>
      <c r="QLK338" s="60"/>
      <c r="QLL338" s="60"/>
      <c r="QLM338" s="60"/>
      <c r="QLN338" s="60"/>
      <c r="QLO338" s="60"/>
      <c r="QLP338" s="60"/>
      <c r="QLQ338" s="60"/>
      <c r="QLR338" s="60"/>
      <c r="QLS338" s="60"/>
      <c r="QLT338" s="60"/>
      <c r="QLU338" s="60"/>
      <c r="QLV338" s="60"/>
      <c r="QLW338" s="60"/>
      <c r="QLX338" s="60"/>
      <c r="QLY338" s="60"/>
      <c r="QLZ338" s="60"/>
      <c r="QMA338" s="60"/>
      <c r="QMB338" s="60"/>
      <c r="QMC338" s="60"/>
      <c r="QMD338" s="60"/>
      <c r="QME338" s="60"/>
      <c r="QMF338" s="60"/>
      <c r="QMG338" s="60"/>
      <c r="QMH338" s="60"/>
      <c r="QMI338" s="60"/>
      <c r="QMJ338" s="60"/>
      <c r="QMK338" s="60"/>
      <c r="QML338" s="60"/>
      <c r="QMM338" s="60"/>
      <c r="QMN338" s="60"/>
      <c r="QMO338" s="60"/>
      <c r="QMP338" s="60"/>
      <c r="QMQ338" s="60"/>
      <c r="QMR338" s="60"/>
      <c r="QMS338" s="60"/>
      <c r="QMT338" s="60"/>
      <c r="QMU338" s="60"/>
      <c r="QMV338" s="60"/>
      <c r="QMW338" s="60"/>
      <c r="QMX338" s="60"/>
      <c r="QMY338" s="60"/>
      <c r="QMZ338" s="60"/>
      <c r="QNA338" s="60"/>
      <c r="QNB338" s="60"/>
      <c r="QNC338" s="60"/>
      <c r="QND338" s="60"/>
      <c r="QNE338" s="60"/>
      <c r="QNF338" s="60"/>
      <c r="QNG338" s="60"/>
      <c r="QNH338" s="60"/>
      <c r="QNI338" s="60"/>
      <c r="QNJ338" s="60"/>
      <c r="QNK338" s="60"/>
      <c r="QNL338" s="60"/>
      <c r="QNM338" s="60"/>
      <c r="QNN338" s="60"/>
      <c r="QNO338" s="60"/>
      <c r="QNP338" s="60"/>
      <c r="QNQ338" s="60"/>
      <c r="QNR338" s="60"/>
      <c r="QNS338" s="60"/>
      <c r="QNT338" s="60"/>
      <c r="QNU338" s="60"/>
      <c r="QNV338" s="60"/>
      <c r="QNW338" s="60"/>
      <c r="QNX338" s="60"/>
      <c r="QNY338" s="60"/>
      <c r="QNZ338" s="60"/>
      <c r="QOA338" s="60"/>
      <c r="QOB338" s="60"/>
      <c r="QOC338" s="60"/>
      <c r="QOD338" s="60"/>
      <c r="QOE338" s="60"/>
      <c r="QOF338" s="60"/>
      <c r="QOG338" s="60"/>
      <c r="QOH338" s="60"/>
      <c r="QOI338" s="60"/>
      <c r="QOJ338" s="60"/>
      <c r="QOK338" s="60"/>
      <c r="QOL338" s="60"/>
      <c r="QOM338" s="60"/>
      <c r="QON338" s="60"/>
      <c r="QOO338" s="60"/>
      <c r="QOP338" s="60"/>
      <c r="QOQ338" s="60"/>
      <c r="QOR338" s="60"/>
      <c r="QOS338" s="60"/>
      <c r="QOT338" s="60"/>
      <c r="QOU338" s="60"/>
      <c r="QOV338" s="60"/>
      <c r="QOW338" s="60"/>
      <c r="QOX338" s="60"/>
      <c r="QOY338" s="60"/>
      <c r="QOZ338" s="60"/>
      <c r="QPA338" s="60"/>
      <c r="QPB338" s="60"/>
      <c r="QPC338" s="60"/>
      <c r="QPD338" s="60"/>
      <c r="QPE338" s="60"/>
      <c r="QPF338" s="60"/>
      <c r="QPG338" s="60"/>
      <c r="QPH338" s="60"/>
      <c r="QPI338" s="60"/>
      <c r="QPJ338" s="60"/>
      <c r="QPK338" s="60"/>
      <c r="QPL338" s="60"/>
      <c r="QPM338" s="60"/>
      <c r="QPN338" s="60"/>
      <c r="QPO338" s="60"/>
      <c r="QPP338" s="60"/>
      <c r="QPQ338" s="60"/>
      <c r="QPR338" s="60"/>
      <c r="QPS338" s="60"/>
      <c r="QPT338" s="60"/>
      <c r="QPU338" s="60"/>
      <c r="QPV338" s="60"/>
      <c r="QPW338" s="60"/>
      <c r="QPX338" s="60"/>
      <c r="QPY338" s="60"/>
      <c r="QPZ338" s="60"/>
      <c r="QQA338" s="60"/>
      <c r="QQB338" s="60"/>
      <c r="QQC338" s="60"/>
      <c r="QQD338" s="60"/>
      <c r="QQE338" s="60"/>
      <c r="QQF338" s="60"/>
      <c r="QQG338" s="60"/>
      <c r="QQH338" s="60"/>
      <c r="QQI338" s="60"/>
      <c r="QQJ338" s="60"/>
      <c r="QQK338" s="60"/>
      <c r="QQL338" s="60"/>
      <c r="QQM338" s="60"/>
      <c r="QQN338" s="60"/>
      <c r="QQO338" s="60"/>
      <c r="QQP338" s="60"/>
      <c r="QQQ338" s="60"/>
      <c r="QQR338" s="60"/>
      <c r="QQS338" s="60"/>
      <c r="QQT338" s="60"/>
      <c r="QQU338" s="60"/>
      <c r="QQV338" s="60"/>
      <c r="QQW338" s="60"/>
      <c r="QQX338" s="60"/>
      <c r="QQY338" s="60"/>
      <c r="QQZ338" s="60"/>
      <c r="QRA338" s="60"/>
      <c r="QRB338" s="60"/>
      <c r="QRC338" s="60"/>
      <c r="QRD338" s="60"/>
      <c r="QRE338" s="60"/>
      <c r="QRF338" s="60"/>
      <c r="QRG338" s="60"/>
      <c r="QRH338" s="60"/>
      <c r="QRI338" s="60"/>
      <c r="QRJ338" s="60"/>
      <c r="QRK338" s="60"/>
      <c r="QRL338" s="60"/>
      <c r="QRM338" s="60"/>
      <c r="QRN338" s="60"/>
      <c r="QRO338" s="60"/>
      <c r="QRP338" s="60"/>
      <c r="QRQ338" s="60"/>
      <c r="QRR338" s="60"/>
      <c r="QRS338" s="60"/>
      <c r="QRT338" s="60"/>
      <c r="QRU338" s="60"/>
      <c r="QRV338" s="60"/>
      <c r="QRW338" s="60"/>
      <c r="QRX338" s="60"/>
      <c r="QRY338" s="60"/>
      <c r="QRZ338" s="60"/>
      <c r="QSA338" s="60"/>
      <c r="QSB338" s="60"/>
      <c r="QSC338" s="60"/>
      <c r="QSD338" s="60"/>
      <c r="QSE338" s="60"/>
      <c r="QSF338" s="60"/>
      <c r="QSG338" s="60"/>
      <c r="QSH338" s="60"/>
      <c r="QSI338" s="60"/>
      <c r="QSJ338" s="60"/>
      <c r="QSK338" s="60"/>
      <c r="QSL338" s="60"/>
      <c r="QSM338" s="60"/>
      <c r="QSN338" s="60"/>
      <c r="QSO338" s="60"/>
      <c r="QSP338" s="60"/>
      <c r="QSQ338" s="60"/>
      <c r="QSR338" s="60"/>
      <c r="QSS338" s="60"/>
      <c r="QST338" s="60"/>
      <c r="QSU338" s="60"/>
      <c r="QSV338" s="60"/>
      <c r="QSW338" s="60"/>
      <c r="QSX338" s="60"/>
      <c r="QSY338" s="60"/>
      <c r="QSZ338" s="60"/>
      <c r="QTA338" s="60"/>
      <c r="QTB338" s="60"/>
      <c r="QTC338" s="60"/>
      <c r="QTD338" s="60"/>
      <c r="QTE338" s="60"/>
      <c r="QTF338" s="60"/>
      <c r="QTG338" s="60"/>
      <c r="QTH338" s="60"/>
      <c r="QTI338" s="60"/>
      <c r="QTJ338" s="60"/>
      <c r="QTK338" s="60"/>
      <c r="QTL338" s="60"/>
      <c r="QTM338" s="60"/>
      <c r="QTN338" s="60"/>
      <c r="QTO338" s="60"/>
      <c r="QTP338" s="60"/>
      <c r="QTQ338" s="60"/>
      <c r="QTR338" s="60"/>
      <c r="QTS338" s="60"/>
      <c r="QTT338" s="60"/>
      <c r="QTU338" s="60"/>
      <c r="QTV338" s="60"/>
      <c r="QTW338" s="60"/>
      <c r="QTX338" s="60"/>
      <c r="QTY338" s="60"/>
      <c r="QTZ338" s="60"/>
      <c r="QUA338" s="60"/>
      <c r="QUB338" s="60"/>
      <c r="QUC338" s="60"/>
      <c r="QUD338" s="60"/>
      <c r="QUE338" s="60"/>
      <c r="QUF338" s="60"/>
      <c r="QUG338" s="60"/>
      <c r="QUH338" s="60"/>
      <c r="QUI338" s="60"/>
      <c r="QUJ338" s="60"/>
      <c r="QUK338" s="60"/>
      <c r="QUL338" s="60"/>
      <c r="QUM338" s="60"/>
      <c r="QUN338" s="60"/>
      <c r="QUO338" s="60"/>
      <c r="QUP338" s="60"/>
      <c r="QUQ338" s="60"/>
      <c r="QUR338" s="60"/>
      <c r="QUS338" s="60"/>
      <c r="QUT338" s="60"/>
      <c r="QUU338" s="60"/>
      <c r="QUV338" s="60"/>
      <c r="QUW338" s="60"/>
      <c r="QUX338" s="60"/>
      <c r="QUY338" s="60"/>
      <c r="QUZ338" s="60"/>
      <c r="QVA338" s="60"/>
      <c r="QVB338" s="60"/>
      <c r="QVC338" s="60"/>
      <c r="QVD338" s="60"/>
      <c r="QVE338" s="60"/>
      <c r="QVF338" s="60"/>
      <c r="QVG338" s="60"/>
      <c r="QVH338" s="60"/>
      <c r="QVI338" s="60"/>
      <c r="QVJ338" s="60"/>
      <c r="QVK338" s="60"/>
      <c r="QVL338" s="60"/>
      <c r="QVM338" s="60"/>
      <c r="QVN338" s="60"/>
      <c r="QVO338" s="60"/>
      <c r="QVP338" s="60"/>
      <c r="QVQ338" s="60"/>
      <c r="QVR338" s="60"/>
      <c r="QVS338" s="60"/>
      <c r="QVT338" s="60"/>
      <c r="QVU338" s="60"/>
      <c r="QVV338" s="60"/>
      <c r="QVW338" s="60"/>
      <c r="QVX338" s="60"/>
      <c r="QVY338" s="60"/>
      <c r="QVZ338" s="60"/>
      <c r="QWA338" s="60"/>
      <c r="QWB338" s="60"/>
      <c r="QWC338" s="60"/>
      <c r="QWD338" s="60"/>
      <c r="QWE338" s="60"/>
      <c r="QWF338" s="60"/>
      <c r="QWG338" s="60"/>
      <c r="QWH338" s="60"/>
      <c r="QWI338" s="60"/>
      <c r="QWJ338" s="60"/>
      <c r="QWK338" s="60"/>
      <c r="QWL338" s="60"/>
      <c r="QWM338" s="60"/>
      <c r="QWN338" s="60"/>
      <c r="QWO338" s="60"/>
      <c r="QWP338" s="60"/>
      <c r="QWQ338" s="60"/>
      <c r="QWR338" s="60"/>
      <c r="QWS338" s="60"/>
      <c r="QWT338" s="60"/>
      <c r="QWU338" s="60"/>
      <c r="QWV338" s="60"/>
      <c r="QWW338" s="60"/>
      <c r="QWX338" s="60"/>
      <c r="QWY338" s="60"/>
      <c r="QWZ338" s="60"/>
      <c r="QXA338" s="60"/>
      <c r="QXB338" s="60"/>
      <c r="QXC338" s="60"/>
      <c r="QXD338" s="60"/>
      <c r="QXE338" s="60"/>
      <c r="QXF338" s="60"/>
      <c r="QXG338" s="60"/>
      <c r="QXH338" s="60"/>
      <c r="QXI338" s="60"/>
      <c r="QXJ338" s="60"/>
      <c r="QXK338" s="60"/>
      <c r="QXL338" s="60"/>
      <c r="QXM338" s="60"/>
      <c r="QXN338" s="60"/>
      <c r="QXO338" s="60"/>
      <c r="QXP338" s="60"/>
      <c r="QXQ338" s="60"/>
      <c r="QXR338" s="60"/>
      <c r="QXS338" s="60"/>
      <c r="QXT338" s="60"/>
      <c r="QXU338" s="60"/>
      <c r="QXV338" s="60"/>
      <c r="QXW338" s="60"/>
      <c r="QXX338" s="60"/>
      <c r="QXY338" s="60"/>
      <c r="QXZ338" s="60"/>
      <c r="QYA338" s="60"/>
      <c r="QYB338" s="60"/>
      <c r="QYC338" s="60"/>
      <c r="QYD338" s="60"/>
      <c r="QYE338" s="60"/>
      <c r="QYF338" s="60"/>
      <c r="QYG338" s="60"/>
      <c r="QYH338" s="60"/>
      <c r="QYI338" s="60"/>
      <c r="QYJ338" s="60"/>
      <c r="QYK338" s="60"/>
      <c r="QYL338" s="60"/>
      <c r="QYM338" s="60"/>
      <c r="QYN338" s="60"/>
      <c r="QYO338" s="60"/>
      <c r="QYP338" s="60"/>
      <c r="QYQ338" s="60"/>
      <c r="QYR338" s="60"/>
      <c r="QYS338" s="60"/>
      <c r="QYT338" s="60"/>
      <c r="QYU338" s="60"/>
      <c r="QYV338" s="60"/>
      <c r="QYW338" s="60"/>
      <c r="QYX338" s="60"/>
      <c r="QYY338" s="60"/>
      <c r="QYZ338" s="60"/>
      <c r="QZA338" s="60"/>
      <c r="QZB338" s="60"/>
      <c r="QZC338" s="60"/>
      <c r="QZD338" s="60"/>
      <c r="QZE338" s="60"/>
      <c r="QZF338" s="60"/>
      <c r="QZG338" s="60"/>
      <c r="QZH338" s="60"/>
      <c r="QZI338" s="60"/>
      <c r="QZJ338" s="60"/>
      <c r="QZK338" s="60"/>
      <c r="QZL338" s="60"/>
      <c r="QZM338" s="60"/>
      <c r="QZN338" s="60"/>
      <c r="QZO338" s="60"/>
      <c r="QZP338" s="60"/>
      <c r="QZQ338" s="60"/>
      <c r="QZR338" s="60"/>
      <c r="QZS338" s="60"/>
      <c r="QZT338" s="60"/>
      <c r="QZU338" s="60"/>
      <c r="QZV338" s="60"/>
      <c r="QZW338" s="60"/>
      <c r="QZX338" s="60"/>
      <c r="QZY338" s="60"/>
      <c r="QZZ338" s="60"/>
      <c r="RAA338" s="60"/>
      <c r="RAB338" s="60"/>
      <c r="RAC338" s="60"/>
      <c r="RAD338" s="60"/>
      <c r="RAE338" s="60"/>
      <c r="RAF338" s="60"/>
      <c r="RAG338" s="60"/>
      <c r="RAH338" s="60"/>
      <c r="RAI338" s="60"/>
      <c r="RAJ338" s="60"/>
      <c r="RAK338" s="60"/>
      <c r="RAL338" s="60"/>
      <c r="RAM338" s="60"/>
      <c r="RAN338" s="60"/>
      <c r="RAO338" s="60"/>
      <c r="RAP338" s="60"/>
      <c r="RAQ338" s="60"/>
      <c r="RAR338" s="60"/>
      <c r="RAS338" s="60"/>
      <c r="RAT338" s="60"/>
      <c r="RAU338" s="60"/>
      <c r="RAV338" s="60"/>
      <c r="RAW338" s="60"/>
      <c r="RAX338" s="60"/>
      <c r="RAY338" s="60"/>
      <c r="RAZ338" s="60"/>
      <c r="RBA338" s="60"/>
      <c r="RBB338" s="60"/>
      <c r="RBC338" s="60"/>
      <c r="RBD338" s="60"/>
      <c r="RBE338" s="60"/>
      <c r="RBF338" s="60"/>
      <c r="RBG338" s="60"/>
      <c r="RBH338" s="60"/>
      <c r="RBI338" s="60"/>
      <c r="RBJ338" s="60"/>
      <c r="RBK338" s="60"/>
      <c r="RBL338" s="60"/>
      <c r="RBM338" s="60"/>
      <c r="RBN338" s="60"/>
      <c r="RBO338" s="60"/>
      <c r="RBP338" s="60"/>
      <c r="RBQ338" s="60"/>
      <c r="RBR338" s="60"/>
      <c r="RBS338" s="60"/>
      <c r="RBT338" s="60"/>
      <c r="RBU338" s="60"/>
      <c r="RBV338" s="60"/>
      <c r="RBW338" s="60"/>
      <c r="RBX338" s="60"/>
      <c r="RBY338" s="60"/>
      <c r="RBZ338" s="60"/>
      <c r="RCA338" s="60"/>
      <c r="RCB338" s="60"/>
      <c r="RCC338" s="60"/>
      <c r="RCD338" s="60"/>
      <c r="RCE338" s="60"/>
      <c r="RCF338" s="60"/>
      <c r="RCG338" s="60"/>
      <c r="RCH338" s="60"/>
      <c r="RCI338" s="60"/>
      <c r="RCJ338" s="60"/>
      <c r="RCK338" s="60"/>
      <c r="RCL338" s="60"/>
      <c r="RCM338" s="60"/>
      <c r="RCN338" s="60"/>
      <c r="RCO338" s="60"/>
      <c r="RCP338" s="60"/>
      <c r="RCQ338" s="60"/>
      <c r="RCR338" s="60"/>
      <c r="RCS338" s="60"/>
      <c r="RCT338" s="60"/>
      <c r="RCU338" s="60"/>
      <c r="RCV338" s="60"/>
      <c r="RCW338" s="60"/>
      <c r="RCX338" s="60"/>
      <c r="RCY338" s="60"/>
      <c r="RCZ338" s="60"/>
      <c r="RDA338" s="60"/>
      <c r="RDB338" s="60"/>
      <c r="RDC338" s="60"/>
      <c r="RDD338" s="60"/>
      <c r="RDE338" s="60"/>
      <c r="RDF338" s="60"/>
      <c r="RDG338" s="60"/>
      <c r="RDH338" s="60"/>
      <c r="RDI338" s="60"/>
      <c r="RDJ338" s="60"/>
      <c r="RDK338" s="60"/>
      <c r="RDL338" s="60"/>
      <c r="RDM338" s="60"/>
      <c r="RDN338" s="60"/>
      <c r="RDO338" s="60"/>
      <c r="RDP338" s="60"/>
      <c r="RDQ338" s="60"/>
      <c r="RDR338" s="60"/>
      <c r="RDS338" s="60"/>
      <c r="RDT338" s="60"/>
      <c r="RDU338" s="60"/>
      <c r="RDV338" s="60"/>
      <c r="RDW338" s="60"/>
      <c r="RDX338" s="60"/>
      <c r="RDY338" s="60"/>
      <c r="RDZ338" s="60"/>
      <c r="REA338" s="60"/>
      <c r="REB338" s="60"/>
      <c r="REC338" s="60"/>
      <c r="RED338" s="60"/>
      <c r="REE338" s="60"/>
      <c r="REF338" s="60"/>
      <c r="REG338" s="60"/>
      <c r="REH338" s="60"/>
      <c r="REI338" s="60"/>
      <c r="REJ338" s="60"/>
      <c r="REK338" s="60"/>
      <c r="REL338" s="60"/>
      <c r="REM338" s="60"/>
      <c r="REN338" s="60"/>
      <c r="REO338" s="60"/>
      <c r="REP338" s="60"/>
      <c r="REQ338" s="60"/>
      <c r="RER338" s="60"/>
      <c r="RES338" s="60"/>
      <c r="RET338" s="60"/>
      <c r="REU338" s="60"/>
      <c r="REV338" s="60"/>
      <c r="REW338" s="60"/>
      <c r="REX338" s="60"/>
      <c r="REY338" s="60"/>
      <c r="REZ338" s="60"/>
      <c r="RFA338" s="60"/>
      <c r="RFB338" s="60"/>
      <c r="RFC338" s="60"/>
      <c r="RFD338" s="60"/>
      <c r="RFE338" s="60"/>
      <c r="RFF338" s="60"/>
      <c r="RFG338" s="60"/>
      <c r="RFH338" s="60"/>
      <c r="RFI338" s="60"/>
      <c r="RFJ338" s="60"/>
      <c r="RFK338" s="60"/>
      <c r="RFL338" s="60"/>
      <c r="RFM338" s="60"/>
      <c r="RFN338" s="60"/>
      <c r="RFO338" s="60"/>
      <c r="RFP338" s="60"/>
      <c r="RFQ338" s="60"/>
      <c r="RFR338" s="60"/>
      <c r="RFS338" s="60"/>
      <c r="RFT338" s="60"/>
      <c r="RFU338" s="60"/>
      <c r="RFV338" s="60"/>
      <c r="RFW338" s="60"/>
      <c r="RFX338" s="60"/>
      <c r="RFY338" s="60"/>
      <c r="RFZ338" s="60"/>
      <c r="RGA338" s="60"/>
      <c r="RGB338" s="60"/>
      <c r="RGC338" s="60"/>
      <c r="RGD338" s="60"/>
      <c r="RGE338" s="60"/>
      <c r="RGF338" s="60"/>
      <c r="RGG338" s="60"/>
      <c r="RGH338" s="60"/>
      <c r="RGI338" s="60"/>
      <c r="RGJ338" s="60"/>
      <c r="RGK338" s="60"/>
      <c r="RGL338" s="60"/>
      <c r="RGM338" s="60"/>
      <c r="RGN338" s="60"/>
      <c r="RGO338" s="60"/>
      <c r="RGP338" s="60"/>
      <c r="RGQ338" s="60"/>
      <c r="RGR338" s="60"/>
      <c r="RGS338" s="60"/>
      <c r="RGT338" s="60"/>
      <c r="RGU338" s="60"/>
      <c r="RGV338" s="60"/>
      <c r="RGW338" s="60"/>
      <c r="RGX338" s="60"/>
      <c r="RGY338" s="60"/>
      <c r="RGZ338" s="60"/>
      <c r="RHA338" s="60"/>
      <c r="RHB338" s="60"/>
      <c r="RHC338" s="60"/>
      <c r="RHD338" s="60"/>
      <c r="RHE338" s="60"/>
      <c r="RHF338" s="60"/>
      <c r="RHG338" s="60"/>
      <c r="RHH338" s="60"/>
      <c r="RHI338" s="60"/>
      <c r="RHJ338" s="60"/>
      <c r="RHK338" s="60"/>
      <c r="RHL338" s="60"/>
      <c r="RHM338" s="60"/>
      <c r="RHN338" s="60"/>
      <c r="RHO338" s="60"/>
      <c r="RHP338" s="60"/>
      <c r="RHQ338" s="60"/>
      <c r="RHR338" s="60"/>
      <c r="RHS338" s="60"/>
      <c r="RHT338" s="60"/>
      <c r="RHU338" s="60"/>
      <c r="RHV338" s="60"/>
      <c r="RHW338" s="60"/>
      <c r="RHX338" s="60"/>
      <c r="RHY338" s="60"/>
      <c r="RHZ338" s="60"/>
      <c r="RIA338" s="60"/>
      <c r="RIB338" s="60"/>
      <c r="RIC338" s="60"/>
      <c r="RID338" s="60"/>
      <c r="RIE338" s="60"/>
      <c r="RIF338" s="60"/>
      <c r="RIG338" s="60"/>
      <c r="RIH338" s="60"/>
      <c r="RII338" s="60"/>
      <c r="RIJ338" s="60"/>
      <c r="RIK338" s="60"/>
      <c r="RIL338" s="60"/>
      <c r="RIM338" s="60"/>
      <c r="RIN338" s="60"/>
      <c r="RIO338" s="60"/>
      <c r="RIP338" s="60"/>
      <c r="RIQ338" s="60"/>
      <c r="RIR338" s="60"/>
      <c r="RIS338" s="60"/>
      <c r="RIT338" s="60"/>
      <c r="RIU338" s="60"/>
      <c r="RIV338" s="60"/>
      <c r="RIW338" s="60"/>
      <c r="RIX338" s="60"/>
      <c r="RIY338" s="60"/>
      <c r="RIZ338" s="60"/>
      <c r="RJA338" s="60"/>
      <c r="RJB338" s="60"/>
      <c r="RJC338" s="60"/>
      <c r="RJD338" s="60"/>
      <c r="RJE338" s="60"/>
      <c r="RJF338" s="60"/>
      <c r="RJG338" s="60"/>
      <c r="RJH338" s="60"/>
      <c r="RJI338" s="60"/>
      <c r="RJJ338" s="60"/>
      <c r="RJK338" s="60"/>
      <c r="RJL338" s="60"/>
      <c r="RJM338" s="60"/>
      <c r="RJN338" s="60"/>
      <c r="RJO338" s="60"/>
      <c r="RJP338" s="60"/>
      <c r="RJQ338" s="60"/>
      <c r="RJR338" s="60"/>
      <c r="RJS338" s="60"/>
      <c r="RJT338" s="60"/>
      <c r="RJU338" s="60"/>
      <c r="RJV338" s="60"/>
      <c r="RJW338" s="60"/>
      <c r="RJX338" s="60"/>
      <c r="RJY338" s="60"/>
      <c r="RJZ338" s="60"/>
      <c r="RKA338" s="60"/>
      <c r="RKB338" s="60"/>
      <c r="RKC338" s="60"/>
      <c r="RKD338" s="60"/>
      <c r="RKE338" s="60"/>
      <c r="RKF338" s="60"/>
      <c r="RKG338" s="60"/>
      <c r="RKH338" s="60"/>
      <c r="RKI338" s="60"/>
      <c r="RKJ338" s="60"/>
      <c r="RKK338" s="60"/>
      <c r="RKL338" s="60"/>
      <c r="RKM338" s="60"/>
      <c r="RKN338" s="60"/>
      <c r="RKO338" s="60"/>
      <c r="RKP338" s="60"/>
      <c r="RKQ338" s="60"/>
      <c r="RKR338" s="60"/>
      <c r="RKS338" s="60"/>
      <c r="RKT338" s="60"/>
      <c r="RKU338" s="60"/>
      <c r="RKV338" s="60"/>
      <c r="RKW338" s="60"/>
      <c r="RKX338" s="60"/>
      <c r="RKY338" s="60"/>
      <c r="RKZ338" s="60"/>
      <c r="RLA338" s="60"/>
      <c r="RLB338" s="60"/>
      <c r="RLC338" s="60"/>
      <c r="RLD338" s="60"/>
      <c r="RLE338" s="60"/>
      <c r="RLF338" s="60"/>
      <c r="RLG338" s="60"/>
      <c r="RLH338" s="60"/>
      <c r="RLI338" s="60"/>
      <c r="RLJ338" s="60"/>
      <c r="RLK338" s="60"/>
      <c r="RLL338" s="60"/>
      <c r="RLM338" s="60"/>
      <c r="RLN338" s="60"/>
      <c r="RLO338" s="60"/>
      <c r="RLP338" s="60"/>
      <c r="RLQ338" s="60"/>
      <c r="RLR338" s="60"/>
      <c r="RLS338" s="60"/>
      <c r="RLT338" s="60"/>
      <c r="RLU338" s="60"/>
      <c r="RLV338" s="60"/>
      <c r="RLW338" s="60"/>
      <c r="RLX338" s="60"/>
      <c r="RLY338" s="60"/>
      <c r="RLZ338" s="60"/>
      <c r="RMA338" s="60"/>
      <c r="RMB338" s="60"/>
      <c r="RMC338" s="60"/>
      <c r="RMD338" s="60"/>
      <c r="RME338" s="60"/>
      <c r="RMF338" s="60"/>
      <c r="RMG338" s="60"/>
      <c r="RMH338" s="60"/>
      <c r="RMI338" s="60"/>
      <c r="RMJ338" s="60"/>
      <c r="RMK338" s="60"/>
      <c r="RML338" s="60"/>
      <c r="RMM338" s="60"/>
      <c r="RMN338" s="60"/>
      <c r="RMO338" s="60"/>
      <c r="RMP338" s="60"/>
      <c r="RMQ338" s="60"/>
      <c r="RMR338" s="60"/>
      <c r="RMS338" s="60"/>
      <c r="RMT338" s="60"/>
      <c r="RMU338" s="60"/>
      <c r="RMV338" s="60"/>
      <c r="RMW338" s="60"/>
      <c r="RMX338" s="60"/>
      <c r="RMY338" s="60"/>
      <c r="RMZ338" s="60"/>
      <c r="RNA338" s="60"/>
      <c r="RNB338" s="60"/>
      <c r="RNC338" s="60"/>
      <c r="RND338" s="60"/>
      <c r="RNE338" s="60"/>
      <c r="RNF338" s="60"/>
      <c r="RNG338" s="60"/>
      <c r="RNH338" s="60"/>
      <c r="RNI338" s="60"/>
      <c r="RNJ338" s="60"/>
      <c r="RNK338" s="60"/>
      <c r="RNL338" s="60"/>
      <c r="RNM338" s="60"/>
      <c r="RNN338" s="60"/>
      <c r="RNO338" s="60"/>
      <c r="RNP338" s="60"/>
      <c r="RNQ338" s="60"/>
      <c r="RNR338" s="60"/>
      <c r="RNS338" s="60"/>
      <c r="RNT338" s="60"/>
      <c r="RNU338" s="60"/>
      <c r="RNV338" s="60"/>
      <c r="RNW338" s="60"/>
      <c r="RNX338" s="60"/>
      <c r="RNY338" s="60"/>
      <c r="RNZ338" s="60"/>
      <c r="ROA338" s="60"/>
      <c r="ROB338" s="60"/>
      <c r="ROC338" s="60"/>
      <c r="ROD338" s="60"/>
      <c r="ROE338" s="60"/>
      <c r="ROF338" s="60"/>
      <c r="ROG338" s="60"/>
      <c r="ROH338" s="60"/>
      <c r="ROI338" s="60"/>
      <c r="ROJ338" s="60"/>
      <c r="ROK338" s="60"/>
      <c r="ROL338" s="60"/>
      <c r="ROM338" s="60"/>
      <c r="RON338" s="60"/>
      <c r="ROO338" s="60"/>
      <c r="ROP338" s="60"/>
      <c r="ROQ338" s="60"/>
      <c r="ROR338" s="60"/>
      <c r="ROS338" s="60"/>
      <c r="ROT338" s="60"/>
      <c r="ROU338" s="60"/>
      <c r="ROV338" s="60"/>
      <c r="ROW338" s="60"/>
      <c r="ROX338" s="60"/>
      <c r="ROY338" s="60"/>
      <c r="ROZ338" s="60"/>
      <c r="RPA338" s="60"/>
      <c r="RPB338" s="60"/>
      <c r="RPC338" s="60"/>
      <c r="RPD338" s="60"/>
      <c r="RPE338" s="60"/>
      <c r="RPF338" s="60"/>
      <c r="RPG338" s="60"/>
      <c r="RPH338" s="60"/>
      <c r="RPI338" s="60"/>
      <c r="RPJ338" s="60"/>
      <c r="RPK338" s="60"/>
      <c r="RPL338" s="60"/>
      <c r="RPM338" s="60"/>
      <c r="RPN338" s="60"/>
      <c r="RPO338" s="60"/>
      <c r="RPP338" s="60"/>
      <c r="RPQ338" s="60"/>
      <c r="RPR338" s="60"/>
      <c r="RPS338" s="60"/>
      <c r="RPT338" s="60"/>
      <c r="RPU338" s="60"/>
      <c r="RPV338" s="60"/>
      <c r="RPW338" s="60"/>
      <c r="RPX338" s="60"/>
      <c r="RPY338" s="60"/>
      <c r="RPZ338" s="60"/>
      <c r="RQA338" s="60"/>
      <c r="RQB338" s="60"/>
      <c r="RQC338" s="60"/>
      <c r="RQD338" s="60"/>
      <c r="RQE338" s="60"/>
      <c r="RQF338" s="60"/>
      <c r="RQG338" s="60"/>
      <c r="RQH338" s="60"/>
      <c r="RQI338" s="60"/>
      <c r="RQJ338" s="60"/>
      <c r="RQK338" s="60"/>
      <c r="RQL338" s="60"/>
      <c r="RQM338" s="60"/>
      <c r="RQN338" s="60"/>
      <c r="RQO338" s="60"/>
      <c r="RQP338" s="60"/>
      <c r="RQQ338" s="60"/>
      <c r="RQR338" s="60"/>
      <c r="RQS338" s="60"/>
      <c r="RQT338" s="60"/>
      <c r="RQU338" s="60"/>
      <c r="RQV338" s="60"/>
      <c r="RQW338" s="60"/>
      <c r="RQX338" s="60"/>
      <c r="RQY338" s="60"/>
      <c r="RQZ338" s="60"/>
      <c r="RRA338" s="60"/>
      <c r="RRB338" s="60"/>
      <c r="RRC338" s="60"/>
      <c r="RRD338" s="60"/>
      <c r="RRE338" s="60"/>
      <c r="RRF338" s="60"/>
      <c r="RRG338" s="60"/>
      <c r="RRH338" s="60"/>
      <c r="RRI338" s="60"/>
      <c r="RRJ338" s="60"/>
      <c r="RRK338" s="60"/>
      <c r="RRL338" s="60"/>
      <c r="RRM338" s="60"/>
      <c r="RRN338" s="60"/>
      <c r="RRO338" s="60"/>
      <c r="RRP338" s="60"/>
      <c r="RRQ338" s="60"/>
      <c r="RRR338" s="60"/>
      <c r="RRS338" s="60"/>
      <c r="RRT338" s="60"/>
      <c r="RRU338" s="60"/>
      <c r="RRV338" s="60"/>
      <c r="RRW338" s="60"/>
      <c r="RRX338" s="60"/>
      <c r="RRY338" s="60"/>
      <c r="RRZ338" s="60"/>
      <c r="RSA338" s="60"/>
      <c r="RSB338" s="60"/>
      <c r="RSC338" s="60"/>
      <c r="RSD338" s="60"/>
      <c r="RSE338" s="60"/>
      <c r="RSF338" s="60"/>
      <c r="RSG338" s="60"/>
      <c r="RSH338" s="60"/>
      <c r="RSI338" s="60"/>
      <c r="RSJ338" s="60"/>
      <c r="RSK338" s="60"/>
      <c r="RSL338" s="60"/>
      <c r="RSM338" s="60"/>
      <c r="RSN338" s="60"/>
      <c r="RSO338" s="60"/>
      <c r="RSP338" s="60"/>
      <c r="RSQ338" s="60"/>
      <c r="RSR338" s="60"/>
      <c r="RSS338" s="60"/>
      <c r="RST338" s="60"/>
      <c r="RSU338" s="60"/>
      <c r="RSV338" s="60"/>
      <c r="RSW338" s="60"/>
      <c r="RSX338" s="60"/>
      <c r="RSY338" s="60"/>
      <c r="RSZ338" s="60"/>
      <c r="RTA338" s="60"/>
      <c r="RTB338" s="60"/>
      <c r="RTC338" s="60"/>
      <c r="RTD338" s="60"/>
      <c r="RTE338" s="60"/>
      <c r="RTF338" s="60"/>
      <c r="RTG338" s="60"/>
      <c r="RTH338" s="60"/>
      <c r="RTI338" s="60"/>
      <c r="RTJ338" s="60"/>
      <c r="RTK338" s="60"/>
      <c r="RTL338" s="60"/>
      <c r="RTM338" s="60"/>
      <c r="RTN338" s="60"/>
      <c r="RTO338" s="60"/>
      <c r="RTP338" s="60"/>
      <c r="RTQ338" s="60"/>
      <c r="RTR338" s="60"/>
      <c r="RTS338" s="60"/>
      <c r="RTT338" s="60"/>
      <c r="RTU338" s="60"/>
      <c r="RTV338" s="60"/>
      <c r="RTW338" s="60"/>
      <c r="RTX338" s="60"/>
      <c r="RTY338" s="60"/>
      <c r="RTZ338" s="60"/>
      <c r="RUA338" s="60"/>
      <c r="RUB338" s="60"/>
      <c r="RUC338" s="60"/>
      <c r="RUD338" s="60"/>
      <c r="RUE338" s="60"/>
      <c r="RUF338" s="60"/>
      <c r="RUG338" s="60"/>
      <c r="RUH338" s="60"/>
      <c r="RUI338" s="60"/>
      <c r="RUJ338" s="60"/>
      <c r="RUK338" s="60"/>
      <c r="RUL338" s="60"/>
      <c r="RUM338" s="60"/>
      <c r="RUN338" s="60"/>
      <c r="RUO338" s="60"/>
      <c r="RUP338" s="60"/>
      <c r="RUQ338" s="60"/>
      <c r="RUR338" s="60"/>
      <c r="RUS338" s="60"/>
      <c r="RUT338" s="60"/>
      <c r="RUU338" s="60"/>
      <c r="RUV338" s="60"/>
      <c r="RUW338" s="60"/>
      <c r="RUX338" s="60"/>
      <c r="RUY338" s="60"/>
      <c r="RUZ338" s="60"/>
      <c r="RVA338" s="60"/>
      <c r="RVB338" s="60"/>
      <c r="RVC338" s="60"/>
      <c r="RVD338" s="60"/>
      <c r="RVE338" s="60"/>
      <c r="RVF338" s="60"/>
      <c r="RVG338" s="60"/>
      <c r="RVH338" s="60"/>
      <c r="RVI338" s="60"/>
      <c r="RVJ338" s="60"/>
      <c r="RVK338" s="60"/>
      <c r="RVL338" s="60"/>
      <c r="RVM338" s="60"/>
      <c r="RVN338" s="60"/>
      <c r="RVO338" s="60"/>
      <c r="RVP338" s="60"/>
      <c r="RVQ338" s="60"/>
      <c r="RVR338" s="60"/>
      <c r="RVS338" s="60"/>
      <c r="RVT338" s="60"/>
      <c r="RVU338" s="60"/>
      <c r="RVV338" s="60"/>
      <c r="RVW338" s="60"/>
      <c r="RVX338" s="60"/>
      <c r="RVY338" s="60"/>
      <c r="RVZ338" s="60"/>
      <c r="RWA338" s="60"/>
      <c r="RWB338" s="60"/>
      <c r="RWC338" s="60"/>
      <c r="RWD338" s="60"/>
      <c r="RWE338" s="60"/>
      <c r="RWF338" s="60"/>
      <c r="RWG338" s="60"/>
      <c r="RWH338" s="60"/>
      <c r="RWI338" s="60"/>
      <c r="RWJ338" s="60"/>
      <c r="RWK338" s="60"/>
      <c r="RWL338" s="60"/>
      <c r="RWM338" s="60"/>
      <c r="RWN338" s="60"/>
      <c r="RWO338" s="60"/>
      <c r="RWP338" s="60"/>
      <c r="RWQ338" s="60"/>
      <c r="RWR338" s="60"/>
      <c r="RWS338" s="60"/>
      <c r="RWT338" s="60"/>
      <c r="RWU338" s="60"/>
      <c r="RWV338" s="60"/>
      <c r="RWW338" s="60"/>
      <c r="RWX338" s="60"/>
      <c r="RWY338" s="60"/>
      <c r="RWZ338" s="60"/>
      <c r="RXA338" s="60"/>
      <c r="RXB338" s="60"/>
      <c r="RXC338" s="60"/>
      <c r="RXD338" s="60"/>
      <c r="RXE338" s="60"/>
      <c r="RXF338" s="60"/>
      <c r="RXG338" s="60"/>
      <c r="RXH338" s="60"/>
      <c r="RXI338" s="60"/>
      <c r="RXJ338" s="60"/>
      <c r="RXK338" s="60"/>
      <c r="RXL338" s="60"/>
      <c r="RXM338" s="60"/>
      <c r="RXN338" s="60"/>
      <c r="RXO338" s="60"/>
      <c r="RXP338" s="60"/>
      <c r="RXQ338" s="60"/>
      <c r="RXR338" s="60"/>
      <c r="RXS338" s="60"/>
      <c r="RXT338" s="60"/>
      <c r="RXU338" s="60"/>
      <c r="RXV338" s="60"/>
      <c r="RXW338" s="60"/>
      <c r="RXX338" s="60"/>
      <c r="RXY338" s="60"/>
      <c r="RXZ338" s="60"/>
      <c r="RYA338" s="60"/>
      <c r="RYB338" s="60"/>
      <c r="RYC338" s="60"/>
      <c r="RYD338" s="60"/>
      <c r="RYE338" s="60"/>
      <c r="RYF338" s="60"/>
      <c r="RYG338" s="60"/>
      <c r="RYH338" s="60"/>
      <c r="RYI338" s="60"/>
      <c r="RYJ338" s="60"/>
      <c r="RYK338" s="60"/>
      <c r="RYL338" s="60"/>
      <c r="RYM338" s="60"/>
      <c r="RYN338" s="60"/>
      <c r="RYO338" s="60"/>
      <c r="RYP338" s="60"/>
      <c r="RYQ338" s="60"/>
      <c r="RYR338" s="60"/>
      <c r="RYS338" s="60"/>
      <c r="RYT338" s="60"/>
      <c r="RYU338" s="60"/>
      <c r="RYV338" s="60"/>
      <c r="RYW338" s="60"/>
      <c r="RYX338" s="60"/>
      <c r="RYY338" s="60"/>
      <c r="RYZ338" s="60"/>
      <c r="RZA338" s="60"/>
      <c r="RZB338" s="60"/>
      <c r="RZC338" s="60"/>
      <c r="RZD338" s="60"/>
      <c r="RZE338" s="60"/>
      <c r="RZF338" s="60"/>
      <c r="RZG338" s="60"/>
      <c r="RZH338" s="60"/>
      <c r="RZI338" s="60"/>
      <c r="RZJ338" s="60"/>
      <c r="RZK338" s="60"/>
      <c r="RZL338" s="60"/>
      <c r="RZM338" s="60"/>
      <c r="RZN338" s="60"/>
      <c r="RZO338" s="60"/>
      <c r="RZP338" s="60"/>
      <c r="RZQ338" s="60"/>
      <c r="RZR338" s="60"/>
      <c r="RZS338" s="60"/>
      <c r="RZT338" s="60"/>
      <c r="RZU338" s="60"/>
      <c r="RZV338" s="60"/>
      <c r="RZW338" s="60"/>
      <c r="RZX338" s="60"/>
      <c r="RZY338" s="60"/>
      <c r="RZZ338" s="60"/>
      <c r="SAA338" s="60"/>
      <c r="SAB338" s="60"/>
      <c r="SAC338" s="60"/>
      <c r="SAD338" s="60"/>
      <c r="SAE338" s="60"/>
      <c r="SAF338" s="60"/>
      <c r="SAG338" s="60"/>
      <c r="SAH338" s="60"/>
      <c r="SAI338" s="60"/>
      <c r="SAJ338" s="60"/>
      <c r="SAK338" s="60"/>
      <c r="SAL338" s="60"/>
      <c r="SAM338" s="60"/>
      <c r="SAN338" s="60"/>
      <c r="SAO338" s="60"/>
      <c r="SAP338" s="60"/>
      <c r="SAQ338" s="60"/>
      <c r="SAR338" s="60"/>
      <c r="SAS338" s="60"/>
      <c r="SAT338" s="60"/>
      <c r="SAU338" s="60"/>
      <c r="SAV338" s="60"/>
      <c r="SAW338" s="60"/>
      <c r="SAX338" s="60"/>
      <c r="SAY338" s="60"/>
      <c r="SAZ338" s="60"/>
      <c r="SBA338" s="60"/>
      <c r="SBB338" s="60"/>
      <c r="SBC338" s="60"/>
      <c r="SBD338" s="60"/>
      <c r="SBE338" s="60"/>
      <c r="SBF338" s="60"/>
      <c r="SBG338" s="60"/>
      <c r="SBH338" s="60"/>
      <c r="SBI338" s="60"/>
      <c r="SBJ338" s="60"/>
      <c r="SBK338" s="60"/>
      <c r="SBL338" s="60"/>
      <c r="SBM338" s="60"/>
      <c r="SBN338" s="60"/>
      <c r="SBO338" s="60"/>
      <c r="SBP338" s="60"/>
      <c r="SBQ338" s="60"/>
      <c r="SBR338" s="60"/>
      <c r="SBS338" s="60"/>
      <c r="SBT338" s="60"/>
      <c r="SBU338" s="60"/>
      <c r="SBV338" s="60"/>
      <c r="SBW338" s="60"/>
      <c r="SBX338" s="60"/>
      <c r="SBY338" s="60"/>
      <c r="SBZ338" s="60"/>
      <c r="SCA338" s="60"/>
      <c r="SCB338" s="60"/>
      <c r="SCC338" s="60"/>
      <c r="SCD338" s="60"/>
      <c r="SCE338" s="60"/>
      <c r="SCF338" s="60"/>
      <c r="SCG338" s="60"/>
      <c r="SCH338" s="60"/>
      <c r="SCI338" s="60"/>
      <c r="SCJ338" s="60"/>
      <c r="SCK338" s="60"/>
      <c r="SCL338" s="60"/>
      <c r="SCM338" s="60"/>
      <c r="SCN338" s="60"/>
      <c r="SCO338" s="60"/>
      <c r="SCP338" s="60"/>
      <c r="SCQ338" s="60"/>
      <c r="SCR338" s="60"/>
      <c r="SCS338" s="60"/>
      <c r="SCT338" s="60"/>
      <c r="SCU338" s="60"/>
      <c r="SCV338" s="60"/>
      <c r="SCW338" s="60"/>
      <c r="SCX338" s="60"/>
      <c r="SCY338" s="60"/>
      <c r="SCZ338" s="60"/>
      <c r="SDA338" s="60"/>
      <c r="SDB338" s="60"/>
      <c r="SDC338" s="60"/>
      <c r="SDD338" s="60"/>
      <c r="SDE338" s="60"/>
      <c r="SDF338" s="60"/>
      <c r="SDG338" s="60"/>
      <c r="SDH338" s="60"/>
      <c r="SDI338" s="60"/>
      <c r="SDJ338" s="60"/>
      <c r="SDK338" s="60"/>
      <c r="SDL338" s="60"/>
      <c r="SDM338" s="60"/>
      <c r="SDN338" s="60"/>
      <c r="SDO338" s="60"/>
      <c r="SDP338" s="60"/>
      <c r="SDQ338" s="60"/>
      <c r="SDR338" s="60"/>
      <c r="SDS338" s="60"/>
      <c r="SDT338" s="60"/>
      <c r="SDU338" s="60"/>
      <c r="SDV338" s="60"/>
      <c r="SDW338" s="60"/>
      <c r="SDX338" s="60"/>
      <c r="SDY338" s="60"/>
      <c r="SDZ338" s="60"/>
      <c r="SEA338" s="60"/>
      <c r="SEB338" s="60"/>
      <c r="SEC338" s="60"/>
      <c r="SED338" s="60"/>
      <c r="SEE338" s="60"/>
      <c r="SEF338" s="60"/>
      <c r="SEG338" s="60"/>
      <c r="SEH338" s="60"/>
      <c r="SEI338" s="60"/>
      <c r="SEJ338" s="60"/>
      <c r="SEK338" s="60"/>
      <c r="SEL338" s="60"/>
      <c r="SEM338" s="60"/>
      <c r="SEN338" s="60"/>
      <c r="SEO338" s="60"/>
      <c r="SEP338" s="60"/>
      <c r="SEQ338" s="60"/>
      <c r="SER338" s="60"/>
      <c r="SES338" s="60"/>
      <c r="SET338" s="60"/>
      <c r="SEU338" s="60"/>
      <c r="SEV338" s="60"/>
      <c r="SEW338" s="60"/>
      <c r="SEX338" s="60"/>
      <c r="SEY338" s="60"/>
      <c r="SEZ338" s="60"/>
      <c r="SFA338" s="60"/>
      <c r="SFB338" s="60"/>
      <c r="SFC338" s="60"/>
      <c r="SFD338" s="60"/>
      <c r="SFE338" s="60"/>
      <c r="SFF338" s="60"/>
      <c r="SFG338" s="60"/>
      <c r="SFH338" s="60"/>
      <c r="SFI338" s="60"/>
      <c r="SFJ338" s="60"/>
      <c r="SFK338" s="60"/>
      <c r="SFL338" s="60"/>
      <c r="SFM338" s="60"/>
      <c r="SFN338" s="60"/>
      <c r="SFO338" s="60"/>
      <c r="SFP338" s="60"/>
      <c r="SFQ338" s="60"/>
      <c r="SFR338" s="60"/>
      <c r="SFS338" s="60"/>
      <c r="SFT338" s="60"/>
      <c r="SFU338" s="60"/>
      <c r="SFV338" s="60"/>
      <c r="SFW338" s="60"/>
      <c r="SFX338" s="60"/>
      <c r="SFY338" s="60"/>
      <c r="SFZ338" s="60"/>
      <c r="SGA338" s="60"/>
      <c r="SGB338" s="60"/>
      <c r="SGC338" s="60"/>
      <c r="SGD338" s="60"/>
      <c r="SGE338" s="60"/>
      <c r="SGF338" s="60"/>
      <c r="SGG338" s="60"/>
      <c r="SGH338" s="60"/>
      <c r="SGI338" s="60"/>
      <c r="SGJ338" s="60"/>
      <c r="SGK338" s="60"/>
      <c r="SGL338" s="60"/>
      <c r="SGM338" s="60"/>
      <c r="SGN338" s="60"/>
      <c r="SGO338" s="60"/>
      <c r="SGP338" s="60"/>
      <c r="SGQ338" s="60"/>
      <c r="SGR338" s="60"/>
      <c r="SGS338" s="60"/>
      <c r="SGT338" s="60"/>
      <c r="SGU338" s="60"/>
      <c r="SGV338" s="60"/>
      <c r="SGW338" s="60"/>
      <c r="SGX338" s="60"/>
      <c r="SGY338" s="60"/>
      <c r="SGZ338" s="60"/>
      <c r="SHA338" s="60"/>
      <c r="SHB338" s="60"/>
      <c r="SHC338" s="60"/>
      <c r="SHD338" s="60"/>
      <c r="SHE338" s="60"/>
      <c r="SHF338" s="60"/>
      <c r="SHG338" s="60"/>
      <c r="SHH338" s="60"/>
      <c r="SHI338" s="60"/>
      <c r="SHJ338" s="60"/>
      <c r="SHK338" s="60"/>
      <c r="SHL338" s="60"/>
      <c r="SHM338" s="60"/>
      <c r="SHN338" s="60"/>
      <c r="SHO338" s="60"/>
      <c r="SHP338" s="60"/>
      <c r="SHQ338" s="60"/>
      <c r="SHR338" s="60"/>
      <c r="SHS338" s="60"/>
      <c r="SHT338" s="60"/>
      <c r="SHU338" s="60"/>
      <c r="SHV338" s="60"/>
      <c r="SHW338" s="60"/>
      <c r="SHX338" s="60"/>
      <c r="SHY338" s="60"/>
      <c r="SHZ338" s="60"/>
      <c r="SIA338" s="60"/>
      <c r="SIB338" s="60"/>
      <c r="SIC338" s="60"/>
      <c r="SID338" s="60"/>
      <c r="SIE338" s="60"/>
      <c r="SIF338" s="60"/>
      <c r="SIG338" s="60"/>
      <c r="SIH338" s="60"/>
      <c r="SII338" s="60"/>
      <c r="SIJ338" s="60"/>
      <c r="SIK338" s="60"/>
      <c r="SIL338" s="60"/>
      <c r="SIM338" s="60"/>
      <c r="SIN338" s="60"/>
      <c r="SIO338" s="60"/>
      <c r="SIP338" s="60"/>
      <c r="SIQ338" s="60"/>
      <c r="SIR338" s="60"/>
      <c r="SIS338" s="60"/>
      <c r="SIT338" s="60"/>
      <c r="SIU338" s="60"/>
      <c r="SIV338" s="60"/>
      <c r="SIW338" s="60"/>
      <c r="SIX338" s="60"/>
      <c r="SIY338" s="60"/>
      <c r="SIZ338" s="60"/>
      <c r="SJA338" s="60"/>
      <c r="SJB338" s="60"/>
      <c r="SJC338" s="60"/>
      <c r="SJD338" s="60"/>
      <c r="SJE338" s="60"/>
      <c r="SJF338" s="60"/>
      <c r="SJG338" s="60"/>
      <c r="SJH338" s="60"/>
      <c r="SJI338" s="60"/>
      <c r="SJJ338" s="60"/>
      <c r="SJK338" s="60"/>
      <c r="SJL338" s="60"/>
      <c r="SJM338" s="60"/>
      <c r="SJN338" s="60"/>
      <c r="SJO338" s="60"/>
      <c r="SJP338" s="60"/>
      <c r="SJQ338" s="60"/>
      <c r="SJR338" s="60"/>
      <c r="SJS338" s="60"/>
      <c r="SJT338" s="60"/>
      <c r="SJU338" s="60"/>
      <c r="SJV338" s="60"/>
      <c r="SJW338" s="60"/>
      <c r="SJX338" s="60"/>
      <c r="SJY338" s="60"/>
      <c r="SJZ338" s="60"/>
      <c r="SKA338" s="60"/>
      <c r="SKB338" s="60"/>
      <c r="SKC338" s="60"/>
      <c r="SKD338" s="60"/>
      <c r="SKE338" s="60"/>
      <c r="SKF338" s="60"/>
      <c r="SKG338" s="60"/>
      <c r="SKH338" s="60"/>
      <c r="SKI338" s="60"/>
      <c r="SKJ338" s="60"/>
      <c r="SKK338" s="60"/>
      <c r="SKL338" s="60"/>
      <c r="SKM338" s="60"/>
      <c r="SKN338" s="60"/>
      <c r="SKO338" s="60"/>
      <c r="SKP338" s="60"/>
      <c r="SKQ338" s="60"/>
      <c r="SKR338" s="60"/>
      <c r="SKS338" s="60"/>
      <c r="SKT338" s="60"/>
      <c r="SKU338" s="60"/>
      <c r="SKV338" s="60"/>
      <c r="SKW338" s="60"/>
      <c r="SKX338" s="60"/>
      <c r="SKY338" s="60"/>
      <c r="SKZ338" s="60"/>
      <c r="SLA338" s="60"/>
      <c r="SLB338" s="60"/>
      <c r="SLC338" s="60"/>
      <c r="SLD338" s="60"/>
      <c r="SLE338" s="60"/>
      <c r="SLF338" s="60"/>
      <c r="SLG338" s="60"/>
      <c r="SLH338" s="60"/>
      <c r="SLI338" s="60"/>
      <c r="SLJ338" s="60"/>
      <c r="SLK338" s="60"/>
      <c r="SLL338" s="60"/>
      <c r="SLM338" s="60"/>
      <c r="SLN338" s="60"/>
      <c r="SLO338" s="60"/>
      <c r="SLP338" s="60"/>
      <c r="SLQ338" s="60"/>
      <c r="SLR338" s="60"/>
      <c r="SLS338" s="60"/>
      <c r="SLT338" s="60"/>
      <c r="SLU338" s="60"/>
      <c r="SLV338" s="60"/>
      <c r="SLW338" s="60"/>
      <c r="SLX338" s="60"/>
      <c r="SLY338" s="60"/>
      <c r="SLZ338" s="60"/>
      <c r="SMA338" s="60"/>
      <c r="SMB338" s="60"/>
      <c r="SMC338" s="60"/>
      <c r="SMD338" s="60"/>
      <c r="SME338" s="60"/>
      <c r="SMF338" s="60"/>
      <c r="SMG338" s="60"/>
      <c r="SMH338" s="60"/>
      <c r="SMI338" s="60"/>
      <c r="SMJ338" s="60"/>
      <c r="SMK338" s="60"/>
      <c r="SML338" s="60"/>
      <c r="SMM338" s="60"/>
      <c r="SMN338" s="60"/>
      <c r="SMO338" s="60"/>
      <c r="SMP338" s="60"/>
      <c r="SMQ338" s="60"/>
      <c r="SMR338" s="60"/>
      <c r="SMS338" s="60"/>
      <c r="SMT338" s="60"/>
      <c r="SMU338" s="60"/>
      <c r="SMV338" s="60"/>
      <c r="SMW338" s="60"/>
      <c r="SMX338" s="60"/>
      <c r="SMY338" s="60"/>
      <c r="SMZ338" s="60"/>
      <c r="SNA338" s="60"/>
      <c r="SNB338" s="60"/>
      <c r="SNC338" s="60"/>
      <c r="SND338" s="60"/>
      <c r="SNE338" s="60"/>
      <c r="SNF338" s="60"/>
      <c r="SNG338" s="60"/>
      <c r="SNH338" s="60"/>
      <c r="SNI338" s="60"/>
      <c r="SNJ338" s="60"/>
      <c r="SNK338" s="60"/>
      <c r="SNL338" s="60"/>
      <c r="SNM338" s="60"/>
      <c r="SNN338" s="60"/>
      <c r="SNO338" s="60"/>
      <c r="SNP338" s="60"/>
      <c r="SNQ338" s="60"/>
      <c r="SNR338" s="60"/>
      <c r="SNS338" s="60"/>
      <c r="SNT338" s="60"/>
      <c r="SNU338" s="60"/>
      <c r="SNV338" s="60"/>
      <c r="SNW338" s="60"/>
      <c r="SNX338" s="60"/>
      <c r="SNY338" s="60"/>
      <c r="SNZ338" s="60"/>
      <c r="SOA338" s="60"/>
      <c r="SOB338" s="60"/>
      <c r="SOC338" s="60"/>
      <c r="SOD338" s="60"/>
      <c r="SOE338" s="60"/>
      <c r="SOF338" s="60"/>
      <c r="SOG338" s="60"/>
      <c r="SOH338" s="60"/>
      <c r="SOI338" s="60"/>
      <c r="SOJ338" s="60"/>
      <c r="SOK338" s="60"/>
      <c r="SOL338" s="60"/>
      <c r="SOM338" s="60"/>
      <c r="SON338" s="60"/>
      <c r="SOO338" s="60"/>
      <c r="SOP338" s="60"/>
      <c r="SOQ338" s="60"/>
      <c r="SOR338" s="60"/>
      <c r="SOS338" s="60"/>
      <c r="SOT338" s="60"/>
      <c r="SOU338" s="60"/>
      <c r="SOV338" s="60"/>
      <c r="SOW338" s="60"/>
      <c r="SOX338" s="60"/>
      <c r="SOY338" s="60"/>
      <c r="SOZ338" s="60"/>
      <c r="SPA338" s="60"/>
      <c r="SPB338" s="60"/>
      <c r="SPC338" s="60"/>
      <c r="SPD338" s="60"/>
      <c r="SPE338" s="60"/>
      <c r="SPF338" s="60"/>
      <c r="SPG338" s="60"/>
      <c r="SPH338" s="60"/>
      <c r="SPI338" s="60"/>
      <c r="SPJ338" s="60"/>
      <c r="SPK338" s="60"/>
      <c r="SPL338" s="60"/>
      <c r="SPM338" s="60"/>
      <c r="SPN338" s="60"/>
      <c r="SPO338" s="60"/>
      <c r="SPP338" s="60"/>
      <c r="SPQ338" s="60"/>
      <c r="SPR338" s="60"/>
      <c r="SPS338" s="60"/>
      <c r="SPT338" s="60"/>
      <c r="SPU338" s="60"/>
      <c r="SPV338" s="60"/>
      <c r="SPW338" s="60"/>
      <c r="SPX338" s="60"/>
      <c r="SPY338" s="60"/>
      <c r="SPZ338" s="60"/>
      <c r="SQA338" s="60"/>
      <c r="SQB338" s="60"/>
      <c r="SQC338" s="60"/>
      <c r="SQD338" s="60"/>
      <c r="SQE338" s="60"/>
      <c r="SQF338" s="60"/>
      <c r="SQG338" s="60"/>
      <c r="SQH338" s="60"/>
      <c r="SQI338" s="60"/>
      <c r="SQJ338" s="60"/>
      <c r="SQK338" s="60"/>
      <c r="SQL338" s="60"/>
      <c r="SQM338" s="60"/>
      <c r="SQN338" s="60"/>
      <c r="SQO338" s="60"/>
      <c r="SQP338" s="60"/>
      <c r="SQQ338" s="60"/>
      <c r="SQR338" s="60"/>
      <c r="SQS338" s="60"/>
      <c r="SQT338" s="60"/>
      <c r="SQU338" s="60"/>
      <c r="SQV338" s="60"/>
      <c r="SQW338" s="60"/>
      <c r="SQX338" s="60"/>
      <c r="SQY338" s="60"/>
      <c r="SQZ338" s="60"/>
      <c r="SRA338" s="60"/>
      <c r="SRB338" s="60"/>
      <c r="SRC338" s="60"/>
      <c r="SRD338" s="60"/>
      <c r="SRE338" s="60"/>
      <c r="SRF338" s="60"/>
      <c r="SRG338" s="60"/>
      <c r="SRH338" s="60"/>
      <c r="SRI338" s="60"/>
      <c r="SRJ338" s="60"/>
      <c r="SRK338" s="60"/>
      <c r="SRL338" s="60"/>
      <c r="SRM338" s="60"/>
      <c r="SRN338" s="60"/>
      <c r="SRO338" s="60"/>
      <c r="SRP338" s="60"/>
      <c r="SRQ338" s="60"/>
      <c r="SRR338" s="60"/>
      <c r="SRS338" s="60"/>
      <c r="SRT338" s="60"/>
      <c r="SRU338" s="60"/>
      <c r="SRV338" s="60"/>
      <c r="SRW338" s="60"/>
      <c r="SRX338" s="60"/>
      <c r="SRY338" s="60"/>
      <c r="SRZ338" s="60"/>
      <c r="SSA338" s="60"/>
      <c r="SSB338" s="60"/>
      <c r="SSC338" s="60"/>
      <c r="SSD338" s="60"/>
      <c r="SSE338" s="60"/>
      <c r="SSF338" s="60"/>
      <c r="SSG338" s="60"/>
      <c r="SSH338" s="60"/>
      <c r="SSI338" s="60"/>
      <c r="SSJ338" s="60"/>
      <c r="SSK338" s="60"/>
      <c r="SSL338" s="60"/>
      <c r="SSM338" s="60"/>
      <c r="SSN338" s="60"/>
      <c r="SSO338" s="60"/>
      <c r="SSP338" s="60"/>
      <c r="SSQ338" s="60"/>
      <c r="SSR338" s="60"/>
      <c r="SSS338" s="60"/>
      <c r="SST338" s="60"/>
      <c r="SSU338" s="60"/>
      <c r="SSV338" s="60"/>
      <c r="SSW338" s="60"/>
      <c r="SSX338" s="60"/>
      <c r="SSY338" s="60"/>
      <c r="SSZ338" s="60"/>
      <c r="STA338" s="60"/>
      <c r="STB338" s="60"/>
      <c r="STC338" s="60"/>
      <c r="STD338" s="60"/>
      <c r="STE338" s="60"/>
      <c r="STF338" s="60"/>
      <c r="STG338" s="60"/>
      <c r="STH338" s="60"/>
      <c r="STI338" s="60"/>
      <c r="STJ338" s="60"/>
      <c r="STK338" s="60"/>
      <c r="STL338" s="60"/>
      <c r="STM338" s="60"/>
      <c r="STN338" s="60"/>
      <c r="STO338" s="60"/>
      <c r="STP338" s="60"/>
      <c r="STQ338" s="60"/>
      <c r="STR338" s="60"/>
      <c r="STS338" s="60"/>
      <c r="STT338" s="60"/>
      <c r="STU338" s="60"/>
      <c r="STV338" s="60"/>
      <c r="STW338" s="60"/>
      <c r="STX338" s="60"/>
      <c r="STY338" s="60"/>
      <c r="STZ338" s="60"/>
      <c r="SUA338" s="60"/>
      <c r="SUB338" s="60"/>
      <c r="SUC338" s="60"/>
      <c r="SUD338" s="60"/>
      <c r="SUE338" s="60"/>
      <c r="SUF338" s="60"/>
      <c r="SUG338" s="60"/>
      <c r="SUH338" s="60"/>
      <c r="SUI338" s="60"/>
      <c r="SUJ338" s="60"/>
      <c r="SUK338" s="60"/>
      <c r="SUL338" s="60"/>
      <c r="SUM338" s="60"/>
      <c r="SUN338" s="60"/>
      <c r="SUO338" s="60"/>
      <c r="SUP338" s="60"/>
      <c r="SUQ338" s="60"/>
      <c r="SUR338" s="60"/>
      <c r="SUS338" s="60"/>
      <c r="SUT338" s="60"/>
      <c r="SUU338" s="60"/>
      <c r="SUV338" s="60"/>
      <c r="SUW338" s="60"/>
      <c r="SUX338" s="60"/>
      <c r="SUY338" s="60"/>
      <c r="SUZ338" s="60"/>
      <c r="SVA338" s="60"/>
      <c r="SVB338" s="60"/>
      <c r="SVC338" s="60"/>
      <c r="SVD338" s="60"/>
      <c r="SVE338" s="60"/>
      <c r="SVF338" s="60"/>
      <c r="SVG338" s="60"/>
      <c r="SVH338" s="60"/>
      <c r="SVI338" s="60"/>
      <c r="SVJ338" s="60"/>
      <c r="SVK338" s="60"/>
      <c r="SVL338" s="60"/>
      <c r="SVM338" s="60"/>
      <c r="SVN338" s="60"/>
      <c r="SVO338" s="60"/>
      <c r="SVP338" s="60"/>
      <c r="SVQ338" s="60"/>
      <c r="SVR338" s="60"/>
      <c r="SVS338" s="60"/>
      <c r="SVT338" s="60"/>
      <c r="SVU338" s="60"/>
      <c r="SVV338" s="60"/>
      <c r="SVW338" s="60"/>
      <c r="SVX338" s="60"/>
      <c r="SVY338" s="60"/>
      <c r="SVZ338" s="60"/>
      <c r="SWA338" s="60"/>
      <c r="SWB338" s="60"/>
      <c r="SWC338" s="60"/>
      <c r="SWD338" s="60"/>
      <c r="SWE338" s="60"/>
      <c r="SWF338" s="60"/>
      <c r="SWG338" s="60"/>
      <c r="SWH338" s="60"/>
      <c r="SWI338" s="60"/>
      <c r="SWJ338" s="60"/>
      <c r="SWK338" s="60"/>
      <c r="SWL338" s="60"/>
      <c r="SWM338" s="60"/>
      <c r="SWN338" s="60"/>
      <c r="SWO338" s="60"/>
      <c r="SWP338" s="60"/>
      <c r="SWQ338" s="60"/>
      <c r="SWR338" s="60"/>
      <c r="SWS338" s="60"/>
      <c r="SWT338" s="60"/>
      <c r="SWU338" s="60"/>
      <c r="SWV338" s="60"/>
      <c r="SWW338" s="60"/>
      <c r="SWX338" s="60"/>
      <c r="SWY338" s="60"/>
      <c r="SWZ338" s="60"/>
      <c r="SXA338" s="60"/>
      <c r="SXB338" s="60"/>
      <c r="SXC338" s="60"/>
      <c r="SXD338" s="60"/>
      <c r="SXE338" s="60"/>
      <c r="SXF338" s="60"/>
      <c r="SXG338" s="60"/>
      <c r="SXH338" s="60"/>
      <c r="SXI338" s="60"/>
      <c r="SXJ338" s="60"/>
      <c r="SXK338" s="60"/>
      <c r="SXL338" s="60"/>
      <c r="SXM338" s="60"/>
      <c r="SXN338" s="60"/>
      <c r="SXO338" s="60"/>
      <c r="SXP338" s="60"/>
      <c r="SXQ338" s="60"/>
      <c r="SXR338" s="60"/>
      <c r="SXS338" s="60"/>
      <c r="SXT338" s="60"/>
      <c r="SXU338" s="60"/>
      <c r="SXV338" s="60"/>
      <c r="SXW338" s="60"/>
      <c r="SXX338" s="60"/>
      <c r="SXY338" s="60"/>
      <c r="SXZ338" s="60"/>
      <c r="SYA338" s="60"/>
      <c r="SYB338" s="60"/>
      <c r="SYC338" s="60"/>
      <c r="SYD338" s="60"/>
      <c r="SYE338" s="60"/>
      <c r="SYF338" s="60"/>
      <c r="SYG338" s="60"/>
      <c r="SYH338" s="60"/>
      <c r="SYI338" s="60"/>
      <c r="SYJ338" s="60"/>
      <c r="SYK338" s="60"/>
      <c r="SYL338" s="60"/>
      <c r="SYM338" s="60"/>
      <c r="SYN338" s="60"/>
      <c r="SYO338" s="60"/>
      <c r="SYP338" s="60"/>
      <c r="SYQ338" s="60"/>
      <c r="SYR338" s="60"/>
      <c r="SYS338" s="60"/>
      <c r="SYT338" s="60"/>
      <c r="SYU338" s="60"/>
      <c r="SYV338" s="60"/>
      <c r="SYW338" s="60"/>
      <c r="SYX338" s="60"/>
      <c r="SYY338" s="60"/>
      <c r="SYZ338" s="60"/>
      <c r="SZA338" s="60"/>
      <c r="SZB338" s="60"/>
      <c r="SZC338" s="60"/>
      <c r="SZD338" s="60"/>
      <c r="SZE338" s="60"/>
      <c r="SZF338" s="60"/>
      <c r="SZG338" s="60"/>
      <c r="SZH338" s="60"/>
      <c r="SZI338" s="60"/>
      <c r="SZJ338" s="60"/>
      <c r="SZK338" s="60"/>
      <c r="SZL338" s="60"/>
      <c r="SZM338" s="60"/>
      <c r="SZN338" s="60"/>
      <c r="SZO338" s="60"/>
      <c r="SZP338" s="60"/>
      <c r="SZQ338" s="60"/>
      <c r="SZR338" s="60"/>
      <c r="SZS338" s="60"/>
      <c r="SZT338" s="60"/>
      <c r="SZU338" s="60"/>
      <c r="SZV338" s="60"/>
      <c r="SZW338" s="60"/>
      <c r="SZX338" s="60"/>
      <c r="SZY338" s="60"/>
      <c r="SZZ338" s="60"/>
      <c r="TAA338" s="60"/>
      <c r="TAB338" s="60"/>
      <c r="TAC338" s="60"/>
      <c r="TAD338" s="60"/>
      <c r="TAE338" s="60"/>
      <c r="TAF338" s="60"/>
      <c r="TAG338" s="60"/>
      <c r="TAH338" s="60"/>
      <c r="TAI338" s="60"/>
      <c r="TAJ338" s="60"/>
      <c r="TAK338" s="60"/>
      <c r="TAL338" s="60"/>
      <c r="TAM338" s="60"/>
      <c r="TAN338" s="60"/>
      <c r="TAO338" s="60"/>
      <c r="TAP338" s="60"/>
      <c r="TAQ338" s="60"/>
      <c r="TAR338" s="60"/>
      <c r="TAS338" s="60"/>
      <c r="TAT338" s="60"/>
      <c r="TAU338" s="60"/>
      <c r="TAV338" s="60"/>
      <c r="TAW338" s="60"/>
      <c r="TAX338" s="60"/>
      <c r="TAY338" s="60"/>
      <c r="TAZ338" s="60"/>
      <c r="TBA338" s="60"/>
      <c r="TBB338" s="60"/>
      <c r="TBC338" s="60"/>
      <c r="TBD338" s="60"/>
      <c r="TBE338" s="60"/>
      <c r="TBF338" s="60"/>
      <c r="TBG338" s="60"/>
      <c r="TBH338" s="60"/>
      <c r="TBI338" s="60"/>
      <c r="TBJ338" s="60"/>
      <c r="TBK338" s="60"/>
      <c r="TBL338" s="60"/>
      <c r="TBM338" s="60"/>
      <c r="TBN338" s="60"/>
      <c r="TBO338" s="60"/>
      <c r="TBP338" s="60"/>
      <c r="TBQ338" s="60"/>
      <c r="TBR338" s="60"/>
      <c r="TBS338" s="60"/>
      <c r="TBT338" s="60"/>
      <c r="TBU338" s="60"/>
      <c r="TBV338" s="60"/>
      <c r="TBW338" s="60"/>
      <c r="TBX338" s="60"/>
      <c r="TBY338" s="60"/>
      <c r="TBZ338" s="60"/>
      <c r="TCA338" s="60"/>
      <c r="TCB338" s="60"/>
      <c r="TCC338" s="60"/>
      <c r="TCD338" s="60"/>
      <c r="TCE338" s="60"/>
      <c r="TCF338" s="60"/>
      <c r="TCG338" s="60"/>
      <c r="TCH338" s="60"/>
      <c r="TCI338" s="60"/>
      <c r="TCJ338" s="60"/>
      <c r="TCK338" s="60"/>
      <c r="TCL338" s="60"/>
      <c r="TCM338" s="60"/>
      <c r="TCN338" s="60"/>
      <c r="TCO338" s="60"/>
      <c r="TCP338" s="60"/>
      <c r="TCQ338" s="60"/>
      <c r="TCR338" s="60"/>
      <c r="TCS338" s="60"/>
      <c r="TCT338" s="60"/>
      <c r="TCU338" s="60"/>
      <c r="TCV338" s="60"/>
      <c r="TCW338" s="60"/>
      <c r="TCX338" s="60"/>
      <c r="TCY338" s="60"/>
      <c r="TCZ338" s="60"/>
      <c r="TDA338" s="60"/>
      <c r="TDB338" s="60"/>
      <c r="TDC338" s="60"/>
      <c r="TDD338" s="60"/>
      <c r="TDE338" s="60"/>
      <c r="TDF338" s="60"/>
      <c r="TDG338" s="60"/>
      <c r="TDH338" s="60"/>
      <c r="TDI338" s="60"/>
      <c r="TDJ338" s="60"/>
      <c r="TDK338" s="60"/>
      <c r="TDL338" s="60"/>
      <c r="TDM338" s="60"/>
      <c r="TDN338" s="60"/>
      <c r="TDO338" s="60"/>
      <c r="TDP338" s="60"/>
      <c r="TDQ338" s="60"/>
      <c r="TDR338" s="60"/>
      <c r="TDS338" s="60"/>
      <c r="TDT338" s="60"/>
      <c r="TDU338" s="60"/>
      <c r="TDV338" s="60"/>
      <c r="TDW338" s="60"/>
      <c r="TDX338" s="60"/>
      <c r="TDY338" s="60"/>
      <c r="TDZ338" s="60"/>
      <c r="TEA338" s="60"/>
      <c r="TEB338" s="60"/>
      <c r="TEC338" s="60"/>
      <c r="TED338" s="60"/>
      <c r="TEE338" s="60"/>
      <c r="TEF338" s="60"/>
      <c r="TEG338" s="60"/>
      <c r="TEH338" s="60"/>
      <c r="TEI338" s="60"/>
      <c r="TEJ338" s="60"/>
      <c r="TEK338" s="60"/>
      <c r="TEL338" s="60"/>
      <c r="TEM338" s="60"/>
      <c r="TEN338" s="60"/>
      <c r="TEO338" s="60"/>
      <c r="TEP338" s="60"/>
      <c r="TEQ338" s="60"/>
      <c r="TER338" s="60"/>
      <c r="TES338" s="60"/>
      <c r="TET338" s="60"/>
      <c r="TEU338" s="60"/>
      <c r="TEV338" s="60"/>
      <c r="TEW338" s="60"/>
      <c r="TEX338" s="60"/>
      <c r="TEY338" s="60"/>
      <c r="TEZ338" s="60"/>
      <c r="TFA338" s="60"/>
      <c r="TFB338" s="60"/>
      <c r="TFC338" s="60"/>
      <c r="TFD338" s="60"/>
      <c r="TFE338" s="60"/>
      <c r="TFF338" s="60"/>
      <c r="TFG338" s="60"/>
      <c r="TFH338" s="60"/>
      <c r="TFI338" s="60"/>
      <c r="TFJ338" s="60"/>
      <c r="TFK338" s="60"/>
      <c r="TFL338" s="60"/>
      <c r="TFM338" s="60"/>
      <c r="TFN338" s="60"/>
      <c r="TFO338" s="60"/>
      <c r="TFP338" s="60"/>
      <c r="TFQ338" s="60"/>
      <c r="TFR338" s="60"/>
      <c r="TFS338" s="60"/>
      <c r="TFT338" s="60"/>
      <c r="TFU338" s="60"/>
      <c r="TFV338" s="60"/>
      <c r="TFW338" s="60"/>
      <c r="TFX338" s="60"/>
      <c r="TFY338" s="60"/>
      <c r="TFZ338" s="60"/>
      <c r="TGA338" s="60"/>
      <c r="TGB338" s="60"/>
      <c r="TGC338" s="60"/>
      <c r="TGD338" s="60"/>
      <c r="TGE338" s="60"/>
      <c r="TGF338" s="60"/>
      <c r="TGG338" s="60"/>
      <c r="TGH338" s="60"/>
      <c r="TGI338" s="60"/>
      <c r="TGJ338" s="60"/>
      <c r="TGK338" s="60"/>
      <c r="TGL338" s="60"/>
      <c r="TGM338" s="60"/>
      <c r="TGN338" s="60"/>
      <c r="TGO338" s="60"/>
      <c r="TGP338" s="60"/>
      <c r="TGQ338" s="60"/>
      <c r="TGR338" s="60"/>
      <c r="TGS338" s="60"/>
      <c r="TGT338" s="60"/>
      <c r="TGU338" s="60"/>
      <c r="TGV338" s="60"/>
      <c r="TGW338" s="60"/>
      <c r="TGX338" s="60"/>
      <c r="TGY338" s="60"/>
      <c r="TGZ338" s="60"/>
      <c r="THA338" s="60"/>
      <c r="THB338" s="60"/>
      <c r="THC338" s="60"/>
      <c r="THD338" s="60"/>
      <c r="THE338" s="60"/>
      <c r="THF338" s="60"/>
      <c r="THG338" s="60"/>
      <c r="THH338" s="60"/>
      <c r="THI338" s="60"/>
      <c r="THJ338" s="60"/>
      <c r="THK338" s="60"/>
      <c r="THL338" s="60"/>
      <c r="THM338" s="60"/>
      <c r="THN338" s="60"/>
      <c r="THO338" s="60"/>
      <c r="THP338" s="60"/>
      <c r="THQ338" s="60"/>
      <c r="THR338" s="60"/>
      <c r="THS338" s="60"/>
      <c r="THT338" s="60"/>
      <c r="THU338" s="60"/>
      <c r="THV338" s="60"/>
      <c r="THW338" s="60"/>
      <c r="THX338" s="60"/>
      <c r="THY338" s="60"/>
      <c r="THZ338" s="60"/>
      <c r="TIA338" s="60"/>
      <c r="TIB338" s="60"/>
      <c r="TIC338" s="60"/>
      <c r="TID338" s="60"/>
      <c r="TIE338" s="60"/>
      <c r="TIF338" s="60"/>
      <c r="TIG338" s="60"/>
      <c r="TIH338" s="60"/>
      <c r="TII338" s="60"/>
      <c r="TIJ338" s="60"/>
      <c r="TIK338" s="60"/>
      <c r="TIL338" s="60"/>
      <c r="TIM338" s="60"/>
      <c r="TIN338" s="60"/>
      <c r="TIO338" s="60"/>
      <c r="TIP338" s="60"/>
      <c r="TIQ338" s="60"/>
      <c r="TIR338" s="60"/>
      <c r="TIS338" s="60"/>
      <c r="TIT338" s="60"/>
      <c r="TIU338" s="60"/>
      <c r="TIV338" s="60"/>
      <c r="TIW338" s="60"/>
      <c r="TIX338" s="60"/>
      <c r="TIY338" s="60"/>
      <c r="TIZ338" s="60"/>
      <c r="TJA338" s="60"/>
      <c r="TJB338" s="60"/>
      <c r="TJC338" s="60"/>
      <c r="TJD338" s="60"/>
      <c r="TJE338" s="60"/>
      <c r="TJF338" s="60"/>
      <c r="TJG338" s="60"/>
      <c r="TJH338" s="60"/>
      <c r="TJI338" s="60"/>
      <c r="TJJ338" s="60"/>
      <c r="TJK338" s="60"/>
      <c r="TJL338" s="60"/>
      <c r="TJM338" s="60"/>
      <c r="TJN338" s="60"/>
      <c r="TJO338" s="60"/>
      <c r="TJP338" s="60"/>
      <c r="TJQ338" s="60"/>
      <c r="TJR338" s="60"/>
      <c r="TJS338" s="60"/>
      <c r="TJT338" s="60"/>
      <c r="TJU338" s="60"/>
      <c r="TJV338" s="60"/>
      <c r="TJW338" s="60"/>
      <c r="TJX338" s="60"/>
      <c r="TJY338" s="60"/>
      <c r="TJZ338" s="60"/>
      <c r="TKA338" s="60"/>
      <c r="TKB338" s="60"/>
      <c r="TKC338" s="60"/>
      <c r="TKD338" s="60"/>
      <c r="TKE338" s="60"/>
      <c r="TKF338" s="60"/>
      <c r="TKG338" s="60"/>
      <c r="TKH338" s="60"/>
      <c r="TKI338" s="60"/>
      <c r="TKJ338" s="60"/>
      <c r="TKK338" s="60"/>
      <c r="TKL338" s="60"/>
      <c r="TKM338" s="60"/>
      <c r="TKN338" s="60"/>
      <c r="TKO338" s="60"/>
      <c r="TKP338" s="60"/>
      <c r="TKQ338" s="60"/>
      <c r="TKR338" s="60"/>
      <c r="TKS338" s="60"/>
      <c r="TKT338" s="60"/>
      <c r="TKU338" s="60"/>
      <c r="TKV338" s="60"/>
      <c r="TKW338" s="60"/>
      <c r="TKX338" s="60"/>
      <c r="TKY338" s="60"/>
      <c r="TKZ338" s="60"/>
      <c r="TLA338" s="60"/>
      <c r="TLB338" s="60"/>
      <c r="TLC338" s="60"/>
      <c r="TLD338" s="60"/>
      <c r="TLE338" s="60"/>
      <c r="TLF338" s="60"/>
      <c r="TLG338" s="60"/>
      <c r="TLH338" s="60"/>
      <c r="TLI338" s="60"/>
      <c r="TLJ338" s="60"/>
      <c r="TLK338" s="60"/>
      <c r="TLL338" s="60"/>
      <c r="TLM338" s="60"/>
      <c r="TLN338" s="60"/>
      <c r="TLO338" s="60"/>
      <c r="TLP338" s="60"/>
      <c r="TLQ338" s="60"/>
      <c r="TLR338" s="60"/>
      <c r="TLS338" s="60"/>
      <c r="TLT338" s="60"/>
      <c r="TLU338" s="60"/>
      <c r="TLV338" s="60"/>
      <c r="TLW338" s="60"/>
      <c r="TLX338" s="60"/>
      <c r="TLY338" s="60"/>
      <c r="TLZ338" s="60"/>
      <c r="TMA338" s="60"/>
      <c r="TMB338" s="60"/>
      <c r="TMC338" s="60"/>
      <c r="TMD338" s="60"/>
      <c r="TME338" s="60"/>
      <c r="TMF338" s="60"/>
      <c r="TMG338" s="60"/>
      <c r="TMH338" s="60"/>
      <c r="TMI338" s="60"/>
      <c r="TMJ338" s="60"/>
      <c r="TMK338" s="60"/>
      <c r="TML338" s="60"/>
      <c r="TMM338" s="60"/>
      <c r="TMN338" s="60"/>
      <c r="TMO338" s="60"/>
      <c r="TMP338" s="60"/>
      <c r="TMQ338" s="60"/>
      <c r="TMR338" s="60"/>
      <c r="TMS338" s="60"/>
      <c r="TMT338" s="60"/>
      <c r="TMU338" s="60"/>
      <c r="TMV338" s="60"/>
      <c r="TMW338" s="60"/>
      <c r="TMX338" s="60"/>
      <c r="TMY338" s="60"/>
      <c r="TMZ338" s="60"/>
      <c r="TNA338" s="60"/>
      <c r="TNB338" s="60"/>
      <c r="TNC338" s="60"/>
      <c r="TND338" s="60"/>
      <c r="TNE338" s="60"/>
      <c r="TNF338" s="60"/>
      <c r="TNG338" s="60"/>
      <c r="TNH338" s="60"/>
      <c r="TNI338" s="60"/>
      <c r="TNJ338" s="60"/>
      <c r="TNK338" s="60"/>
      <c r="TNL338" s="60"/>
      <c r="TNM338" s="60"/>
      <c r="TNN338" s="60"/>
      <c r="TNO338" s="60"/>
      <c r="TNP338" s="60"/>
      <c r="TNQ338" s="60"/>
      <c r="TNR338" s="60"/>
      <c r="TNS338" s="60"/>
      <c r="TNT338" s="60"/>
      <c r="TNU338" s="60"/>
      <c r="TNV338" s="60"/>
      <c r="TNW338" s="60"/>
      <c r="TNX338" s="60"/>
      <c r="TNY338" s="60"/>
      <c r="TNZ338" s="60"/>
      <c r="TOA338" s="60"/>
      <c r="TOB338" s="60"/>
      <c r="TOC338" s="60"/>
      <c r="TOD338" s="60"/>
      <c r="TOE338" s="60"/>
      <c r="TOF338" s="60"/>
      <c r="TOG338" s="60"/>
      <c r="TOH338" s="60"/>
      <c r="TOI338" s="60"/>
      <c r="TOJ338" s="60"/>
      <c r="TOK338" s="60"/>
      <c r="TOL338" s="60"/>
      <c r="TOM338" s="60"/>
      <c r="TON338" s="60"/>
      <c r="TOO338" s="60"/>
      <c r="TOP338" s="60"/>
      <c r="TOQ338" s="60"/>
      <c r="TOR338" s="60"/>
      <c r="TOS338" s="60"/>
      <c r="TOT338" s="60"/>
      <c r="TOU338" s="60"/>
      <c r="TOV338" s="60"/>
      <c r="TOW338" s="60"/>
      <c r="TOX338" s="60"/>
      <c r="TOY338" s="60"/>
      <c r="TOZ338" s="60"/>
      <c r="TPA338" s="60"/>
      <c r="TPB338" s="60"/>
      <c r="TPC338" s="60"/>
      <c r="TPD338" s="60"/>
      <c r="TPE338" s="60"/>
      <c r="TPF338" s="60"/>
      <c r="TPG338" s="60"/>
      <c r="TPH338" s="60"/>
      <c r="TPI338" s="60"/>
      <c r="TPJ338" s="60"/>
      <c r="TPK338" s="60"/>
      <c r="TPL338" s="60"/>
      <c r="TPM338" s="60"/>
      <c r="TPN338" s="60"/>
      <c r="TPO338" s="60"/>
      <c r="TPP338" s="60"/>
      <c r="TPQ338" s="60"/>
      <c r="TPR338" s="60"/>
      <c r="TPS338" s="60"/>
      <c r="TPT338" s="60"/>
      <c r="TPU338" s="60"/>
      <c r="TPV338" s="60"/>
      <c r="TPW338" s="60"/>
      <c r="TPX338" s="60"/>
      <c r="TPY338" s="60"/>
      <c r="TPZ338" s="60"/>
      <c r="TQA338" s="60"/>
      <c r="TQB338" s="60"/>
      <c r="TQC338" s="60"/>
      <c r="TQD338" s="60"/>
      <c r="TQE338" s="60"/>
      <c r="TQF338" s="60"/>
      <c r="TQG338" s="60"/>
      <c r="TQH338" s="60"/>
      <c r="TQI338" s="60"/>
      <c r="TQJ338" s="60"/>
      <c r="TQK338" s="60"/>
      <c r="TQL338" s="60"/>
      <c r="TQM338" s="60"/>
      <c r="TQN338" s="60"/>
      <c r="TQO338" s="60"/>
      <c r="TQP338" s="60"/>
      <c r="TQQ338" s="60"/>
      <c r="TQR338" s="60"/>
      <c r="TQS338" s="60"/>
      <c r="TQT338" s="60"/>
      <c r="TQU338" s="60"/>
      <c r="TQV338" s="60"/>
      <c r="TQW338" s="60"/>
      <c r="TQX338" s="60"/>
      <c r="TQY338" s="60"/>
      <c r="TQZ338" s="60"/>
      <c r="TRA338" s="60"/>
      <c r="TRB338" s="60"/>
      <c r="TRC338" s="60"/>
      <c r="TRD338" s="60"/>
      <c r="TRE338" s="60"/>
      <c r="TRF338" s="60"/>
      <c r="TRG338" s="60"/>
      <c r="TRH338" s="60"/>
      <c r="TRI338" s="60"/>
      <c r="TRJ338" s="60"/>
      <c r="TRK338" s="60"/>
      <c r="TRL338" s="60"/>
      <c r="TRM338" s="60"/>
      <c r="TRN338" s="60"/>
      <c r="TRO338" s="60"/>
      <c r="TRP338" s="60"/>
      <c r="TRQ338" s="60"/>
      <c r="TRR338" s="60"/>
      <c r="TRS338" s="60"/>
      <c r="TRT338" s="60"/>
      <c r="TRU338" s="60"/>
      <c r="TRV338" s="60"/>
      <c r="TRW338" s="60"/>
      <c r="TRX338" s="60"/>
      <c r="TRY338" s="60"/>
      <c r="TRZ338" s="60"/>
      <c r="TSA338" s="60"/>
      <c r="TSB338" s="60"/>
      <c r="TSC338" s="60"/>
      <c r="TSD338" s="60"/>
      <c r="TSE338" s="60"/>
      <c r="TSF338" s="60"/>
      <c r="TSG338" s="60"/>
      <c r="TSH338" s="60"/>
      <c r="TSI338" s="60"/>
      <c r="TSJ338" s="60"/>
      <c r="TSK338" s="60"/>
      <c r="TSL338" s="60"/>
      <c r="TSM338" s="60"/>
      <c r="TSN338" s="60"/>
      <c r="TSO338" s="60"/>
      <c r="TSP338" s="60"/>
      <c r="TSQ338" s="60"/>
      <c r="TSR338" s="60"/>
      <c r="TSS338" s="60"/>
      <c r="TST338" s="60"/>
      <c r="TSU338" s="60"/>
      <c r="TSV338" s="60"/>
      <c r="TSW338" s="60"/>
      <c r="TSX338" s="60"/>
      <c r="TSY338" s="60"/>
      <c r="TSZ338" s="60"/>
      <c r="TTA338" s="60"/>
      <c r="TTB338" s="60"/>
      <c r="TTC338" s="60"/>
      <c r="TTD338" s="60"/>
      <c r="TTE338" s="60"/>
      <c r="TTF338" s="60"/>
      <c r="TTG338" s="60"/>
      <c r="TTH338" s="60"/>
      <c r="TTI338" s="60"/>
      <c r="TTJ338" s="60"/>
      <c r="TTK338" s="60"/>
      <c r="TTL338" s="60"/>
      <c r="TTM338" s="60"/>
      <c r="TTN338" s="60"/>
      <c r="TTO338" s="60"/>
      <c r="TTP338" s="60"/>
      <c r="TTQ338" s="60"/>
      <c r="TTR338" s="60"/>
      <c r="TTS338" s="60"/>
      <c r="TTT338" s="60"/>
      <c r="TTU338" s="60"/>
      <c r="TTV338" s="60"/>
      <c r="TTW338" s="60"/>
      <c r="TTX338" s="60"/>
      <c r="TTY338" s="60"/>
      <c r="TTZ338" s="60"/>
      <c r="TUA338" s="60"/>
      <c r="TUB338" s="60"/>
      <c r="TUC338" s="60"/>
      <c r="TUD338" s="60"/>
      <c r="TUE338" s="60"/>
      <c r="TUF338" s="60"/>
      <c r="TUG338" s="60"/>
      <c r="TUH338" s="60"/>
      <c r="TUI338" s="60"/>
      <c r="TUJ338" s="60"/>
      <c r="TUK338" s="60"/>
      <c r="TUL338" s="60"/>
      <c r="TUM338" s="60"/>
      <c r="TUN338" s="60"/>
      <c r="TUO338" s="60"/>
      <c r="TUP338" s="60"/>
      <c r="TUQ338" s="60"/>
      <c r="TUR338" s="60"/>
      <c r="TUS338" s="60"/>
      <c r="TUT338" s="60"/>
      <c r="TUU338" s="60"/>
      <c r="TUV338" s="60"/>
      <c r="TUW338" s="60"/>
      <c r="TUX338" s="60"/>
      <c r="TUY338" s="60"/>
      <c r="TUZ338" s="60"/>
      <c r="TVA338" s="60"/>
      <c r="TVB338" s="60"/>
      <c r="TVC338" s="60"/>
      <c r="TVD338" s="60"/>
      <c r="TVE338" s="60"/>
      <c r="TVF338" s="60"/>
      <c r="TVG338" s="60"/>
      <c r="TVH338" s="60"/>
      <c r="TVI338" s="60"/>
      <c r="TVJ338" s="60"/>
      <c r="TVK338" s="60"/>
      <c r="TVL338" s="60"/>
      <c r="TVM338" s="60"/>
      <c r="TVN338" s="60"/>
      <c r="TVO338" s="60"/>
      <c r="TVP338" s="60"/>
      <c r="TVQ338" s="60"/>
      <c r="TVR338" s="60"/>
      <c r="TVS338" s="60"/>
      <c r="TVT338" s="60"/>
      <c r="TVU338" s="60"/>
      <c r="TVV338" s="60"/>
      <c r="TVW338" s="60"/>
      <c r="TVX338" s="60"/>
      <c r="TVY338" s="60"/>
      <c r="TVZ338" s="60"/>
      <c r="TWA338" s="60"/>
      <c r="TWB338" s="60"/>
      <c r="TWC338" s="60"/>
      <c r="TWD338" s="60"/>
      <c r="TWE338" s="60"/>
      <c r="TWF338" s="60"/>
      <c r="TWG338" s="60"/>
      <c r="TWH338" s="60"/>
      <c r="TWI338" s="60"/>
      <c r="TWJ338" s="60"/>
      <c r="TWK338" s="60"/>
      <c r="TWL338" s="60"/>
      <c r="TWM338" s="60"/>
      <c r="TWN338" s="60"/>
      <c r="TWO338" s="60"/>
      <c r="TWP338" s="60"/>
      <c r="TWQ338" s="60"/>
      <c r="TWR338" s="60"/>
      <c r="TWS338" s="60"/>
      <c r="TWT338" s="60"/>
      <c r="TWU338" s="60"/>
      <c r="TWV338" s="60"/>
      <c r="TWW338" s="60"/>
      <c r="TWX338" s="60"/>
      <c r="TWY338" s="60"/>
      <c r="TWZ338" s="60"/>
      <c r="TXA338" s="60"/>
      <c r="TXB338" s="60"/>
      <c r="TXC338" s="60"/>
      <c r="TXD338" s="60"/>
      <c r="TXE338" s="60"/>
      <c r="TXF338" s="60"/>
      <c r="TXG338" s="60"/>
      <c r="TXH338" s="60"/>
      <c r="TXI338" s="60"/>
      <c r="TXJ338" s="60"/>
      <c r="TXK338" s="60"/>
      <c r="TXL338" s="60"/>
      <c r="TXM338" s="60"/>
      <c r="TXN338" s="60"/>
      <c r="TXO338" s="60"/>
      <c r="TXP338" s="60"/>
      <c r="TXQ338" s="60"/>
      <c r="TXR338" s="60"/>
      <c r="TXS338" s="60"/>
      <c r="TXT338" s="60"/>
      <c r="TXU338" s="60"/>
      <c r="TXV338" s="60"/>
      <c r="TXW338" s="60"/>
      <c r="TXX338" s="60"/>
      <c r="TXY338" s="60"/>
      <c r="TXZ338" s="60"/>
      <c r="TYA338" s="60"/>
      <c r="TYB338" s="60"/>
      <c r="TYC338" s="60"/>
      <c r="TYD338" s="60"/>
      <c r="TYE338" s="60"/>
      <c r="TYF338" s="60"/>
      <c r="TYG338" s="60"/>
      <c r="TYH338" s="60"/>
      <c r="TYI338" s="60"/>
      <c r="TYJ338" s="60"/>
      <c r="TYK338" s="60"/>
      <c r="TYL338" s="60"/>
      <c r="TYM338" s="60"/>
      <c r="TYN338" s="60"/>
      <c r="TYO338" s="60"/>
      <c r="TYP338" s="60"/>
      <c r="TYQ338" s="60"/>
      <c r="TYR338" s="60"/>
      <c r="TYS338" s="60"/>
      <c r="TYT338" s="60"/>
      <c r="TYU338" s="60"/>
      <c r="TYV338" s="60"/>
      <c r="TYW338" s="60"/>
      <c r="TYX338" s="60"/>
      <c r="TYY338" s="60"/>
      <c r="TYZ338" s="60"/>
      <c r="TZA338" s="60"/>
      <c r="TZB338" s="60"/>
      <c r="TZC338" s="60"/>
      <c r="TZD338" s="60"/>
      <c r="TZE338" s="60"/>
      <c r="TZF338" s="60"/>
      <c r="TZG338" s="60"/>
      <c r="TZH338" s="60"/>
      <c r="TZI338" s="60"/>
      <c r="TZJ338" s="60"/>
      <c r="TZK338" s="60"/>
      <c r="TZL338" s="60"/>
      <c r="TZM338" s="60"/>
      <c r="TZN338" s="60"/>
      <c r="TZO338" s="60"/>
      <c r="TZP338" s="60"/>
      <c r="TZQ338" s="60"/>
      <c r="TZR338" s="60"/>
      <c r="TZS338" s="60"/>
      <c r="TZT338" s="60"/>
      <c r="TZU338" s="60"/>
      <c r="TZV338" s="60"/>
      <c r="TZW338" s="60"/>
      <c r="TZX338" s="60"/>
      <c r="TZY338" s="60"/>
      <c r="TZZ338" s="60"/>
      <c r="UAA338" s="60"/>
      <c r="UAB338" s="60"/>
      <c r="UAC338" s="60"/>
      <c r="UAD338" s="60"/>
      <c r="UAE338" s="60"/>
      <c r="UAF338" s="60"/>
      <c r="UAG338" s="60"/>
      <c r="UAH338" s="60"/>
      <c r="UAI338" s="60"/>
      <c r="UAJ338" s="60"/>
      <c r="UAK338" s="60"/>
      <c r="UAL338" s="60"/>
      <c r="UAM338" s="60"/>
      <c r="UAN338" s="60"/>
      <c r="UAO338" s="60"/>
      <c r="UAP338" s="60"/>
      <c r="UAQ338" s="60"/>
      <c r="UAR338" s="60"/>
      <c r="UAS338" s="60"/>
      <c r="UAT338" s="60"/>
      <c r="UAU338" s="60"/>
      <c r="UAV338" s="60"/>
      <c r="UAW338" s="60"/>
      <c r="UAX338" s="60"/>
      <c r="UAY338" s="60"/>
      <c r="UAZ338" s="60"/>
      <c r="UBA338" s="60"/>
      <c r="UBB338" s="60"/>
      <c r="UBC338" s="60"/>
      <c r="UBD338" s="60"/>
      <c r="UBE338" s="60"/>
      <c r="UBF338" s="60"/>
      <c r="UBG338" s="60"/>
      <c r="UBH338" s="60"/>
      <c r="UBI338" s="60"/>
      <c r="UBJ338" s="60"/>
      <c r="UBK338" s="60"/>
      <c r="UBL338" s="60"/>
      <c r="UBM338" s="60"/>
      <c r="UBN338" s="60"/>
      <c r="UBO338" s="60"/>
      <c r="UBP338" s="60"/>
      <c r="UBQ338" s="60"/>
      <c r="UBR338" s="60"/>
      <c r="UBS338" s="60"/>
      <c r="UBT338" s="60"/>
      <c r="UBU338" s="60"/>
      <c r="UBV338" s="60"/>
      <c r="UBW338" s="60"/>
      <c r="UBX338" s="60"/>
      <c r="UBY338" s="60"/>
      <c r="UBZ338" s="60"/>
      <c r="UCA338" s="60"/>
      <c r="UCB338" s="60"/>
      <c r="UCC338" s="60"/>
      <c r="UCD338" s="60"/>
      <c r="UCE338" s="60"/>
      <c r="UCF338" s="60"/>
      <c r="UCG338" s="60"/>
      <c r="UCH338" s="60"/>
      <c r="UCI338" s="60"/>
      <c r="UCJ338" s="60"/>
      <c r="UCK338" s="60"/>
      <c r="UCL338" s="60"/>
      <c r="UCM338" s="60"/>
      <c r="UCN338" s="60"/>
      <c r="UCO338" s="60"/>
      <c r="UCP338" s="60"/>
      <c r="UCQ338" s="60"/>
      <c r="UCR338" s="60"/>
      <c r="UCS338" s="60"/>
      <c r="UCT338" s="60"/>
      <c r="UCU338" s="60"/>
      <c r="UCV338" s="60"/>
      <c r="UCW338" s="60"/>
      <c r="UCX338" s="60"/>
      <c r="UCY338" s="60"/>
      <c r="UCZ338" s="60"/>
      <c r="UDA338" s="60"/>
      <c r="UDB338" s="60"/>
      <c r="UDC338" s="60"/>
      <c r="UDD338" s="60"/>
      <c r="UDE338" s="60"/>
      <c r="UDF338" s="60"/>
      <c r="UDG338" s="60"/>
      <c r="UDH338" s="60"/>
      <c r="UDI338" s="60"/>
      <c r="UDJ338" s="60"/>
      <c r="UDK338" s="60"/>
      <c r="UDL338" s="60"/>
      <c r="UDM338" s="60"/>
      <c r="UDN338" s="60"/>
      <c r="UDO338" s="60"/>
      <c r="UDP338" s="60"/>
      <c r="UDQ338" s="60"/>
      <c r="UDR338" s="60"/>
      <c r="UDS338" s="60"/>
      <c r="UDT338" s="60"/>
      <c r="UDU338" s="60"/>
      <c r="UDV338" s="60"/>
      <c r="UDW338" s="60"/>
      <c r="UDX338" s="60"/>
      <c r="UDY338" s="60"/>
      <c r="UDZ338" s="60"/>
      <c r="UEA338" s="60"/>
      <c r="UEB338" s="60"/>
      <c r="UEC338" s="60"/>
      <c r="UED338" s="60"/>
      <c r="UEE338" s="60"/>
      <c r="UEF338" s="60"/>
      <c r="UEG338" s="60"/>
      <c r="UEH338" s="60"/>
      <c r="UEI338" s="60"/>
      <c r="UEJ338" s="60"/>
      <c r="UEK338" s="60"/>
      <c r="UEL338" s="60"/>
      <c r="UEM338" s="60"/>
      <c r="UEN338" s="60"/>
      <c r="UEO338" s="60"/>
      <c r="UEP338" s="60"/>
      <c r="UEQ338" s="60"/>
      <c r="UER338" s="60"/>
      <c r="UES338" s="60"/>
      <c r="UET338" s="60"/>
      <c r="UEU338" s="60"/>
      <c r="UEV338" s="60"/>
      <c r="UEW338" s="60"/>
      <c r="UEX338" s="60"/>
      <c r="UEY338" s="60"/>
      <c r="UEZ338" s="60"/>
      <c r="UFA338" s="60"/>
      <c r="UFB338" s="60"/>
      <c r="UFC338" s="60"/>
      <c r="UFD338" s="60"/>
      <c r="UFE338" s="60"/>
      <c r="UFF338" s="60"/>
      <c r="UFG338" s="60"/>
      <c r="UFH338" s="60"/>
      <c r="UFI338" s="60"/>
      <c r="UFJ338" s="60"/>
      <c r="UFK338" s="60"/>
      <c r="UFL338" s="60"/>
      <c r="UFM338" s="60"/>
      <c r="UFN338" s="60"/>
      <c r="UFO338" s="60"/>
      <c r="UFP338" s="60"/>
      <c r="UFQ338" s="60"/>
      <c r="UFR338" s="60"/>
      <c r="UFS338" s="60"/>
      <c r="UFT338" s="60"/>
      <c r="UFU338" s="60"/>
      <c r="UFV338" s="60"/>
      <c r="UFW338" s="60"/>
      <c r="UFX338" s="60"/>
      <c r="UFY338" s="60"/>
      <c r="UFZ338" s="60"/>
      <c r="UGA338" s="60"/>
      <c r="UGB338" s="60"/>
      <c r="UGC338" s="60"/>
      <c r="UGD338" s="60"/>
      <c r="UGE338" s="60"/>
      <c r="UGF338" s="60"/>
      <c r="UGG338" s="60"/>
      <c r="UGH338" s="60"/>
      <c r="UGI338" s="60"/>
      <c r="UGJ338" s="60"/>
      <c r="UGK338" s="60"/>
      <c r="UGL338" s="60"/>
      <c r="UGM338" s="60"/>
      <c r="UGN338" s="60"/>
      <c r="UGO338" s="60"/>
      <c r="UGP338" s="60"/>
      <c r="UGQ338" s="60"/>
      <c r="UGR338" s="60"/>
      <c r="UGS338" s="60"/>
      <c r="UGT338" s="60"/>
      <c r="UGU338" s="60"/>
      <c r="UGV338" s="60"/>
      <c r="UGW338" s="60"/>
      <c r="UGX338" s="60"/>
      <c r="UGY338" s="60"/>
      <c r="UGZ338" s="60"/>
      <c r="UHA338" s="60"/>
      <c r="UHB338" s="60"/>
      <c r="UHC338" s="60"/>
      <c r="UHD338" s="60"/>
      <c r="UHE338" s="60"/>
      <c r="UHF338" s="60"/>
      <c r="UHG338" s="60"/>
      <c r="UHH338" s="60"/>
      <c r="UHI338" s="60"/>
      <c r="UHJ338" s="60"/>
      <c r="UHK338" s="60"/>
      <c r="UHL338" s="60"/>
      <c r="UHM338" s="60"/>
      <c r="UHN338" s="60"/>
      <c r="UHO338" s="60"/>
      <c r="UHP338" s="60"/>
      <c r="UHQ338" s="60"/>
      <c r="UHR338" s="60"/>
      <c r="UHS338" s="60"/>
      <c r="UHT338" s="60"/>
      <c r="UHU338" s="60"/>
      <c r="UHV338" s="60"/>
      <c r="UHW338" s="60"/>
      <c r="UHX338" s="60"/>
      <c r="UHY338" s="60"/>
      <c r="UHZ338" s="60"/>
      <c r="UIA338" s="60"/>
      <c r="UIB338" s="60"/>
      <c r="UIC338" s="60"/>
      <c r="UID338" s="60"/>
      <c r="UIE338" s="60"/>
      <c r="UIF338" s="60"/>
      <c r="UIG338" s="60"/>
      <c r="UIH338" s="60"/>
      <c r="UII338" s="60"/>
      <c r="UIJ338" s="60"/>
      <c r="UIK338" s="60"/>
      <c r="UIL338" s="60"/>
      <c r="UIM338" s="60"/>
      <c r="UIN338" s="60"/>
      <c r="UIO338" s="60"/>
      <c r="UIP338" s="60"/>
      <c r="UIQ338" s="60"/>
      <c r="UIR338" s="60"/>
      <c r="UIS338" s="60"/>
      <c r="UIT338" s="60"/>
      <c r="UIU338" s="60"/>
      <c r="UIV338" s="60"/>
      <c r="UIW338" s="60"/>
      <c r="UIX338" s="60"/>
      <c r="UIY338" s="60"/>
      <c r="UIZ338" s="60"/>
      <c r="UJA338" s="60"/>
      <c r="UJB338" s="60"/>
      <c r="UJC338" s="60"/>
      <c r="UJD338" s="60"/>
      <c r="UJE338" s="60"/>
      <c r="UJF338" s="60"/>
      <c r="UJG338" s="60"/>
      <c r="UJH338" s="60"/>
      <c r="UJI338" s="60"/>
      <c r="UJJ338" s="60"/>
      <c r="UJK338" s="60"/>
      <c r="UJL338" s="60"/>
      <c r="UJM338" s="60"/>
      <c r="UJN338" s="60"/>
      <c r="UJO338" s="60"/>
      <c r="UJP338" s="60"/>
      <c r="UJQ338" s="60"/>
      <c r="UJR338" s="60"/>
      <c r="UJS338" s="60"/>
      <c r="UJT338" s="60"/>
      <c r="UJU338" s="60"/>
      <c r="UJV338" s="60"/>
      <c r="UJW338" s="60"/>
      <c r="UJX338" s="60"/>
      <c r="UJY338" s="60"/>
      <c r="UJZ338" s="60"/>
      <c r="UKA338" s="60"/>
      <c r="UKB338" s="60"/>
      <c r="UKC338" s="60"/>
      <c r="UKD338" s="60"/>
      <c r="UKE338" s="60"/>
      <c r="UKF338" s="60"/>
      <c r="UKG338" s="60"/>
      <c r="UKH338" s="60"/>
      <c r="UKI338" s="60"/>
      <c r="UKJ338" s="60"/>
      <c r="UKK338" s="60"/>
      <c r="UKL338" s="60"/>
      <c r="UKM338" s="60"/>
      <c r="UKN338" s="60"/>
      <c r="UKO338" s="60"/>
      <c r="UKP338" s="60"/>
      <c r="UKQ338" s="60"/>
      <c r="UKR338" s="60"/>
      <c r="UKS338" s="60"/>
      <c r="UKT338" s="60"/>
      <c r="UKU338" s="60"/>
      <c r="UKV338" s="60"/>
      <c r="UKW338" s="60"/>
      <c r="UKX338" s="60"/>
      <c r="UKY338" s="60"/>
      <c r="UKZ338" s="60"/>
      <c r="ULA338" s="60"/>
      <c r="ULB338" s="60"/>
      <c r="ULC338" s="60"/>
      <c r="ULD338" s="60"/>
      <c r="ULE338" s="60"/>
      <c r="ULF338" s="60"/>
      <c r="ULG338" s="60"/>
      <c r="ULH338" s="60"/>
      <c r="ULI338" s="60"/>
      <c r="ULJ338" s="60"/>
      <c r="ULK338" s="60"/>
      <c r="ULL338" s="60"/>
      <c r="ULM338" s="60"/>
      <c r="ULN338" s="60"/>
      <c r="ULO338" s="60"/>
      <c r="ULP338" s="60"/>
      <c r="ULQ338" s="60"/>
      <c r="ULR338" s="60"/>
      <c r="ULS338" s="60"/>
      <c r="ULT338" s="60"/>
      <c r="ULU338" s="60"/>
      <c r="ULV338" s="60"/>
      <c r="ULW338" s="60"/>
      <c r="ULX338" s="60"/>
      <c r="ULY338" s="60"/>
      <c r="ULZ338" s="60"/>
      <c r="UMA338" s="60"/>
      <c r="UMB338" s="60"/>
      <c r="UMC338" s="60"/>
      <c r="UMD338" s="60"/>
      <c r="UME338" s="60"/>
      <c r="UMF338" s="60"/>
      <c r="UMG338" s="60"/>
      <c r="UMH338" s="60"/>
      <c r="UMI338" s="60"/>
      <c r="UMJ338" s="60"/>
      <c r="UMK338" s="60"/>
      <c r="UML338" s="60"/>
      <c r="UMM338" s="60"/>
      <c r="UMN338" s="60"/>
      <c r="UMO338" s="60"/>
      <c r="UMP338" s="60"/>
      <c r="UMQ338" s="60"/>
      <c r="UMR338" s="60"/>
      <c r="UMS338" s="60"/>
      <c r="UMT338" s="60"/>
      <c r="UMU338" s="60"/>
      <c r="UMV338" s="60"/>
      <c r="UMW338" s="60"/>
      <c r="UMX338" s="60"/>
      <c r="UMY338" s="60"/>
      <c r="UMZ338" s="60"/>
      <c r="UNA338" s="60"/>
      <c r="UNB338" s="60"/>
      <c r="UNC338" s="60"/>
      <c r="UND338" s="60"/>
      <c r="UNE338" s="60"/>
      <c r="UNF338" s="60"/>
      <c r="UNG338" s="60"/>
      <c r="UNH338" s="60"/>
      <c r="UNI338" s="60"/>
      <c r="UNJ338" s="60"/>
      <c r="UNK338" s="60"/>
      <c r="UNL338" s="60"/>
      <c r="UNM338" s="60"/>
      <c r="UNN338" s="60"/>
      <c r="UNO338" s="60"/>
      <c r="UNP338" s="60"/>
      <c r="UNQ338" s="60"/>
      <c r="UNR338" s="60"/>
      <c r="UNS338" s="60"/>
      <c r="UNT338" s="60"/>
      <c r="UNU338" s="60"/>
      <c r="UNV338" s="60"/>
      <c r="UNW338" s="60"/>
      <c r="UNX338" s="60"/>
      <c r="UNY338" s="60"/>
      <c r="UNZ338" s="60"/>
      <c r="UOA338" s="60"/>
      <c r="UOB338" s="60"/>
      <c r="UOC338" s="60"/>
      <c r="UOD338" s="60"/>
      <c r="UOE338" s="60"/>
      <c r="UOF338" s="60"/>
      <c r="UOG338" s="60"/>
      <c r="UOH338" s="60"/>
      <c r="UOI338" s="60"/>
      <c r="UOJ338" s="60"/>
      <c r="UOK338" s="60"/>
      <c r="UOL338" s="60"/>
      <c r="UOM338" s="60"/>
      <c r="UON338" s="60"/>
      <c r="UOO338" s="60"/>
      <c r="UOP338" s="60"/>
      <c r="UOQ338" s="60"/>
      <c r="UOR338" s="60"/>
      <c r="UOS338" s="60"/>
      <c r="UOT338" s="60"/>
      <c r="UOU338" s="60"/>
      <c r="UOV338" s="60"/>
      <c r="UOW338" s="60"/>
      <c r="UOX338" s="60"/>
      <c r="UOY338" s="60"/>
      <c r="UOZ338" s="60"/>
      <c r="UPA338" s="60"/>
      <c r="UPB338" s="60"/>
      <c r="UPC338" s="60"/>
      <c r="UPD338" s="60"/>
      <c r="UPE338" s="60"/>
      <c r="UPF338" s="60"/>
      <c r="UPG338" s="60"/>
      <c r="UPH338" s="60"/>
      <c r="UPI338" s="60"/>
      <c r="UPJ338" s="60"/>
      <c r="UPK338" s="60"/>
      <c r="UPL338" s="60"/>
      <c r="UPM338" s="60"/>
      <c r="UPN338" s="60"/>
      <c r="UPO338" s="60"/>
      <c r="UPP338" s="60"/>
      <c r="UPQ338" s="60"/>
      <c r="UPR338" s="60"/>
      <c r="UPS338" s="60"/>
      <c r="UPT338" s="60"/>
      <c r="UPU338" s="60"/>
      <c r="UPV338" s="60"/>
      <c r="UPW338" s="60"/>
      <c r="UPX338" s="60"/>
      <c r="UPY338" s="60"/>
      <c r="UPZ338" s="60"/>
      <c r="UQA338" s="60"/>
      <c r="UQB338" s="60"/>
      <c r="UQC338" s="60"/>
      <c r="UQD338" s="60"/>
      <c r="UQE338" s="60"/>
      <c r="UQF338" s="60"/>
      <c r="UQG338" s="60"/>
      <c r="UQH338" s="60"/>
      <c r="UQI338" s="60"/>
      <c r="UQJ338" s="60"/>
      <c r="UQK338" s="60"/>
      <c r="UQL338" s="60"/>
      <c r="UQM338" s="60"/>
      <c r="UQN338" s="60"/>
      <c r="UQO338" s="60"/>
      <c r="UQP338" s="60"/>
      <c r="UQQ338" s="60"/>
      <c r="UQR338" s="60"/>
      <c r="UQS338" s="60"/>
      <c r="UQT338" s="60"/>
      <c r="UQU338" s="60"/>
      <c r="UQV338" s="60"/>
      <c r="UQW338" s="60"/>
      <c r="UQX338" s="60"/>
      <c r="UQY338" s="60"/>
      <c r="UQZ338" s="60"/>
      <c r="URA338" s="60"/>
      <c r="URB338" s="60"/>
      <c r="URC338" s="60"/>
      <c r="URD338" s="60"/>
      <c r="URE338" s="60"/>
      <c r="URF338" s="60"/>
      <c r="URG338" s="60"/>
      <c r="URH338" s="60"/>
      <c r="URI338" s="60"/>
      <c r="URJ338" s="60"/>
      <c r="URK338" s="60"/>
      <c r="URL338" s="60"/>
      <c r="URM338" s="60"/>
      <c r="URN338" s="60"/>
      <c r="URO338" s="60"/>
      <c r="URP338" s="60"/>
      <c r="URQ338" s="60"/>
      <c r="URR338" s="60"/>
      <c r="URS338" s="60"/>
      <c r="URT338" s="60"/>
      <c r="URU338" s="60"/>
      <c r="URV338" s="60"/>
      <c r="URW338" s="60"/>
      <c r="URX338" s="60"/>
      <c r="URY338" s="60"/>
      <c r="URZ338" s="60"/>
      <c r="USA338" s="60"/>
      <c r="USB338" s="60"/>
      <c r="USC338" s="60"/>
      <c r="USD338" s="60"/>
      <c r="USE338" s="60"/>
      <c r="USF338" s="60"/>
      <c r="USG338" s="60"/>
      <c r="USH338" s="60"/>
      <c r="USI338" s="60"/>
      <c r="USJ338" s="60"/>
      <c r="USK338" s="60"/>
      <c r="USL338" s="60"/>
      <c r="USM338" s="60"/>
      <c r="USN338" s="60"/>
      <c r="USO338" s="60"/>
      <c r="USP338" s="60"/>
      <c r="USQ338" s="60"/>
      <c r="USR338" s="60"/>
      <c r="USS338" s="60"/>
      <c r="UST338" s="60"/>
      <c r="USU338" s="60"/>
      <c r="USV338" s="60"/>
      <c r="USW338" s="60"/>
      <c r="USX338" s="60"/>
      <c r="USY338" s="60"/>
      <c r="USZ338" s="60"/>
      <c r="UTA338" s="60"/>
      <c r="UTB338" s="60"/>
      <c r="UTC338" s="60"/>
      <c r="UTD338" s="60"/>
      <c r="UTE338" s="60"/>
      <c r="UTF338" s="60"/>
      <c r="UTG338" s="60"/>
      <c r="UTH338" s="60"/>
      <c r="UTI338" s="60"/>
      <c r="UTJ338" s="60"/>
      <c r="UTK338" s="60"/>
      <c r="UTL338" s="60"/>
      <c r="UTM338" s="60"/>
      <c r="UTN338" s="60"/>
      <c r="UTO338" s="60"/>
      <c r="UTP338" s="60"/>
      <c r="UTQ338" s="60"/>
      <c r="UTR338" s="60"/>
      <c r="UTS338" s="60"/>
      <c r="UTT338" s="60"/>
      <c r="UTU338" s="60"/>
      <c r="UTV338" s="60"/>
      <c r="UTW338" s="60"/>
      <c r="UTX338" s="60"/>
      <c r="UTY338" s="60"/>
      <c r="UTZ338" s="60"/>
      <c r="UUA338" s="60"/>
      <c r="UUB338" s="60"/>
      <c r="UUC338" s="60"/>
      <c r="UUD338" s="60"/>
      <c r="UUE338" s="60"/>
      <c r="UUF338" s="60"/>
      <c r="UUG338" s="60"/>
      <c r="UUH338" s="60"/>
      <c r="UUI338" s="60"/>
      <c r="UUJ338" s="60"/>
      <c r="UUK338" s="60"/>
      <c r="UUL338" s="60"/>
      <c r="UUM338" s="60"/>
      <c r="UUN338" s="60"/>
      <c r="UUO338" s="60"/>
      <c r="UUP338" s="60"/>
      <c r="UUQ338" s="60"/>
      <c r="UUR338" s="60"/>
      <c r="UUS338" s="60"/>
      <c r="UUT338" s="60"/>
      <c r="UUU338" s="60"/>
      <c r="UUV338" s="60"/>
      <c r="UUW338" s="60"/>
      <c r="UUX338" s="60"/>
      <c r="UUY338" s="60"/>
      <c r="UUZ338" s="60"/>
      <c r="UVA338" s="60"/>
      <c r="UVB338" s="60"/>
      <c r="UVC338" s="60"/>
      <c r="UVD338" s="60"/>
      <c r="UVE338" s="60"/>
      <c r="UVF338" s="60"/>
      <c r="UVG338" s="60"/>
      <c r="UVH338" s="60"/>
      <c r="UVI338" s="60"/>
      <c r="UVJ338" s="60"/>
      <c r="UVK338" s="60"/>
      <c r="UVL338" s="60"/>
      <c r="UVM338" s="60"/>
      <c r="UVN338" s="60"/>
      <c r="UVO338" s="60"/>
      <c r="UVP338" s="60"/>
      <c r="UVQ338" s="60"/>
      <c r="UVR338" s="60"/>
      <c r="UVS338" s="60"/>
      <c r="UVT338" s="60"/>
      <c r="UVU338" s="60"/>
      <c r="UVV338" s="60"/>
      <c r="UVW338" s="60"/>
      <c r="UVX338" s="60"/>
      <c r="UVY338" s="60"/>
      <c r="UVZ338" s="60"/>
      <c r="UWA338" s="60"/>
      <c r="UWB338" s="60"/>
      <c r="UWC338" s="60"/>
      <c r="UWD338" s="60"/>
      <c r="UWE338" s="60"/>
      <c r="UWF338" s="60"/>
      <c r="UWG338" s="60"/>
      <c r="UWH338" s="60"/>
      <c r="UWI338" s="60"/>
      <c r="UWJ338" s="60"/>
      <c r="UWK338" s="60"/>
      <c r="UWL338" s="60"/>
      <c r="UWM338" s="60"/>
      <c r="UWN338" s="60"/>
      <c r="UWO338" s="60"/>
      <c r="UWP338" s="60"/>
      <c r="UWQ338" s="60"/>
      <c r="UWR338" s="60"/>
      <c r="UWS338" s="60"/>
      <c r="UWT338" s="60"/>
      <c r="UWU338" s="60"/>
      <c r="UWV338" s="60"/>
      <c r="UWW338" s="60"/>
      <c r="UWX338" s="60"/>
      <c r="UWY338" s="60"/>
      <c r="UWZ338" s="60"/>
      <c r="UXA338" s="60"/>
      <c r="UXB338" s="60"/>
      <c r="UXC338" s="60"/>
      <c r="UXD338" s="60"/>
      <c r="UXE338" s="60"/>
      <c r="UXF338" s="60"/>
      <c r="UXG338" s="60"/>
      <c r="UXH338" s="60"/>
      <c r="UXI338" s="60"/>
      <c r="UXJ338" s="60"/>
      <c r="UXK338" s="60"/>
      <c r="UXL338" s="60"/>
      <c r="UXM338" s="60"/>
      <c r="UXN338" s="60"/>
      <c r="UXO338" s="60"/>
      <c r="UXP338" s="60"/>
      <c r="UXQ338" s="60"/>
      <c r="UXR338" s="60"/>
      <c r="UXS338" s="60"/>
      <c r="UXT338" s="60"/>
      <c r="UXU338" s="60"/>
      <c r="UXV338" s="60"/>
      <c r="UXW338" s="60"/>
      <c r="UXX338" s="60"/>
      <c r="UXY338" s="60"/>
      <c r="UXZ338" s="60"/>
      <c r="UYA338" s="60"/>
      <c r="UYB338" s="60"/>
      <c r="UYC338" s="60"/>
      <c r="UYD338" s="60"/>
      <c r="UYE338" s="60"/>
      <c r="UYF338" s="60"/>
      <c r="UYG338" s="60"/>
      <c r="UYH338" s="60"/>
      <c r="UYI338" s="60"/>
      <c r="UYJ338" s="60"/>
      <c r="UYK338" s="60"/>
      <c r="UYL338" s="60"/>
      <c r="UYM338" s="60"/>
      <c r="UYN338" s="60"/>
      <c r="UYO338" s="60"/>
      <c r="UYP338" s="60"/>
      <c r="UYQ338" s="60"/>
      <c r="UYR338" s="60"/>
      <c r="UYS338" s="60"/>
      <c r="UYT338" s="60"/>
      <c r="UYU338" s="60"/>
      <c r="UYV338" s="60"/>
      <c r="UYW338" s="60"/>
      <c r="UYX338" s="60"/>
      <c r="UYY338" s="60"/>
      <c r="UYZ338" s="60"/>
      <c r="UZA338" s="60"/>
      <c r="UZB338" s="60"/>
      <c r="UZC338" s="60"/>
      <c r="UZD338" s="60"/>
      <c r="UZE338" s="60"/>
      <c r="UZF338" s="60"/>
      <c r="UZG338" s="60"/>
      <c r="UZH338" s="60"/>
      <c r="UZI338" s="60"/>
      <c r="UZJ338" s="60"/>
      <c r="UZK338" s="60"/>
      <c r="UZL338" s="60"/>
      <c r="UZM338" s="60"/>
      <c r="UZN338" s="60"/>
      <c r="UZO338" s="60"/>
      <c r="UZP338" s="60"/>
      <c r="UZQ338" s="60"/>
      <c r="UZR338" s="60"/>
      <c r="UZS338" s="60"/>
      <c r="UZT338" s="60"/>
      <c r="UZU338" s="60"/>
      <c r="UZV338" s="60"/>
      <c r="UZW338" s="60"/>
      <c r="UZX338" s="60"/>
      <c r="UZY338" s="60"/>
      <c r="UZZ338" s="60"/>
      <c r="VAA338" s="60"/>
      <c r="VAB338" s="60"/>
      <c r="VAC338" s="60"/>
      <c r="VAD338" s="60"/>
      <c r="VAE338" s="60"/>
      <c r="VAF338" s="60"/>
      <c r="VAG338" s="60"/>
      <c r="VAH338" s="60"/>
      <c r="VAI338" s="60"/>
      <c r="VAJ338" s="60"/>
      <c r="VAK338" s="60"/>
      <c r="VAL338" s="60"/>
      <c r="VAM338" s="60"/>
      <c r="VAN338" s="60"/>
      <c r="VAO338" s="60"/>
      <c r="VAP338" s="60"/>
      <c r="VAQ338" s="60"/>
      <c r="VAR338" s="60"/>
      <c r="VAS338" s="60"/>
      <c r="VAT338" s="60"/>
      <c r="VAU338" s="60"/>
      <c r="VAV338" s="60"/>
      <c r="VAW338" s="60"/>
      <c r="VAX338" s="60"/>
      <c r="VAY338" s="60"/>
      <c r="VAZ338" s="60"/>
      <c r="VBA338" s="60"/>
      <c r="VBB338" s="60"/>
      <c r="VBC338" s="60"/>
      <c r="VBD338" s="60"/>
      <c r="VBE338" s="60"/>
      <c r="VBF338" s="60"/>
      <c r="VBG338" s="60"/>
      <c r="VBH338" s="60"/>
      <c r="VBI338" s="60"/>
      <c r="VBJ338" s="60"/>
      <c r="VBK338" s="60"/>
      <c r="VBL338" s="60"/>
      <c r="VBM338" s="60"/>
      <c r="VBN338" s="60"/>
      <c r="VBO338" s="60"/>
      <c r="VBP338" s="60"/>
      <c r="VBQ338" s="60"/>
      <c r="VBR338" s="60"/>
      <c r="VBS338" s="60"/>
      <c r="VBT338" s="60"/>
      <c r="VBU338" s="60"/>
      <c r="VBV338" s="60"/>
      <c r="VBW338" s="60"/>
      <c r="VBX338" s="60"/>
      <c r="VBY338" s="60"/>
      <c r="VBZ338" s="60"/>
      <c r="VCA338" s="60"/>
      <c r="VCB338" s="60"/>
      <c r="VCC338" s="60"/>
      <c r="VCD338" s="60"/>
      <c r="VCE338" s="60"/>
      <c r="VCF338" s="60"/>
      <c r="VCG338" s="60"/>
      <c r="VCH338" s="60"/>
      <c r="VCI338" s="60"/>
      <c r="VCJ338" s="60"/>
      <c r="VCK338" s="60"/>
      <c r="VCL338" s="60"/>
      <c r="VCM338" s="60"/>
      <c r="VCN338" s="60"/>
      <c r="VCO338" s="60"/>
      <c r="VCP338" s="60"/>
      <c r="VCQ338" s="60"/>
      <c r="VCR338" s="60"/>
      <c r="VCS338" s="60"/>
      <c r="VCT338" s="60"/>
      <c r="VCU338" s="60"/>
      <c r="VCV338" s="60"/>
      <c r="VCW338" s="60"/>
      <c r="VCX338" s="60"/>
      <c r="VCY338" s="60"/>
      <c r="VCZ338" s="60"/>
      <c r="VDA338" s="60"/>
      <c r="VDB338" s="60"/>
      <c r="VDC338" s="60"/>
      <c r="VDD338" s="60"/>
      <c r="VDE338" s="60"/>
      <c r="VDF338" s="60"/>
      <c r="VDG338" s="60"/>
      <c r="VDH338" s="60"/>
      <c r="VDI338" s="60"/>
      <c r="VDJ338" s="60"/>
      <c r="VDK338" s="60"/>
      <c r="VDL338" s="60"/>
      <c r="VDM338" s="60"/>
      <c r="VDN338" s="60"/>
      <c r="VDO338" s="60"/>
      <c r="VDP338" s="60"/>
      <c r="VDQ338" s="60"/>
      <c r="VDR338" s="60"/>
      <c r="VDS338" s="60"/>
      <c r="VDT338" s="60"/>
      <c r="VDU338" s="60"/>
      <c r="VDV338" s="60"/>
      <c r="VDW338" s="60"/>
      <c r="VDX338" s="60"/>
      <c r="VDY338" s="60"/>
      <c r="VDZ338" s="60"/>
      <c r="VEA338" s="60"/>
      <c r="VEB338" s="60"/>
      <c r="VEC338" s="60"/>
      <c r="VED338" s="60"/>
      <c r="VEE338" s="60"/>
      <c r="VEF338" s="60"/>
      <c r="VEG338" s="60"/>
      <c r="VEH338" s="60"/>
      <c r="VEI338" s="60"/>
      <c r="VEJ338" s="60"/>
      <c r="VEK338" s="60"/>
      <c r="VEL338" s="60"/>
      <c r="VEM338" s="60"/>
      <c r="VEN338" s="60"/>
      <c r="VEO338" s="60"/>
      <c r="VEP338" s="60"/>
      <c r="VEQ338" s="60"/>
      <c r="VER338" s="60"/>
      <c r="VES338" s="60"/>
      <c r="VET338" s="60"/>
      <c r="VEU338" s="60"/>
      <c r="VEV338" s="60"/>
      <c r="VEW338" s="60"/>
      <c r="VEX338" s="60"/>
      <c r="VEY338" s="60"/>
      <c r="VEZ338" s="60"/>
      <c r="VFA338" s="60"/>
      <c r="VFB338" s="60"/>
      <c r="VFC338" s="60"/>
      <c r="VFD338" s="60"/>
      <c r="VFE338" s="60"/>
      <c r="VFF338" s="60"/>
      <c r="VFG338" s="60"/>
      <c r="VFH338" s="60"/>
      <c r="VFI338" s="60"/>
      <c r="VFJ338" s="60"/>
      <c r="VFK338" s="60"/>
      <c r="VFL338" s="60"/>
      <c r="VFM338" s="60"/>
      <c r="VFN338" s="60"/>
      <c r="VFO338" s="60"/>
      <c r="VFP338" s="60"/>
      <c r="VFQ338" s="60"/>
      <c r="VFR338" s="60"/>
      <c r="VFS338" s="60"/>
      <c r="VFT338" s="60"/>
      <c r="VFU338" s="60"/>
      <c r="VFV338" s="60"/>
      <c r="VFW338" s="60"/>
      <c r="VFX338" s="60"/>
      <c r="VFY338" s="60"/>
      <c r="VFZ338" s="60"/>
      <c r="VGA338" s="60"/>
      <c r="VGB338" s="60"/>
      <c r="VGC338" s="60"/>
      <c r="VGD338" s="60"/>
      <c r="VGE338" s="60"/>
      <c r="VGF338" s="60"/>
      <c r="VGG338" s="60"/>
      <c r="VGH338" s="60"/>
      <c r="VGI338" s="60"/>
      <c r="VGJ338" s="60"/>
      <c r="VGK338" s="60"/>
      <c r="VGL338" s="60"/>
      <c r="VGM338" s="60"/>
      <c r="VGN338" s="60"/>
      <c r="VGO338" s="60"/>
      <c r="VGP338" s="60"/>
      <c r="VGQ338" s="60"/>
      <c r="VGR338" s="60"/>
      <c r="VGS338" s="60"/>
      <c r="VGT338" s="60"/>
      <c r="VGU338" s="60"/>
      <c r="VGV338" s="60"/>
      <c r="VGW338" s="60"/>
      <c r="VGX338" s="60"/>
      <c r="VGY338" s="60"/>
      <c r="VGZ338" s="60"/>
      <c r="VHA338" s="60"/>
      <c r="VHB338" s="60"/>
      <c r="VHC338" s="60"/>
      <c r="VHD338" s="60"/>
      <c r="VHE338" s="60"/>
      <c r="VHF338" s="60"/>
      <c r="VHG338" s="60"/>
      <c r="VHH338" s="60"/>
      <c r="VHI338" s="60"/>
      <c r="VHJ338" s="60"/>
      <c r="VHK338" s="60"/>
      <c r="VHL338" s="60"/>
      <c r="VHM338" s="60"/>
      <c r="VHN338" s="60"/>
      <c r="VHO338" s="60"/>
      <c r="VHP338" s="60"/>
      <c r="VHQ338" s="60"/>
      <c r="VHR338" s="60"/>
      <c r="VHS338" s="60"/>
      <c r="VHT338" s="60"/>
      <c r="VHU338" s="60"/>
      <c r="VHV338" s="60"/>
      <c r="VHW338" s="60"/>
      <c r="VHX338" s="60"/>
      <c r="VHY338" s="60"/>
      <c r="VHZ338" s="60"/>
      <c r="VIA338" s="60"/>
      <c r="VIB338" s="60"/>
      <c r="VIC338" s="60"/>
      <c r="VID338" s="60"/>
      <c r="VIE338" s="60"/>
      <c r="VIF338" s="60"/>
      <c r="VIG338" s="60"/>
      <c r="VIH338" s="60"/>
      <c r="VII338" s="60"/>
      <c r="VIJ338" s="60"/>
      <c r="VIK338" s="60"/>
      <c r="VIL338" s="60"/>
      <c r="VIM338" s="60"/>
      <c r="VIN338" s="60"/>
      <c r="VIO338" s="60"/>
      <c r="VIP338" s="60"/>
      <c r="VIQ338" s="60"/>
      <c r="VIR338" s="60"/>
      <c r="VIS338" s="60"/>
      <c r="VIT338" s="60"/>
      <c r="VIU338" s="60"/>
      <c r="VIV338" s="60"/>
      <c r="VIW338" s="60"/>
      <c r="VIX338" s="60"/>
      <c r="VIY338" s="60"/>
      <c r="VIZ338" s="60"/>
      <c r="VJA338" s="60"/>
      <c r="VJB338" s="60"/>
      <c r="VJC338" s="60"/>
      <c r="VJD338" s="60"/>
      <c r="VJE338" s="60"/>
      <c r="VJF338" s="60"/>
      <c r="VJG338" s="60"/>
      <c r="VJH338" s="60"/>
      <c r="VJI338" s="60"/>
      <c r="VJJ338" s="60"/>
      <c r="VJK338" s="60"/>
      <c r="VJL338" s="60"/>
      <c r="VJM338" s="60"/>
      <c r="VJN338" s="60"/>
      <c r="VJO338" s="60"/>
      <c r="VJP338" s="60"/>
      <c r="VJQ338" s="60"/>
      <c r="VJR338" s="60"/>
      <c r="VJS338" s="60"/>
      <c r="VJT338" s="60"/>
      <c r="VJU338" s="60"/>
      <c r="VJV338" s="60"/>
      <c r="VJW338" s="60"/>
      <c r="VJX338" s="60"/>
      <c r="VJY338" s="60"/>
      <c r="VJZ338" s="60"/>
      <c r="VKA338" s="60"/>
      <c r="VKB338" s="60"/>
      <c r="VKC338" s="60"/>
      <c r="VKD338" s="60"/>
      <c r="VKE338" s="60"/>
      <c r="VKF338" s="60"/>
      <c r="VKG338" s="60"/>
      <c r="VKH338" s="60"/>
      <c r="VKI338" s="60"/>
      <c r="VKJ338" s="60"/>
      <c r="VKK338" s="60"/>
      <c r="VKL338" s="60"/>
      <c r="VKM338" s="60"/>
      <c r="VKN338" s="60"/>
      <c r="VKO338" s="60"/>
      <c r="VKP338" s="60"/>
      <c r="VKQ338" s="60"/>
      <c r="VKR338" s="60"/>
      <c r="VKS338" s="60"/>
      <c r="VKT338" s="60"/>
      <c r="VKU338" s="60"/>
      <c r="VKV338" s="60"/>
      <c r="VKW338" s="60"/>
      <c r="VKX338" s="60"/>
      <c r="VKY338" s="60"/>
      <c r="VKZ338" s="60"/>
      <c r="VLA338" s="60"/>
      <c r="VLB338" s="60"/>
      <c r="VLC338" s="60"/>
      <c r="VLD338" s="60"/>
      <c r="VLE338" s="60"/>
      <c r="VLF338" s="60"/>
      <c r="VLG338" s="60"/>
      <c r="VLH338" s="60"/>
      <c r="VLI338" s="60"/>
      <c r="VLJ338" s="60"/>
      <c r="VLK338" s="60"/>
      <c r="VLL338" s="60"/>
      <c r="VLM338" s="60"/>
      <c r="VLN338" s="60"/>
      <c r="VLO338" s="60"/>
      <c r="VLP338" s="60"/>
      <c r="VLQ338" s="60"/>
      <c r="VLR338" s="60"/>
      <c r="VLS338" s="60"/>
      <c r="VLT338" s="60"/>
      <c r="VLU338" s="60"/>
      <c r="VLV338" s="60"/>
      <c r="VLW338" s="60"/>
      <c r="VLX338" s="60"/>
      <c r="VLY338" s="60"/>
      <c r="VLZ338" s="60"/>
      <c r="VMA338" s="60"/>
      <c r="VMB338" s="60"/>
      <c r="VMC338" s="60"/>
      <c r="VMD338" s="60"/>
      <c r="VME338" s="60"/>
      <c r="VMF338" s="60"/>
      <c r="VMG338" s="60"/>
      <c r="VMH338" s="60"/>
      <c r="VMI338" s="60"/>
      <c r="VMJ338" s="60"/>
      <c r="VMK338" s="60"/>
      <c r="VML338" s="60"/>
      <c r="VMM338" s="60"/>
      <c r="VMN338" s="60"/>
      <c r="VMO338" s="60"/>
      <c r="VMP338" s="60"/>
      <c r="VMQ338" s="60"/>
      <c r="VMR338" s="60"/>
      <c r="VMS338" s="60"/>
      <c r="VMT338" s="60"/>
      <c r="VMU338" s="60"/>
      <c r="VMV338" s="60"/>
      <c r="VMW338" s="60"/>
      <c r="VMX338" s="60"/>
      <c r="VMY338" s="60"/>
      <c r="VMZ338" s="60"/>
      <c r="VNA338" s="60"/>
      <c r="VNB338" s="60"/>
      <c r="VNC338" s="60"/>
      <c r="VND338" s="60"/>
      <c r="VNE338" s="60"/>
      <c r="VNF338" s="60"/>
      <c r="VNG338" s="60"/>
      <c r="VNH338" s="60"/>
      <c r="VNI338" s="60"/>
      <c r="VNJ338" s="60"/>
      <c r="VNK338" s="60"/>
      <c r="VNL338" s="60"/>
      <c r="VNM338" s="60"/>
      <c r="VNN338" s="60"/>
      <c r="VNO338" s="60"/>
      <c r="VNP338" s="60"/>
      <c r="VNQ338" s="60"/>
      <c r="VNR338" s="60"/>
      <c r="VNS338" s="60"/>
      <c r="VNT338" s="60"/>
      <c r="VNU338" s="60"/>
      <c r="VNV338" s="60"/>
      <c r="VNW338" s="60"/>
      <c r="VNX338" s="60"/>
      <c r="VNY338" s="60"/>
      <c r="VNZ338" s="60"/>
      <c r="VOA338" s="60"/>
      <c r="VOB338" s="60"/>
      <c r="VOC338" s="60"/>
      <c r="VOD338" s="60"/>
      <c r="VOE338" s="60"/>
      <c r="VOF338" s="60"/>
      <c r="VOG338" s="60"/>
      <c r="VOH338" s="60"/>
      <c r="VOI338" s="60"/>
      <c r="VOJ338" s="60"/>
      <c r="VOK338" s="60"/>
      <c r="VOL338" s="60"/>
      <c r="VOM338" s="60"/>
      <c r="VON338" s="60"/>
      <c r="VOO338" s="60"/>
      <c r="VOP338" s="60"/>
      <c r="VOQ338" s="60"/>
      <c r="VOR338" s="60"/>
      <c r="VOS338" s="60"/>
      <c r="VOT338" s="60"/>
      <c r="VOU338" s="60"/>
      <c r="VOV338" s="60"/>
      <c r="VOW338" s="60"/>
      <c r="VOX338" s="60"/>
      <c r="VOY338" s="60"/>
      <c r="VOZ338" s="60"/>
      <c r="VPA338" s="60"/>
      <c r="VPB338" s="60"/>
      <c r="VPC338" s="60"/>
      <c r="VPD338" s="60"/>
      <c r="VPE338" s="60"/>
      <c r="VPF338" s="60"/>
      <c r="VPG338" s="60"/>
      <c r="VPH338" s="60"/>
      <c r="VPI338" s="60"/>
      <c r="VPJ338" s="60"/>
      <c r="VPK338" s="60"/>
      <c r="VPL338" s="60"/>
      <c r="VPM338" s="60"/>
      <c r="VPN338" s="60"/>
      <c r="VPO338" s="60"/>
      <c r="VPP338" s="60"/>
      <c r="VPQ338" s="60"/>
      <c r="VPR338" s="60"/>
      <c r="VPS338" s="60"/>
      <c r="VPT338" s="60"/>
      <c r="VPU338" s="60"/>
      <c r="VPV338" s="60"/>
      <c r="VPW338" s="60"/>
      <c r="VPX338" s="60"/>
      <c r="VPY338" s="60"/>
      <c r="VPZ338" s="60"/>
      <c r="VQA338" s="60"/>
      <c r="VQB338" s="60"/>
      <c r="VQC338" s="60"/>
      <c r="VQD338" s="60"/>
      <c r="VQE338" s="60"/>
      <c r="VQF338" s="60"/>
      <c r="VQG338" s="60"/>
      <c r="VQH338" s="60"/>
      <c r="VQI338" s="60"/>
      <c r="VQJ338" s="60"/>
      <c r="VQK338" s="60"/>
      <c r="VQL338" s="60"/>
      <c r="VQM338" s="60"/>
      <c r="VQN338" s="60"/>
      <c r="VQO338" s="60"/>
      <c r="VQP338" s="60"/>
      <c r="VQQ338" s="60"/>
      <c r="VQR338" s="60"/>
      <c r="VQS338" s="60"/>
      <c r="VQT338" s="60"/>
      <c r="VQU338" s="60"/>
      <c r="VQV338" s="60"/>
      <c r="VQW338" s="60"/>
      <c r="VQX338" s="60"/>
      <c r="VQY338" s="60"/>
      <c r="VQZ338" s="60"/>
      <c r="VRA338" s="60"/>
      <c r="VRB338" s="60"/>
      <c r="VRC338" s="60"/>
      <c r="VRD338" s="60"/>
      <c r="VRE338" s="60"/>
      <c r="VRF338" s="60"/>
      <c r="VRG338" s="60"/>
      <c r="VRH338" s="60"/>
      <c r="VRI338" s="60"/>
      <c r="VRJ338" s="60"/>
      <c r="VRK338" s="60"/>
      <c r="VRL338" s="60"/>
      <c r="VRM338" s="60"/>
      <c r="VRN338" s="60"/>
      <c r="VRO338" s="60"/>
      <c r="VRP338" s="60"/>
      <c r="VRQ338" s="60"/>
      <c r="VRR338" s="60"/>
      <c r="VRS338" s="60"/>
      <c r="VRT338" s="60"/>
      <c r="VRU338" s="60"/>
      <c r="VRV338" s="60"/>
      <c r="VRW338" s="60"/>
      <c r="VRX338" s="60"/>
      <c r="VRY338" s="60"/>
      <c r="VRZ338" s="60"/>
      <c r="VSA338" s="60"/>
      <c r="VSB338" s="60"/>
      <c r="VSC338" s="60"/>
      <c r="VSD338" s="60"/>
      <c r="VSE338" s="60"/>
      <c r="VSF338" s="60"/>
      <c r="VSG338" s="60"/>
      <c r="VSH338" s="60"/>
      <c r="VSI338" s="60"/>
      <c r="VSJ338" s="60"/>
      <c r="VSK338" s="60"/>
      <c r="VSL338" s="60"/>
      <c r="VSM338" s="60"/>
      <c r="VSN338" s="60"/>
      <c r="VSO338" s="60"/>
      <c r="VSP338" s="60"/>
      <c r="VSQ338" s="60"/>
      <c r="VSR338" s="60"/>
      <c r="VSS338" s="60"/>
      <c r="VST338" s="60"/>
      <c r="VSU338" s="60"/>
      <c r="VSV338" s="60"/>
      <c r="VSW338" s="60"/>
      <c r="VSX338" s="60"/>
      <c r="VSY338" s="60"/>
      <c r="VSZ338" s="60"/>
      <c r="VTA338" s="60"/>
      <c r="VTB338" s="60"/>
      <c r="VTC338" s="60"/>
      <c r="VTD338" s="60"/>
      <c r="VTE338" s="60"/>
      <c r="VTF338" s="60"/>
      <c r="VTG338" s="60"/>
      <c r="VTH338" s="60"/>
      <c r="VTI338" s="60"/>
      <c r="VTJ338" s="60"/>
      <c r="VTK338" s="60"/>
      <c r="VTL338" s="60"/>
      <c r="VTM338" s="60"/>
      <c r="VTN338" s="60"/>
      <c r="VTO338" s="60"/>
      <c r="VTP338" s="60"/>
      <c r="VTQ338" s="60"/>
      <c r="VTR338" s="60"/>
      <c r="VTS338" s="60"/>
      <c r="VTT338" s="60"/>
      <c r="VTU338" s="60"/>
      <c r="VTV338" s="60"/>
      <c r="VTW338" s="60"/>
      <c r="VTX338" s="60"/>
      <c r="VTY338" s="60"/>
      <c r="VTZ338" s="60"/>
      <c r="VUA338" s="60"/>
      <c r="VUB338" s="60"/>
      <c r="VUC338" s="60"/>
      <c r="VUD338" s="60"/>
      <c r="VUE338" s="60"/>
      <c r="VUF338" s="60"/>
      <c r="VUG338" s="60"/>
      <c r="VUH338" s="60"/>
      <c r="VUI338" s="60"/>
      <c r="VUJ338" s="60"/>
      <c r="VUK338" s="60"/>
      <c r="VUL338" s="60"/>
      <c r="VUM338" s="60"/>
      <c r="VUN338" s="60"/>
      <c r="VUO338" s="60"/>
      <c r="VUP338" s="60"/>
      <c r="VUQ338" s="60"/>
      <c r="VUR338" s="60"/>
      <c r="VUS338" s="60"/>
      <c r="VUT338" s="60"/>
      <c r="VUU338" s="60"/>
      <c r="VUV338" s="60"/>
      <c r="VUW338" s="60"/>
      <c r="VUX338" s="60"/>
      <c r="VUY338" s="60"/>
      <c r="VUZ338" s="60"/>
      <c r="VVA338" s="60"/>
      <c r="VVB338" s="60"/>
      <c r="VVC338" s="60"/>
      <c r="VVD338" s="60"/>
      <c r="VVE338" s="60"/>
      <c r="VVF338" s="60"/>
      <c r="VVG338" s="60"/>
      <c r="VVH338" s="60"/>
      <c r="VVI338" s="60"/>
      <c r="VVJ338" s="60"/>
      <c r="VVK338" s="60"/>
      <c r="VVL338" s="60"/>
      <c r="VVM338" s="60"/>
      <c r="VVN338" s="60"/>
      <c r="VVO338" s="60"/>
      <c r="VVP338" s="60"/>
      <c r="VVQ338" s="60"/>
      <c r="VVR338" s="60"/>
      <c r="VVS338" s="60"/>
      <c r="VVT338" s="60"/>
      <c r="VVU338" s="60"/>
      <c r="VVV338" s="60"/>
      <c r="VVW338" s="60"/>
      <c r="VVX338" s="60"/>
      <c r="VVY338" s="60"/>
      <c r="VVZ338" s="60"/>
      <c r="VWA338" s="60"/>
      <c r="VWB338" s="60"/>
      <c r="VWC338" s="60"/>
      <c r="VWD338" s="60"/>
      <c r="VWE338" s="60"/>
      <c r="VWF338" s="60"/>
      <c r="VWG338" s="60"/>
      <c r="VWH338" s="60"/>
      <c r="VWI338" s="60"/>
      <c r="VWJ338" s="60"/>
      <c r="VWK338" s="60"/>
      <c r="VWL338" s="60"/>
      <c r="VWM338" s="60"/>
      <c r="VWN338" s="60"/>
      <c r="VWO338" s="60"/>
      <c r="VWP338" s="60"/>
      <c r="VWQ338" s="60"/>
      <c r="VWR338" s="60"/>
      <c r="VWS338" s="60"/>
      <c r="VWT338" s="60"/>
      <c r="VWU338" s="60"/>
      <c r="VWV338" s="60"/>
      <c r="VWW338" s="60"/>
      <c r="VWX338" s="60"/>
      <c r="VWY338" s="60"/>
      <c r="VWZ338" s="60"/>
      <c r="VXA338" s="60"/>
      <c r="VXB338" s="60"/>
      <c r="VXC338" s="60"/>
      <c r="VXD338" s="60"/>
      <c r="VXE338" s="60"/>
      <c r="VXF338" s="60"/>
      <c r="VXG338" s="60"/>
      <c r="VXH338" s="60"/>
      <c r="VXI338" s="60"/>
      <c r="VXJ338" s="60"/>
      <c r="VXK338" s="60"/>
      <c r="VXL338" s="60"/>
      <c r="VXM338" s="60"/>
      <c r="VXN338" s="60"/>
      <c r="VXO338" s="60"/>
      <c r="VXP338" s="60"/>
      <c r="VXQ338" s="60"/>
      <c r="VXR338" s="60"/>
      <c r="VXS338" s="60"/>
      <c r="VXT338" s="60"/>
      <c r="VXU338" s="60"/>
      <c r="VXV338" s="60"/>
      <c r="VXW338" s="60"/>
      <c r="VXX338" s="60"/>
      <c r="VXY338" s="60"/>
      <c r="VXZ338" s="60"/>
      <c r="VYA338" s="60"/>
      <c r="VYB338" s="60"/>
      <c r="VYC338" s="60"/>
      <c r="VYD338" s="60"/>
      <c r="VYE338" s="60"/>
      <c r="VYF338" s="60"/>
      <c r="VYG338" s="60"/>
      <c r="VYH338" s="60"/>
      <c r="VYI338" s="60"/>
      <c r="VYJ338" s="60"/>
      <c r="VYK338" s="60"/>
      <c r="VYL338" s="60"/>
      <c r="VYM338" s="60"/>
      <c r="VYN338" s="60"/>
      <c r="VYO338" s="60"/>
      <c r="VYP338" s="60"/>
      <c r="VYQ338" s="60"/>
      <c r="VYR338" s="60"/>
      <c r="VYS338" s="60"/>
      <c r="VYT338" s="60"/>
      <c r="VYU338" s="60"/>
      <c r="VYV338" s="60"/>
      <c r="VYW338" s="60"/>
      <c r="VYX338" s="60"/>
      <c r="VYY338" s="60"/>
      <c r="VYZ338" s="60"/>
      <c r="VZA338" s="60"/>
      <c r="VZB338" s="60"/>
      <c r="VZC338" s="60"/>
      <c r="VZD338" s="60"/>
      <c r="VZE338" s="60"/>
      <c r="VZF338" s="60"/>
      <c r="VZG338" s="60"/>
      <c r="VZH338" s="60"/>
      <c r="VZI338" s="60"/>
      <c r="VZJ338" s="60"/>
      <c r="VZK338" s="60"/>
      <c r="VZL338" s="60"/>
      <c r="VZM338" s="60"/>
      <c r="VZN338" s="60"/>
      <c r="VZO338" s="60"/>
      <c r="VZP338" s="60"/>
      <c r="VZQ338" s="60"/>
      <c r="VZR338" s="60"/>
      <c r="VZS338" s="60"/>
      <c r="VZT338" s="60"/>
      <c r="VZU338" s="60"/>
      <c r="VZV338" s="60"/>
      <c r="VZW338" s="60"/>
      <c r="VZX338" s="60"/>
      <c r="VZY338" s="60"/>
      <c r="VZZ338" s="60"/>
      <c r="WAA338" s="60"/>
      <c r="WAB338" s="60"/>
      <c r="WAC338" s="60"/>
      <c r="WAD338" s="60"/>
      <c r="WAE338" s="60"/>
      <c r="WAF338" s="60"/>
      <c r="WAG338" s="60"/>
      <c r="WAH338" s="60"/>
      <c r="WAI338" s="60"/>
      <c r="WAJ338" s="60"/>
      <c r="WAK338" s="60"/>
      <c r="WAL338" s="60"/>
      <c r="WAM338" s="60"/>
      <c r="WAN338" s="60"/>
      <c r="WAO338" s="60"/>
      <c r="WAP338" s="60"/>
      <c r="WAQ338" s="60"/>
      <c r="WAR338" s="60"/>
      <c r="WAS338" s="60"/>
      <c r="WAT338" s="60"/>
      <c r="WAU338" s="60"/>
      <c r="WAV338" s="60"/>
      <c r="WAW338" s="60"/>
      <c r="WAX338" s="60"/>
      <c r="WAY338" s="60"/>
      <c r="WAZ338" s="60"/>
      <c r="WBA338" s="60"/>
      <c r="WBB338" s="60"/>
      <c r="WBC338" s="60"/>
      <c r="WBD338" s="60"/>
      <c r="WBE338" s="60"/>
      <c r="WBF338" s="60"/>
      <c r="WBG338" s="60"/>
      <c r="WBH338" s="60"/>
      <c r="WBI338" s="60"/>
      <c r="WBJ338" s="60"/>
      <c r="WBK338" s="60"/>
      <c r="WBL338" s="60"/>
      <c r="WBM338" s="60"/>
      <c r="WBN338" s="60"/>
      <c r="WBO338" s="60"/>
      <c r="WBP338" s="60"/>
      <c r="WBQ338" s="60"/>
      <c r="WBR338" s="60"/>
      <c r="WBS338" s="60"/>
      <c r="WBT338" s="60"/>
      <c r="WBU338" s="60"/>
      <c r="WBV338" s="60"/>
      <c r="WBW338" s="60"/>
      <c r="WBX338" s="60"/>
      <c r="WBY338" s="60"/>
      <c r="WBZ338" s="60"/>
      <c r="WCA338" s="60"/>
      <c r="WCB338" s="60"/>
      <c r="WCC338" s="60"/>
      <c r="WCD338" s="60"/>
      <c r="WCE338" s="60"/>
      <c r="WCF338" s="60"/>
      <c r="WCG338" s="60"/>
      <c r="WCH338" s="60"/>
      <c r="WCI338" s="60"/>
      <c r="WCJ338" s="60"/>
      <c r="WCK338" s="60"/>
      <c r="WCL338" s="60"/>
      <c r="WCM338" s="60"/>
      <c r="WCN338" s="60"/>
      <c r="WCO338" s="60"/>
      <c r="WCP338" s="60"/>
      <c r="WCQ338" s="60"/>
      <c r="WCR338" s="60"/>
      <c r="WCS338" s="60"/>
      <c r="WCT338" s="60"/>
      <c r="WCU338" s="60"/>
      <c r="WCV338" s="60"/>
      <c r="WCW338" s="60"/>
      <c r="WCX338" s="60"/>
      <c r="WCY338" s="60"/>
      <c r="WCZ338" s="60"/>
      <c r="WDA338" s="60"/>
      <c r="WDB338" s="60"/>
      <c r="WDC338" s="60"/>
      <c r="WDD338" s="60"/>
      <c r="WDE338" s="60"/>
      <c r="WDF338" s="60"/>
      <c r="WDG338" s="60"/>
      <c r="WDH338" s="60"/>
      <c r="WDI338" s="60"/>
      <c r="WDJ338" s="60"/>
      <c r="WDK338" s="60"/>
      <c r="WDL338" s="60"/>
      <c r="WDM338" s="60"/>
      <c r="WDN338" s="60"/>
      <c r="WDO338" s="60"/>
      <c r="WDP338" s="60"/>
      <c r="WDQ338" s="60"/>
      <c r="WDR338" s="60"/>
      <c r="WDS338" s="60"/>
      <c r="WDT338" s="60"/>
      <c r="WDU338" s="60"/>
      <c r="WDV338" s="60"/>
      <c r="WDW338" s="60"/>
      <c r="WDX338" s="60"/>
      <c r="WDY338" s="60"/>
      <c r="WDZ338" s="60"/>
      <c r="WEA338" s="60"/>
      <c r="WEB338" s="60"/>
      <c r="WEC338" s="60"/>
      <c r="WED338" s="60"/>
      <c r="WEE338" s="60"/>
      <c r="WEF338" s="60"/>
      <c r="WEG338" s="60"/>
      <c r="WEH338" s="60"/>
      <c r="WEI338" s="60"/>
      <c r="WEJ338" s="60"/>
      <c r="WEK338" s="60"/>
      <c r="WEL338" s="60"/>
      <c r="WEM338" s="60"/>
      <c r="WEN338" s="60"/>
      <c r="WEO338" s="60"/>
      <c r="WEP338" s="60"/>
      <c r="WEQ338" s="60"/>
      <c r="WER338" s="60"/>
      <c r="WES338" s="60"/>
      <c r="WET338" s="60"/>
      <c r="WEU338" s="60"/>
      <c r="WEV338" s="60"/>
      <c r="WEW338" s="60"/>
      <c r="WEX338" s="60"/>
      <c r="WEY338" s="60"/>
      <c r="WEZ338" s="60"/>
      <c r="WFA338" s="60"/>
      <c r="WFB338" s="60"/>
      <c r="WFC338" s="60"/>
      <c r="WFD338" s="60"/>
      <c r="WFE338" s="60"/>
      <c r="WFF338" s="60"/>
      <c r="WFG338" s="60"/>
      <c r="WFH338" s="60"/>
      <c r="WFI338" s="60"/>
      <c r="WFJ338" s="60"/>
      <c r="WFK338" s="60"/>
      <c r="WFL338" s="60"/>
      <c r="WFM338" s="60"/>
      <c r="WFN338" s="60"/>
      <c r="WFO338" s="60"/>
      <c r="WFP338" s="60"/>
      <c r="WFQ338" s="60"/>
      <c r="WFR338" s="60"/>
      <c r="WFS338" s="60"/>
      <c r="WFT338" s="60"/>
      <c r="WFU338" s="60"/>
      <c r="WFV338" s="60"/>
      <c r="WFW338" s="60"/>
      <c r="WFX338" s="60"/>
      <c r="WFY338" s="60"/>
      <c r="WFZ338" s="60"/>
      <c r="WGA338" s="60"/>
      <c r="WGB338" s="60"/>
      <c r="WGC338" s="60"/>
      <c r="WGD338" s="60"/>
      <c r="WGE338" s="60"/>
      <c r="WGF338" s="60"/>
      <c r="WGG338" s="60"/>
      <c r="WGH338" s="60"/>
      <c r="WGI338" s="60"/>
      <c r="WGJ338" s="60"/>
      <c r="WGK338" s="60"/>
      <c r="WGL338" s="60"/>
      <c r="WGM338" s="60"/>
      <c r="WGN338" s="60"/>
      <c r="WGO338" s="60"/>
      <c r="WGP338" s="60"/>
      <c r="WGQ338" s="60"/>
      <c r="WGR338" s="60"/>
      <c r="WGS338" s="60"/>
      <c r="WGT338" s="60"/>
      <c r="WGU338" s="60"/>
      <c r="WGV338" s="60"/>
      <c r="WGW338" s="60"/>
      <c r="WGX338" s="60"/>
      <c r="WGY338" s="60"/>
      <c r="WGZ338" s="60"/>
      <c r="WHA338" s="60"/>
      <c r="WHB338" s="60"/>
      <c r="WHC338" s="60"/>
      <c r="WHD338" s="60"/>
      <c r="WHE338" s="60"/>
      <c r="WHF338" s="60"/>
      <c r="WHG338" s="60"/>
      <c r="WHH338" s="60"/>
      <c r="WHI338" s="60"/>
      <c r="WHJ338" s="60"/>
      <c r="WHK338" s="60"/>
      <c r="WHL338" s="60"/>
      <c r="WHM338" s="60"/>
      <c r="WHN338" s="60"/>
      <c r="WHO338" s="60"/>
      <c r="WHP338" s="60"/>
      <c r="WHQ338" s="60"/>
      <c r="WHR338" s="60"/>
      <c r="WHS338" s="60"/>
      <c r="WHT338" s="60"/>
      <c r="WHU338" s="60"/>
      <c r="WHV338" s="60"/>
      <c r="WHW338" s="60"/>
      <c r="WHX338" s="60"/>
      <c r="WHY338" s="60"/>
      <c r="WHZ338" s="60"/>
      <c r="WIA338" s="60"/>
      <c r="WIB338" s="60"/>
      <c r="WIC338" s="60"/>
      <c r="WID338" s="60"/>
      <c r="WIE338" s="60"/>
      <c r="WIF338" s="60"/>
      <c r="WIG338" s="60"/>
      <c r="WIH338" s="60"/>
      <c r="WII338" s="60"/>
      <c r="WIJ338" s="60"/>
      <c r="WIK338" s="60"/>
      <c r="WIL338" s="60"/>
      <c r="WIM338" s="60"/>
      <c r="WIN338" s="60"/>
      <c r="WIO338" s="60"/>
      <c r="WIP338" s="60"/>
      <c r="WIQ338" s="60"/>
      <c r="WIR338" s="60"/>
      <c r="WIS338" s="60"/>
      <c r="WIT338" s="60"/>
      <c r="WIU338" s="60"/>
      <c r="WIV338" s="60"/>
      <c r="WIW338" s="60"/>
      <c r="WIX338" s="60"/>
      <c r="WIY338" s="60"/>
      <c r="WIZ338" s="60"/>
      <c r="WJA338" s="60"/>
      <c r="WJB338" s="60"/>
      <c r="WJC338" s="60"/>
      <c r="WJD338" s="60"/>
      <c r="WJE338" s="60"/>
      <c r="WJF338" s="60"/>
      <c r="WJG338" s="60"/>
      <c r="WJH338" s="60"/>
      <c r="WJI338" s="60"/>
      <c r="WJJ338" s="60"/>
      <c r="WJK338" s="60"/>
      <c r="WJL338" s="60"/>
      <c r="WJM338" s="60"/>
      <c r="WJN338" s="60"/>
      <c r="WJO338" s="60"/>
      <c r="WJP338" s="60"/>
      <c r="WJQ338" s="60"/>
      <c r="WJR338" s="60"/>
      <c r="WJS338" s="60"/>
      <c r="WJT338" s="60"/>
      <c r="WJU338" s="60"/>
      <c r="WJV338" s="60"/>
      <c r="WJW338" s="60"/>
      <c r="WJX338" s="60"/>
      <c r="WJY338" s="60"/>
      <c r="WJZ338" s="60"/>
      <c r="WKA338" s="60"/>
      <c r="WKB338" s="60"/>
      <c r="WKC338" s="60"/>
      <c r="WKD338" s="60"/>
      <c r="WKE338" s="60"/>
      <c r="WKF338" s="60"/>
      <c r="WKG338" s="60"/>
      <c r="WKH338" s="60"/>
      <c r="WKI338" s="60"/>
      <c r="WKJ338" s="60"/>
      <c r="WKK338" s="60"/>
      <c r="WKL338" s="60"/>
      <c r="WKM338" s="60"/>
      <c r="WKN338" s="60"/>
      <c r="WKO338" s="60"/>
      <c r="WKP338" s="60"/>
      <c r="WKQ338" s="60"/>
      <c r="WKR338" s="60"/>
      <c r="WKS338" s="60"/>
      <c r="WKT338" s="60"/>
      <c r="WKU338" s="60"/>
      <c r="WKV338" s="60"/>
      <c r="WKW338" s="60"/>
      <c r="WKX338" s="60"/>
      <c r="WKY338" s="60"/>
      <c r="WKZ338" s="60"/>
      <c r="WLA338" s="60"/>
      <c r="WLB338" s="60"/>
      <c r="WLC338" s="60"/>
      <c r="WLD338" s="60"/>
      <c r="WLE338" s="60"/>
      <c r="WLF338" s="60"/>
      <c r="WLG338" s="60"/>
      <c r="WLH338" s="60"/>
      <c r="WLI338" s="60"/>
      <c r="WLJ338" s="60"/>
      <c r="WLK338" s="60"/>
      <c r="WLL338" s="60"/>
      <c r="WLM338" s="60"/>
      <c r="WLN338" s="60"/>
      <c r="WLO338" s="60"/>
      <c r="WLP338" s="60"/>
      <c r="WLQ338" s="60"/>
      <c r="WLR338" s="60"/>
      <c r="WLS338" s="60"/>
      <c r="WLT338" s="60"/>
      <c r="WLU338" s="60"/>
      <c r="WLV338" s="60"/>
      <c r="WLW338" s="60"/>
      <c r="WLX338" s="60"/>
      <c r="WLY338" s="60"/>
      <c r="WLZ338" s="60"/>
      <c r="WMA338" s="60"/>
      <c r="WMB338" s="60"/>
      <c r="WMC338" s="60"/>
      <c r="WMD338" s="60"/>
      <c r="WME338" s="60"/>
      <c r="WMF338" s="60"/>
      <c r="WMG338" s="60"/>
      <c r="WMH338" s="60"/>
      <c r="WMI338" s="60"/>
      <c r="WMJ338" s="60"/>
      <c r="WMK338" s="60"/>
      <c r="WML338" s="60"/>
      <c r="WMM338" s="60"/>
      <c r="WMN338" s="60"/>
      <c r="WMO338" s="60"/>
      <c r="WMP338" s="60"/>
      <c r="WMQ338" s="60"/>
      <c r="WMR338" s="60"/>
      <c r="WMS338" s="60"/>
      <c r="WMT338" s="60"/>
      <c r="WMU338" s="60"/>
      <c r="WMV338" s="60"/>
      <c r="WMW338" s="60"/>
      <c r="WMX338" s="60"/>
      <c r="WMY338" s="60"/>
      <c r="WMZ338" s="60"/>
      <c r="WNA338" s="60"/>
      <c r="WNB338" s="60"/>
      <c r="WNC338" s="60"/>
      <c r="WND338" s="60"/>
      <c r="WNE338" s="60"/>
      <c r="WNF338" s="60"/>
      <c r="WNG338" s="60"/>
      <c r="WNH338" s="60"/>
      <c r="WNI338" s="60"/>
      <c r="WNJ338" s="60"/>
      <c r="WNK338" s="60"/>
      <c r="WNL338" s="60"/>
      <c r="WNM338" s="60"/>
      <c r="WNN338" s="60"/>
      <c r="WNO338" s="60"/>
      <c r="WNP338" s="60"/>
      <c r="WNQ338" s="60"/>
      <c r="WNR338" s="60"/>
      <c r="WNS338" s="60"/>
      <c r="WNT338" s="60"/>
      <c r="WNU338" s="60"/>
      <c r="WNV338" s="60"/>
      <c r="WNW338" s="60"/>
      <c r="WNX338" s="60"/>
      <c r="WNY338" s="60"/>
      <c r="WNZ338" s="60"/>
      <c r="WOA338" s="60"/>
      <c r="WOB338" s="60"/>
      <c r="WOC338" s="60"/>
      <c r="WOD338" s="60"/>
      <c r="WOE338" s="60"/>
      <c r="WOF338" s="60"/>
      <c r="WOG338" s="60"/>
      <c r="WOH338" s="60"/>
      <c r="WOI338" s="60"/>
      <c r="WOJ338" s="60"/>
      <c r="WOK338" s="60"/>
      <c r="WOL338" s="60"/>
      <c r="WOM338" s="60"/>
      <c r="WON338" s="60"/>
      <c r="WOO338" s="60"/>
      <c r="WOP338" s="60"/>
      <c r="WOQ338" s="60"/>
      <c r="WOR338" s="60"/>
      <c r="WOS338" s="60"/>
      <c r="WOT338" s="60"/>
      <c r="WOU338" s="60"/>
      <c r="WOV338" s="60"/>
      <c r="WOW338" s="60"/>
      <c r="WOX338" s="60"/>
      <c r="WOY338" s="60"/>
      <c r="WOZ338" s="60"/>
      <c r="WPA338" s="60"/>
      <c r="WPB338" s="60"/>
      <c r="WPC338" s="60"/>
      <c r="WPD338" s="60"/>
      <c r="WPE338" s="60"/>
      <c r="WPF338" s="60"/>
      <c r="WPG338" s="60"/>
      <c r="WPH338" s="60"/>
      <c r="WPI338" s="60"/>
      <c r="WPJ338" s="60"/>
      <c r="WPK338" s="60"/>
      <c r="WPL338" s="60"/>
      <c r="WPM338" s="60"/>
      <c r="WPN338" s="60"/>
      <c r="WPO338" s="60"/>
      <c r="WPP338" s="60"/>
      <c r="WPQ338" s="60"/>
      <c r="WPR338" s="60"/>
      <c r="WPS338" s="60"/>
      <c r="WPT338" s="60"/>
      <c r="WPU338" s="60"/>
      <c r="WPV338" s="60"/>
      <c r="WPW338" s="60"/>
      <c r="WPX338" s="60"/>
      <c r="WPY338" s="60"/>
      <c r="WPZ338" s="60"/>
      <c r="WQA338" s="60"/>
      <c r="WQB338" s="60"/>
      <c r="WQC338" s="60"/>
      <c r="WQD338" s="60"/>
      <c r="WQE338" s="60"/>
      <c r="WQF338" s="60"/>
      <c r="WQG338" s="60"/>
      <c r="WQH338" s="60"/>
      <c r="WQI338" s="60"/>
      <c r="WQJ338" s="60"/>
      <c r="WQK338" s="60"/>
      <c r="WQL338" s="60"/>
      <c r="WQM338" s="60"/>
      <c r="WQN338" s="60"/>
      <c r="WQO338" s="60"/>
      <c r="WQP338" s="60"/>
      <c r="WQQ338" s="60"/>
      <c r="WQR338" s="60"/>
      <c r="WQS338" s="60"/>
      <c r="WQT338" s="60"/>
      <c r="WQU338" s="60"/>
      <c r="WQV338" s="60"/>
      <c r="WQW338" s="60"/>
      <c r="WQX338" s="60"/>
      <c r="WQY338" s="60"/>
      <c r="WQZ338" s="60"/>
      <c r="WRA338" s="60"/>
      <c r="WRB338" s="60"/>
      <c r="WRC338" s="60"/>
      <c r="WRD338" s="60"/>
      <c r="WRE338" s="60"/>
      <c r="WRF338" s="60"/>
      <c r="WRG338" s="60"/>
      <c r="WRH338" s="60"/>
      <c r="WRI338" s="60"/>
      <c r="WRJ338" s="60"/>
      <c r="WRK338" s="60"/>
      <c r="WRL338" s="60"/>
      <c r="WRM338" s="60"/>
      <c r="WRN338" s="60"/>
      <c r="WRO338" s="60"/>
      <c r="WRP338" s="60"/>
      <c r="WRQ338" s="60"/>
      <c r="WRR338" s="60"/>
      <c r="WRS338" s="60"/>
      <c r="WRT338" s="60"/>
      <c r="WRU338" s="60"/>
      <c r="WRV338" s="60"/>
      <c r="WRW338" s="60"/>
      <c r="WRX338" s="60"/>
      <c r="WRY338" s="60"/>
      <c r="WRZ338" s="60"/>
      <c r="WSA338" s="60"/>
      <c r="WSB338" s="60"/>
      <c r="WSC338" s="60"/>
      <c r="WSD338" s="60"/>
      <c r="WSE338" s="60"/>
      <c r="WSF338" s="60"/>
      <c r="WSG338" s="60"/>
      <c r="WSH338" s="60"/>
      <c r="WSI338" s="60"/>
      <c r="WSJ338" s="60"/>
      <c r="WSK338" s="60"/>
      <c r="WSL338" s="60"/>
      <c r="WSM338" s="60"/>
      <c r="WSN338" s="60"/>
      <c r="WSO338" s="60"/>
      <c r="WSP338" s="60"/>
      <c r="WSQ338" s="60"/>
      <c r="WSR338" s="60"/>
      <c r="WSS338" s="60"/>
      <c r="WST338" s="60"/>
      <c r="WSU338" s="60"/>
      <c r="WSV338" s="60"/>
      <c r="WSW338" s="60"/>
      <c r="WSX338" s="60"/>
      <c r="WSY338" s="60"/>
      <c r="WSZ338" s="60"/>
      <c r="WTA338" s="60"/>
      <c r="WTB338" s="60"/>
      <c r="WTC338" s="60"/>
      <c r="WTD338" s="60"/>
      <c r="WTE338" s="60"/>
      <c r="WTF338" s="60"/>
      <c r="WTG338" s="60"/>
      <c r="WTH338" s="60"/>
      <c r="WTI338" s="60"/>
      <c r="WTJ338" s="60"/>
      <c r="WTK338" s="60"/>
      <c r="WTL338" s="60"/>
      <c r="WTM338" s="60"/>
      <c r="WTN338" s="60"/>
      <c r="WTO338" s="60"/>
      <c r="WTP338" s="60"/>
      <c r="WTQ338" s="60"/>
      <c r="WTR338" s="60"/>
      <c r="WTS338" s="60"/>
      <c r="WTT338" s="60"/>
      <c r="WTU338" s="60"/>
      <c r="WTV338" s="60"/>
      <c r="WTW338" s="60"/>
      <c r="WTX338" s="60"/>
      <c r="WTY338" s="60"/>
      <c r="WTZ338" s="60"/>
      <c r="WUA338" s="60"/>
      <c r="WUB338" s="60"/>
      <c r="WUC338" s="60"/>
      <c r="WUD338" s="60"/>
      <c r="WUE338" s="60"/>
      <c r="WUF338" s="60"/>
      <c r="WUG338" s="60"/>
      <c r="WUH338" s="60"/>
      <c r="WUI338" s="60"/>
      <c r="WUJ338" s="60"/>
      <c r="WUK338" s="60"/>
      <c r="WUL338" s="60"/>
      <c r="WUM338" s="60"/>
      <c r="WUN338" s="60"/>
      <c r="WUO338" s="60"/>
      <c r="WUP338" s="60"/>
      <c r="WUQ338" s="60"/>
      <c r="WUR338" s="60"/>
      <c r="WUS338" s="60"/>
      <c r="WUT338" s="60"/>
      <c r="WUU338" s="60"/>
      <c r="WUV338" s="60"/>
      <c r="WUW338" s="60"/>
      <c r="WUX338" s="60"/>
      <c r="WUY338" s="60"/>
      <c r="WUZ338" s="60"/>
      <c r="WVA338" s="60"/>
      <c r="WVB338" s="60"/>
      <c r="WVC338" s="60"/>
      <c r="WVD338" s="60"/>
      <c r="WVE338" s="60"/>
      <c r="WVF338" s="60"/>
      <c r="WVG338" s="60"/>
      <c r="WVH338" s="60"/>
      <c r="WVI338" s="60"/>
      <c r="WVJ338" s="60"/>
      <c r="WVK338" s="60"/>
      <c r="WVL338" s="60"/>
      <c r="WVM338" s="60"/>
      <c r="WVN338" s="60"/>
      <c r="WVO338" s="60"/>
      <c r="WVP338" s="60"/>
      <c r="WVQ338" s="60"/>
      <c r="WVR338" s="60"/>
      <c r="WVS338" s="60"/>
      <c r="WVT338" s="60"/>
      <c r="WVU338" s="60"/>
      <c r="WVV338" s="60"/>
      <c r="WVW338" s="60"/>
      <c r="WVX338" s="60"/>
      <c r="WVY338" s="60"/>
      <c r="WVZ338" s="60"/>
      <c r="WWA338" s="60"/>
      <c r="WWB338" s="60"/>
      <c r="WWC338" s="60"/>
      <c r="WWD338" s="60"/>
      <c r="WWE338" s="60"/>
      <c r="WWF338" s="60"/>
      <c r="WWG338" s="60"/>
      <c r="WWH338" s="60"/>
      <c r="WWI338" s="60"/>
      <c r="WWJ338" s="60"/>
      <c r="WWK338" s="60"/>
      <c r="WWL338" s="60"/>
      <c r="WWM338" s="60"/>
      <c r="WWN338" s="60"/>
      <c r="WWO338" s="60"/>
      <c r="WWP338" s="60"/>
      <c r="WWQ338" s="60"/>
      <c r="WWR338" s="60"/>
      <c r="WWS338" s="60"/>
      <c r="WWT338" s="60"/>
      <c r="WWU338" s="60"/>
      <c r="WWV338" s="60"/>
      <c r="WWW338" s="60"/>
      <c r="WWX338" s="60"/>
      <c r="WWY338" s="60"/>
      <c r="WWZ338" s="60"/>
      <c r="WXA338" s="60"/>
      <c r="WXB338" s="60"/>
      <c r="WXC338" s="60"/>
      <c r="WXD338" s="60"/>
      <c r="WXE338" s="60"/>
      <c r="WXF338" s="60"/>
      <c r="WXG338" s="60"/>
      <c r="WXH338" s="60"/>
      <c r="WXI338" s="60"/>
      <c r="WXJ338" s="60"/>
      <c r="WXK338" s="60"/>
      <c r="WXL338" s="60"/>
      <c r="WXM338" s="60"/>
      <c r="WXN338" s="60"/>
      <c r="WXO338" s="60"/>
      <c r="WXP338" s="60"/>
      <c r="WXQ338" s="60"/>
      <c r="WXR338" s="60"/>
      <c r="WXS338" s="60"/>
      <c r="WXT338" s="60"/>
      <c r="WXU338" s="60"/>
      <c r="WXV338" s="60"/>
      <c r="WXW338" s="60"/>
      <c r="WXX338" s="60"/>
      <c r="WXY338" s="60"/>
      <c r="WXZ338" s="60"/>
      <c r="WYA338" s="60"/>
      <c r="WYB338" s="60"/>
      <c r="WYC338" s="60"/>
      <c r="WYD338" s="60"/>
      <c r="WYE338" s="60"/>
      <c r="WYF338" s="60"/>
      <c r="WYG338" s="60"/>
      <c r="WYH338" s="60"/>
      <c r="WYI338" s="60"/>
      <c r="WYJ338" s="60"/>
      <c r="WYK338" s="60"/>
      <c r="WYL338" s="60"/>
      <c r="WYM338" s="60"/>
      <c r="WYN338" s="60"/>
      <c r="WYO338" s="60"/>
      <c r="WYP338" s="60"/>
      <c r="WYQ338" s="60"/>
      <c r="WYR338" s="60"/>
      <c r="WYS338" s="60"/>
      <c r="WYT338" s="60"/>
      <c r="WYU338" s="60"/>
      <c r="WYV338" s="60"/>
      <c r="WYW338" s="60"/>
      <c r="WYX338" s="60"/>
      <c r="WYY338" s="60"/>
      <c r="WYZ338" s="60"/>
      <c r="WZA338" s="60"/>
      <c r="WZB338" s="60"/>
      <c r="WZC338" s="60"/>
      <c r="WZD338" s="60"/>
      <c r="WZE338" s="60"/>
      <c r="WZF338" s="60"/>
      <c r="WZG338" s="60"/>
      <c r="WZH338" s="60"/>
      <c r="WZI338" s="60"/>
      <c r="WZJ338" s="60"/>
      <c r="WZK338" s="60"/>
      <c r="WZL338" s="60"/>
      <c r="WZM338" s="60"/>
      <c r="WZN338" s="60"/>
      <c r="WZO338" s="60"/>
      <c r="WZP338" s="60"/>
      <c r="WZQ338" s="60"/>
      <c r="WZR338" s="60"/>
      <c r="WZS338" s="60"/>
      <c r="WZT338" s="60"/>
      <c r="WZU338" s="60"/>
      <c r="WZV338" s="60"/>
      <c r="WZW338" s="60"/>
      <c r="WZX338" s="60"/>
      <c r="WZY338" s="60"/>
      <c r="WZZ338" s="60"/>
      <c r="XAA338" s="60"/>
      <c r="XAB338" s="60"/>
      <c r="XAC338" s="60"/>
      <c r="XAD338" s="60"/>
      <c r="XAE338" s="60"/>
      <c r="XAF338" s="60"/>
      <c r="XAG338" s="60"/>
      <c r="XAH338" s="60"/>
      <c r="XAI338" s="60"/>
      <c r="XAJ338" s="60"/>
      <c r="XAK338" s="60"/>
      <c r="XAL338" s="60"/>
      <c r="XAM338" s="60"/>
      <c r="XAN338" s="60"/>
      <c r="XAO338" s="60"/>
      <c r="XAP338" s="60"/>
      <c r="XAQ338" s="60"/>
      <c r="XAR338" s="60"/>
      <c r="XAS338" s="60"/>
      <c r="XAT338" s="60"/>
      <c r="XAU338" s="60"/>
      <c r="XAV338" s="60"/>
      <c r="XAW338" s="60"/>
      <c r="XAX338" s="60"/>
      <c r="XAY338" s="60"/>
      <c r="XAZ338" s="60"/>
      <c r="XBA338" s="60"/>
      <c r="XBB338" s="60"/>
      <c r="XBC338" s="60"/>
      <c r="XBD338" s="60"/>
      <c r="XBE338" s="60"/>
      <c r="XBF338" s="60"/>
      <c r="XBG338" s="60"/>
      <c r="XBH338" s="60"/>
      <c r="XBI338" s="60"/>
      <c r="XBJ338" s="60"/>
      <c r="XBK338" s="60"/>
      <c r="XBL338" s="60"/>
      <c r="XBM338" s="60"/>
      <c r="XBN338" s="60"/>
      <c r="XBO338" s="60"/>
      <c r="XBP338" s="60"/>
      <c r="XBQ338" s="60"/>
      <c r="XBR338" s="60"/>
      <c r="XBS338" s="60"/>
      <c r="XBT338" s="60"/>
      <c r="XBU338" s="60"/>
      <c r="XBV338" s="60"/>
      <c r="XBW338" s="60"/>
      <c r="XBX338" s="60"/>
      <c r="XBY338" s="60"/>
      <c r="XBZ338" s="60"/>
      <c r="XCA338" s="60"/>
      <c r="XCB338" s="60"/>
      <c r="XCC338" s="60"/>
      <c r="XCD338" s="60"/>
      <c r="XCE338" s="60"/>
      <c r="XCF338" s="60"/>
      <c r="XCG338" s="60"/>
      <c r="XCH338" s="60"/>
      <c r="XCI338" s="60"/>
      <c r="XCJ338" s="60"/>
      <c r="XCK338" s="60"/>
      <c r="XCL338" s="60"/>
      <c r="XCM338" s="60"/>
      <c r="XCN338" s="60"/>
      <c r="XCO338" s="60"/>
      <c r="XCP338" s="60"/>
      <c r="XCQ338" s="60"/>
      <c r="XCR338" s="60"/>
      <c r="XCS338" s="60"/>
      <c r="XCT338" s="60"/>
      <c r="XCU338" s="60"/>
      <c r="XCV338" s="60"/>
      <c r="XCW338" s="60"/>
      <c r="XCX338" s="60"/>
      <c r="XCY338" s="60"/>
      <c r="XCZ338" s="60"/>
      <c r="XDA338" s="60"/>
      <c r="XDB338" s="60"/>
      <c r="XDC338" s="60"/>
      <c r="XDD338" s="60"/>
      <c r="XDE338" s="60"/>
      <c r="XDF338" s="60"/>
      <c r="XDG338" s="60"/>
      <c r="XDH338" s="60"/>
      <c r="XDI338" s="60"/>
      <c r="XDJ338" s="60"/>
      <c r="XDK338" s="60"/>
      <c r="XDL338" s="60"/>
      <c r="XDM338" s="60"/>
      <c r="XDN338" s="60"/>
      <c r="XDO338" s="60"/>
      <c r="XDP338" s="60"/>
      <c r="XDQ338" s="60"/>
      <c r="XDR338" s="60"/>
      <c r="XDS338" s="60"/>
      <c r="XDT338" s="60"/>
      <c r="XDU338" s="60"/>
      <c r="XDV338" s="60"/>
      <c r="XDW338" s="60"/>
      <c r="XDX338" s="60"/>
      <c r="XDY338" s="60"/>
      <c r="XDZ338" s="60"/>
      <c r="XEA338" s="60"/>
      <c r="XEB338" s="60"/>
      <c r="XEC338" s="60"/>
      <c r="XED338" s="60"/>
      <c r="XEE338" s="60"/>
      <c r="XEF338" s="60"/>
      <c r="XEG338" s="60"/>
      <c r="XEH338" s="60"/>
      <c r="XEI338" s="60"/>
      <c r="XEJ338" s="60"/>
      <c r="XEK338" s="60"/>
      <c r="XEL338" s="60"/>
      <c r="XEM338" s="60"/>
      <c r="XEN338" s="60"/>
      <c r="XEO338" s="60"/>
      <c r="XEP338" s="60"/>
      <c r="XEQ338" s="60"/>
      <c r="XER338" s="60"/>
      <c r="XES338" s="60"/>
      <c r="XET338" s="60"/>
      <c r="XEU338" s="60"/>
      <c r="XEV338" s="60"/>
      <c r="XEW338" s="60"/>
      <c r="XEX338" s="60"/>
      <c r="XEY338" s="60"/>
      <c r="XEZ338" s="60"/>
      <c r="XFA338" s="60"/>
      <c r="XFB338" s="60"/>
      <c r="XFC338" s="60"/>
      <c r="XFD338" s="60"/>
    </row>
    <row r="339" spans="1:16384" x14ac:dyDescent="0.3">
      <c r="A339" s="60" t="s">
        <v>568</v>
      </c>
      <c r="B339" s="60"/>
      <c r="C339" s="60"/>
      <c r="D339" s="60"/>
      <c r="E339" s="60"/>
      <c r="F339" s="60"/>
      <c r="G339" s="60"/>
      <c r="H339" s="2">
        <f>587*1.48</f>
        <v>868.76</v>
      </c>
      <c r="I339" s="16"/>
      <c r="J339" s="16"/>
      <c r="K339" s="16"/>
      <c r="L339" s="16"/>
      <c r="M339" s="16"/>
      <c r="N339" s="16"/>
      <c r="O339" s="60"/>
      <c r="P339" s="60"/>
      <c r="Q339" s="60"/>
      <c r="R339" s="60"/>
      <c r="S339" s="60"/>
      <c r="T339" s="60"/>
      <c r="U339" s="60"/>
      <c r="V339" s="60"/>
      <c r="W339" s="60"/>
      <c r="X339" s="60"/>
      <c r="Y339" s="60"/>
      <c r="Z339" s="60"/>
      <c r="AA339" s="60"/>
      <c r="AB339" s="60"/>
      <c r="AC339" s="60"/>
      <c r="AD339" s="60"/>
      <c r="AE339" s="60"/>
      <c r="AF339" s="60"/>
      <c r="AG339" s="60"/>
      <c r="AH339" s="60"/>
      <c r="AI339" s="60"/>
      <c r="AJ339" s="60"/>
      <c r="AK339" s="60"/>
      <c r="AL339" s="60"/>
      <c r="AM339" s="60"/>
      <c r="AN339" s="60"/>
      <c r="AO339" s="60"/>
      <c r="AP339" s="60"/>
      <c r="AQ339" s="60"/>
      <c r="AR339" s="60"/>
      <c r="AS339" s="60"/>
      <c r="AT339" s="60"/>
      <c r="AU339" s="60"/>
      <c r="AV339" s="60"/>
      <c r="AW339" s="60"/>
      <c r="AX339" s="60"/>
      <c r="AY339" s="60"/>
      <c r="AZ339" s="60"/>
      <c r="BA339" s="60"/>
      <c r="BB339" s="60"/>
      <c r="BC339" s="60"/>
      <c r="BD339" s="60"/>
      <c r="BE339" s="60"/>
      <c r="BF339" s="60"/>
      <c r="BG339" s="60"/>
      <c r="BH339" s="60"/>
      <c r="BI339" s="60"/>
      <c r="BJ339" s="60"/>
      <c r="BK339" s="60"/>
      <c r="BL339" s="60"/>
      <c r="BM339" s="60"/>
      <c r="BN339" s="60"/>
      <c r="BO339" s="60"/>
      <c r="BP339" s="60"/>
      <c r="BQ339" s="60"/>
      <c r="BR339" s="60"/>
      <c r="BS339" s="60"/>
      <c r="BT339" s="60"/>
      <c r="BU339" s="60"/>
      <c r="BV339" s="60"/>
      <c r="BW339" s="60"/>
      <c r="BX339" s="60"/>
      <c r="BY339" s="60"/>
      <c r="BZ339" s="60"/>
      <c r="CA339" s="60"/>
      <c r="CB339" s="60"/>
      <c r="CC339" s="60"/>
      <c r="CD339" s="60"/>
      <c r="CE339" s="60"/>
      <c r="CF339" s="60"/>
      <c r="CG339" s="60"/>
      <c r="CH339" s="60"/>
      <c r="CI339" s="60"/>
      <c r="CJ339" s="60"/>
      <c r="CK339" s="60"/>
      <c r="CL339" s="60"/>
      <c r="CM339" s="60"/>
      <c r="CN339" s="60"/>
      <c r="CO339" s="60"/>
      <c r="CP339" s="60"/>
      <c r="CQ339" s="60"/>
      <c r="CR339" s="60"/>
      <c r="CS339" s="60"/>
      <c r="CT339" s="60"/>
      <c r="CU339" s="60"/>
      <c r="CV339" s="60"/>
      <c r="CW339" s="60"/>
      <c r="CX339" s="60"/>
      <c r="CY339" s="60"/>
      <c r="CZ339" s="60"/>
      <c r="DA339" s="60"/>
      <c r="DB339" s="60"/>
      <c r="DC339" s="60"/>
      <c r="DD339" s="60"/>
      <c r="DE339" s="60"/>
      <c r="DF339" s="60"/>
      <c r="DG339" s="60"/>
      <c r="DH339" s="60"/>
      <c r="DI339" s="60"/>
      <c r="DJ339" s="60"/>
      <c r="DK339" s="60"/>
      <c r="DL339" s="60"/>
      <c r="DM339" s="60"/>
      <c r="DN339" s="60"/>
      <c r="DO339" s="60"/>
      <c r="DP339" s="60"/>
      <c r="DQ339" s="60"/>
      <c r="DR339" s="60"/>
      <c r="DS339" s="60"/>
      <c r="DT339" s="60"/>
      <c r="DU339" s="60"/>
      <c r="DV339" s="60"/>
      <c r="DW339" s="60"/>
      <c r="DX339" s="60"/>
      <c r="DY339" s="60"/>
      <c r="DZ339" s="60"/>
      <c r="EA339" s="60"/>
      <c r="EB339" s="60"/>
      <c r="EC339" s="60"/>
      <c r="ED339" s="60"/>
      <c r="EE339" s="60"/>
      <c r="EF339" s="60"/>
      <c r="EG339" s="60"/>
      <c r="EH339" s="60"/>
      <c r="EI339" s="60"/>
      <c r="EJ339" s="60"/>
      <c r="EK339" s="60"/>
      <c r="EL339" s="60"/>
      <c r="EM339" s="60"/>
      <c r="EN339" s="60"/>
      <c r="EO339" s="60"/>
      <c r="EP339" s="60"/>
      <c r="EQ339" s="60"/>
      <c r="ER339" s="60"/>
      <c r="ES339" s="60"/>
      <c r="ET339" s="60"/>
      <c r="EU339" s="60"/>
      <c r="EV339" s="60"/>
      <c r="EW339" s="60"/>
      <c r="EX339" s="60"/>
      <c r="EY339" s="60"/>
      <c r="EZ339" s="60"/>
      <c r="FA339" s="60"/>
      <c r="FB339" s="60"/>
      <c r="FC339" s="60"/>
      <c r="FD339" s="60"/>
      <c r="FE339" s="60"/>
      <c r="FF339" s="60"/>
      <c r="FG339" s="60"/>
      <c r="FH339" s="60"/>
      <c r="FI339" s="60"/>
      <c r="FJ339" s="60"/>
      <c r="FK339" s="60"/>
      <c r="FL339" s="60"/>
      <c r="FM339" s="60"/>
      <c r="FN339" s="60"/>
      <c r="FO339" s="60"/>
      <c r="FP339" s="60"/>
      <c r="FQ339" s="60"/>
      <c r="FR339" s="60"/>
      <c r="FS339" s="60"/>
      <c r="FT339" s="60"/>
      <c r="FU339" s="60"/>
      <c r="FV339" s="60"/>
      <c r="FW339" s="60"/>
      <c r="FX339" s="60"/>
      <c r="FY339" s="60"/>
      <c r="FZ339" s="60"/>
      <c r="GA339" s="60"/>
      <c r="GB339" s="60"/>
      <c r="GC339" s="60"/>
      <c r="GD339" s="60"/>
      <c r="GE339" s="60"/>
      <c r="GF339" s="60"/>
      <c r="GG339" s="60"/>
      <c r="GH339" s="60"/>
      <c r="GI339" s="60"/>
      <c r="GJ339" s="60"/>
      <c r="GK339" s="60"/>
      <c r="GL339" s="60"/>
      <c r="GM339" s="60"/>
      <c r="GN339" s="60"/>
      <c r="GO339" s="60"/>
      <c r="GP339" s="60"/>
      <c r="GQ339" s="60"/>
      <c r="GR339" s="60"/>
      <c r="GS339" s="60"/>
      <c r="GT339" s="60"/>
      <c r="GU339" s="60"/>
      <c r="GV339" s="60"/>
      <c r="GW339" s="60"/>
      <c r="GX339" s="60"/>
      <c r="GY339" s="60"/>
      <c r="GZ339" s="60"/>
      <c r="HA339" s="60"/>
      <c r="HB339" s="60"/>
      <c r="HC339" s="60"/>
      <c r="HD339" s="60"/>
      <c r="HE339" s="60"/>
      <c r="HF339" s="60"/>
      <c r="HG339" s="60"/>
      <c r="HH339" s="60"/>
      <c r="HI339" s="60"/>
      <c r="HJ339" s="60"/>
      <c r="HK339" s="60"/>
      <c r="HL339" s="60"/>
      <c r="HM339" s="60"/>
      <c r="HN339" s="60"/>
      <c r="HO339" s="60"/>
      <c r="HP339" s="60"/>
      <c r="HQ339" s="60"/>
      <c r="HR339" s="60"/>
      <c r="HS339" s="60"/>
      <c r="HT339" s="60"/>
      <c r="HU339" s="60"/>
      <c r="HV339" s="60"/>
      <c r="HW339" s="60"/>
      <c r="HX339" s="60"/>
      <c r="HY339" s="60"/>
      <c r="HZ339" s="60"/>
      <c r="IA339" s="60"/>
      <c r="IB339" s="60"/>
      <c r="IC339" s="60"/>
      <c r="ID339" s="60"/>
      <c r="IE339" s="60"/>
      <c r="IF339" s="60"/>
      <c r="IG339" s="60"/>
      <c r="IH339" s="60"/>
      <c r="II339" s="60"/>
      <c r="IJ339" s="60"/>
      <c r="IK339" s="60"/>
      <c r="IL339" s="60"/>
      <c r="IM339" s="60"/>
      <c r="IN339" s="60"/>
      <c r="IO339" s="60"/>
      <c r="IP339" s="60"/>
      <c r="IQ339" s="60"/>
      <c r="IR339" s="60"/>
      <c r="IS339" s="60"/>
      <c r="IT339" s="60"/>
      <c r="IU339" s="60"/>
      <c r="IV339" s="60"/>
      <c r="IW339" s="60"/>
      <c r="IX339" s="60"/>
      <c r="IY339" s="60"/>
      <c r="IZ339" s="60"/>
      <c r="JA339" s="60"/>
      <c r="JB339" s="60"/>
      <c r="JC339" s="60"/>
      <c r="JD339" s="60"/>
      <c r="JE339" s="60"/>
      <c r="JF339" s="60"/>
      <c r="JG339" s="60"/>
      <c r="JH339" s="60"/>
      <c r="JI339" s="60"/>
      <c r="JJ339" s="60"/>
      <c r="JK339" s="60"/>
      <c r="JL339" s="60"/>
      <c r="JM339" s="60"/>
      <c r="JN339" s="60"/>
      <c r="JO339" s="60"/>
      <c r="JP339" s="60"/>
      <c r="JQ339" s="60"/>
      <c r="JR339" s="60"/>
      <c r="JS339" s="60"/>
      <c r="JT339" s="60"/>
      <c r="JU339" s="60"/>
      <c r="JV339" s="60"/>
      <c r="JW339" s="60"/>
      <c r="JX339" s="60"/>
      <c r="JY339" s="60"/>
      <c r="JZ339" s="60"/>
      <c r="KA339" s="60"/>
      <c r="KB339" s="60"/>
      <c r="KC339" s="60"/>
      <c r="KD339" s="60"/>
      <c r="KE339" s="60"/>
      <c r="KF339" s="60"/>
      <c r="KG339" s="60"/>
      <c r="KH339" s="60"/>
      <c r="KI339" s="60"/>
      <c r="KJ339" s="60"/>
      <c r="KK339" s="60"/>
      <c r="KL339" s="60"/>
      <c r="KM339" s="60"/>
      <c r="KN339" s="60"/>
      <c r="KO339" s="60"/>
      <c r="KP339" s="60"/>
      <c r="KQ339" s="60"/>
      <c r="KR339" s="60"/>
      <c r="KS339" s="60"/>
      <c r="KT339" s="60"/>
      <c r="KU339" s="60"/>
      <c r="KV339" s="60"/>
      <c r="KW339" s="60"/>
      <c r="KX339" s="60"/>
      <c r="KY339" s="60"/>
      <c r="KZ339" s="60"/>
      <c r="LA339" s="60"/>
      <c r="LB339" s="60"/>
      <c r="LC339" s="60"/>
      <c r="LD339" s="60"/>
      <c r="LE339" s="60"/>
      <c r="LF339" s="60"/>
      <c r="LG339" s="60"/>
      <c r="LH339" s="60"/>
      <c r="LI339" s="60"/>
      <c r="LJ339" s="60"/>
      <c r="LK339" s="60"/>
      <c r="LL339" s="60"/>
      <c r="LM339" s="60"/>
      <c r="LN339" s="60"/>
      <c r="LO339" s="60"/>
      <c r="LP339" s="60"/>
      <c r="LQ339" s="60"/>
      <c r="LR339" s="60"/>
      <c r="LS339" s="60"/>
      <c r="LT339" s="60"/>
      <c r="LU339" s="60"/>
      <c r="LV339" s="60"/>
      <c r="LW339" s="60"/>
      <c r="LX339" s="60"/>
      <c r="LY339" s="60"/>
      <c r="LZ339" s="60"/>
      <c r="MA339" s="60"/>
      <c r="MB339" s="60"/>
      <c r="MC339" s="60"/>
      <c r="MD339" s="60"/>
      <c r="ME339" s="60"/>
      <c r="MF339" s="60"/>
      <c r="MG339" s="60"/>
      <c r="MH339" s="60"/>
      <c r="MI339" s="60"/>
      <c r="MJ339" s="60"/>
      <c r="MK339" s="60"/>
      <c r="ML339" s="60"/>
      <c r="MM339" s="60"/>
      <c r="MN339" s="60"/>
      <c r="MO339" s="60"/>
      <c r="MP339" s="60"/>
      <c r="MQ339" s="60"/>
      <c r="MR339" s="60"/>
      <c r="MS339" s="60"/>
      <c r="MT339" s="60"/>
      <c r="MU339" s="60"/>
      <c r="MV339" s="60"/>
      <c r="MW339" s="60"/>
      <c r="MX339" s="60"/>
      <c r="MY339" s="60"/>
      <c r="MZ339" s="60"/>
      <c r="NA339" s="60"/>
      <c r="NB339" s="60"/>
      <c r="NC339" s="60"/>
      <c r="ND339" s="60"/>
      <c r="NE339" s="60"/>
      <c r="NF339" s="60"/>
      <c r="NG339" s="60"/>
      <c r="NH339" s="60"/>
      <c r="NI339" s="60"/>
      <c r="NJ339" s="60"/>
      <c r="NK339" s="60"/>
      <c r="NL339" s="60"/>
      <c r="NM339" s="60"/>
      <c r="NN339" s="60"/>
      <c r="NO339" s="60"/>
      <c r="NP339" s="60"/>
      <c r="NQ339" s="60"/>
      <c r="NR339" s="60"/>
      <c r="NS339" s="60"/>
      <c r="NT339" s="60"/>
      <c r="NU339" s="60"/>
      <c r="NV339" s="60"/>
      <c r="NW339" s="60"/>
      <c r="NX339" s="60"/>
      <c r="NY339" s="60"/>
      <c r="NZ339" s="60"/>
      <c r="OA339" s="60"/>
      <c r="OB339" s="60"/>
      <c r="OC339" s="60"/>
      <c r="OD339" s="60"/>
      <c r="OE339" s="60"/>
      <c r="OF339" s="60"/>
      <c r="OG339" s="60"/>
      <c r="OH339" s="60"/>
      <c r="OI339" s="60"/>
      <c r="OJ339" s="60"/>
      <c r="OK339" s="60"/>
      <c r="OL339" s="60"/>
      <c r="OM339" s="60"/>
      <c r="ON339" s="60"/>
      <c r="OO339" s="60"/>
      <c r="OP339" s="60"/>
      <c r="OQ339" s="60"/>
      <c r="OR339" s="60"/>
      <c r="OS339" s="60"/>
      <c r="OT339" s="60"/>
      <c r="OU339" s="60"/>
      <c r="OV339" s="60"/>
      <c r="OW339" s="60"/>
      <c r="OX339" s="60"/>
      <c r="OY339" s="60"/>
      <c r="OZ339" s="60"/>
      <c r="PA339" s="60"/>
      <c r="PB339" s="60"/>
      <c r="PC339" s="60"/>
      <c r="PD339" s="60"/>
      <c r="PE339" s="60"/>
      <c r="PF339" s="60"/>
      <c r="PG339" s="60"/>
      <c r="PH339" s="60"/>
      <c r="PI339" s="60"/>
      <c r="PJ339" s="60"/>
      <c r="PK339" s="60"/>
      <c r="PL339" s="60"/>
      <c r="PM339" s="60"/>
      <c r="PN339" s="60"/>
      <c r="PO339" s="60"/>
      <c r="PP339" s="60"/>
      <c r="PQ339" s="60"/>
      <c r="PR339" s="60"/>
      <c r="PS339" s="60"/>
      <c r="PT339" s="60"/>
      <c r="PU339" s="60"/>
      <c r="PV339" s="60"/>
      <c r="PW339" s="60"/>
      <c r="PX339" s="60"/>
      <c r="PY339" s="60"/>
      <c r="PZ339" s="60"/>
      <c r="QA339" s="60"/>
      <c r="QB339" s="60"/>
      <c r="QC339" s="60"/>
      <c r="QD339" s="60"/>
      <c r="QE339" s="60"/>
      <c r="QF339" s="60"/>
      <c r="QG339" s="60"/>
      <c r="QH339" s="60"/>
      <c r="QI339" s="60"/>
      <c r="QJ339" s="60"/>
      <c r="QK339" s="60"/>
      <c r="QL339" s="60"/>
      <c r="QM339" s="60"/>
      <c r="QN339" s="60"/>
      <c r="QO339" s="60"/>
      <c r="QP339" s="60"/>
      <c r="QQ339" s="60"/>
      <c r="QR339" s="60"/>
      <c r="QS339" s="60"/>
      <c r="QT339" s="60"/>
      <c r="QU339" s="60"/>
      <c r="QV339" s="60"/>
      <c r="QW339" s="60"/>
      <c r="QX339" s="60"/>
      <c r="QY339" s="60"/>
      <c r="QZ339" s="60"/>
      <c r="RA339" s="60"/>
      <c r="RB339" s="60"/>
      <c r="RC339" s="60"/>
      <c r="RD339" s="60"/>
      <c r="RE339" s="60"/>
      <c r="RF339" s="60"/>
      <c r="RG339" s="60"/>
      <c r="RH339" s="60"/>
      <c r="RI339" s="60"/>
      <c r="RJ339" s="60"/>
      <c r="RK339" s="60"/>
      <c r="RL339" s="60"/>
      <c r="RM339" s="60"/>
      <c r="RN339" s="60"/>
      <c r="RO339" s="60"/>
      <c r="RP339" s="60"/>
      <c r="RQ339" s="60"/>
      <c r="RR339" s="60"/>
      <c r="RS339" s="60"/>
      <c r="RT339" s="60"/>
      <c r="RU339" s="60"/>
      <c r="RV339" s="60"/>
      <c r="RW339" s="60"/>
      <c r="RX339" s="60"/>
      <c r="RY339" s="60"/>
      <c r="RZ339" s="60"/>
      <c r="SA339" s="60"/>
      <c r="SB339" s="60"/>
      <c r="SC339" s="60"/>
      <c r="SD339" s="60"/>
      <c r="SE339" s="60"/>
      <c r="SF339" s="60"/>
      <c r="SG339" s="60"/>
      <c r="SH339" s="60"/>
      <c r="SI339" s="60"/>
      <c r="SJ339" s="60"/>
      <c r="SK339" s="60"/>
      <c r="SL339" s="60"/>
      <c r="SM339" s="60"/>
      <c r="SN339" s="60"/>
      <c r="SO339" s="60"/>
      <c r="SP339" s="60"/>
      <c r="SQ339" s="60"/>
      <c r="SR339" s="60"/>
      <c r="SS339" s="60"/>
      <c r="ST339" s="60"/>
      <c r="SU339" s="60"/>
      <c r="SV339" s="60"/>
      <c r="SW339" s="60"/>
      <c r="SX339" s="60"/>
      <c r="SY339" s="60"/>
      <c r="SZ339" s="60"/>
      <c r="TA339" s="60"/>
      <c r="TB339" s="60"/>
      <c r="TC339" s="60"/>
      <c r="TD339" s="60"/>
      <c r="TE339" s="60"/>
      <c r="TF339" s="60"/>
      <c r="TG339" s="60"/>
      <c r="TH339" s="60"/>
      <c r="TI339" s="60"/>
      <c r="TJ339" s="60"/>
      <c r="TK339" s="60"/>
      <c r="TL339" s="60"/>
      <c r="TM339" s="60"/>
      <c r="TN339" s="60"/>
      <c r="TO339" s="60"/>
      <c r="TP339" s="60"/>
      <c r="TQ339" s="60"/>
      <c r="TR339" s="60"/>
      <c r="TS339" s="60"/>
      <c r="TT339" s="60"/>
      <c r="TU339" s="60"/>
      <c r="TV339" s="60"/>
      <c r="TW339" s="60"/>
      <c r="TX339" s="60"/>
      <c r="TY339" s="60"/>
      <c r="TZ339" s="60"/>
      <c r="UA339" s="60"/>
      <c r="UB339" s="60"/>
      <c r="UC339" s="60"/>
      <c r="UD339" s="60"/>
      <c r="UE339" s="60"/>
      <c r="UF339" s="60"/>
      <c r="UG339" s="60"/>
      <c r="UH339" s="60"/>
      <c r="UI339" s="60"/>
      <c r="UJ339" s="60"/>
      <c r="UK339" s="60"/>
      <c r="UL339" s="60"/>
      <c r="UM339" s="60"/>
      <c r="UN339" s="60"/>
      <c r="UO339" s="60"/>
      <c r="UP339" s="60"/>
      <c r="UQ339" s="60"/>
      <c r="UR339" s="60"/>
      <c r="US339" s="60"/>
      <c r="UT339" s="60"/>
      <c r="UU339" s="60"/>
      <c r="UV339" s="60"/>
      <c r="UW339" s="60"/>
      <c r="UX339" s="60"/>
      <c r="UY339" s="60"/>
      <c r="UZ339" s="60"/>
      <c r="VA339" s="60"/>
      <c r="VB339" s="60"/>
      <c r="VC339" s="60"/>
      <c r="VD339" s="60"/>
      <c r="VE339" s="60"/>
      <c r="VF339" s="60"/>
      <c r="VG339" s="60"/>
      <c r="VH339" s="60"/>
      <c r="VI339" s="60"/>
      <c r="VJ339" s="60"/>
      <c r="VK339" s="60"/>
      <c r="VL339" s="60"/>
      <c r="VM339" s="60"/>
      <c r="VN339" s="60"/>
      <c r="VO339" s="60"/>
      <c r="VP339" s="60"/>
      <c r="VQ339" s="60"/>
      <c r="VR339" s="60"/>
      <c r="VS339" s="60"/>
      <c r="VT339" s="60"/>
      <c r="VU339" s="60"/>
      <c r="VV339" s="60"/>
      <c r="VW339" s="60"/>
      <c r="VX339" s="60"/>
      <c r="VY339" s="60"/>
      <c r="VZ339" s="60"/>
      <c r="WA339" s="60"/>
      <c r="WB339" s="60"/>
      <c r="WC339" s="60"/>
      <c r="WD339" s="60"/>
      <c r="WE339" s="60"/>
      <c r="WF339" s="60"/>
      <c r="WG339" s="60"/>
      <c r="WH339" s="60"/>
      <c r="WI339" s="60"/>
      <c r="WJ339" s="60"/>
      <c r="WK339" s="60"/>
      <c r="WL339" s="60"/>
      <c r="WM339" s="60"/>
      <c r="WN339" s="60"/>
      <c r="WO339" s="60"/>
      <c r="WP339" s="60"/>
      <c r="WQ339" s="60"/>
      <c r="WR339" s="60"/>
      <c r="WS339" s="60"/>
      <c r="WT339" s="60"/>
      <c r="WU339" s="60"/>
      <c r="WV339" s="60"/>
      <c r="WW339" s="60"/>
      <c r="WX339" s="60"/>
      <c r="WY339" s="60"/>
      <c r="WZ339" s="60"/>
      <c r="XA339" s="60"/>
      <c r="XB339" s="60"/>
      <c r="XC339" s="60"/>
      <c r="XD339" s="60"/>
      <c r="XE339" s="60"/>
      <c r="XF339" s="60"/>
      <c r="XG339" s="60"/>
      <c r="XH339" s="60"/>
      <c r="XI339" s="60"/>
      <c r="XJ339" s="60"/>
      <c r="XK339" s="60"/>
      <c r="XL339" s="60"/>
      <c r="XM339" s="60"/>
      <c r="XN339" s="60"/>
      <c r="XO339" s="60"/>
      <c r="XP339" s="60"/>
      <c r="XQ339" s="60"/>
      <c r="XR339" s="60"/>
      <c r="XS339" s="60"/>
      <c r="XT339" s="60"/>
      <c r="XU339" s="60"/>
      <c r="XV339" s="60"/>
      <c r="XW339" s="60"/>
      <c r="XX339" s="60"/>
      <c r="XY339" s="60"/>
      <c r="XZ339" s="60"/>
      <c r="YA339" s="60"/>
      <c r="YB339" s="60"/>
      <c r="YC339" s="60"/>
      <c r="YD339" s="60"/>
      <c r="YE339" s="60"/>
      <c r="YF339" s="60"/>
      <c r="YG339" s="60"/>
      <c r="YH339" s="60"/>
      <c r="YI339" s="60"/>
      <c r="YJ339" s="60"/>
      <c r="YK339" s="60"/>
      <c r="YL339" s="60"/>
      <c r="YM339" s="60"/>
      <c r="YN339" s="60"/>
      <c r="YO339" s="60"/>
      <c r="YP339" s="60"/>
      <c r="YQ339" s="60"/>
      <c r="YR339" s="60"/>
      <c r="YS339" s="60"/>
      <c r="YT339" s="60"/>
      <c r="YU339" s="60"/>
      <c r="YV339" s="60"/>
      <c r="YW339" s="60"/>
      <c r="YX339" s="60"/>
      <c r="YY339" s="60"/>
      <c r="YZ339" s="60"/>
      <c r="ZA339" s="60"/>
      <c r="ZB339" s="60"/>
      <c r="ZC339" s="60"/>
      <c r="ZD339" s="60"/>
      <c r="ZE339" s="60"/>
      <c r="ZF339" s="60"/>
      <c r="ZG339" s="60"/>
      <c r="ZH339" s="60"/>
      <c r="ZI339" s="60"/>
      <c r="ZJ339" s="60"/>
      <c r="ZK339" s="60"/>
      <c r="ZL339" s="60"/>
      <c r="ZM339" s="60"/>
      <c r="ZN339" s="60"/>
      <c r="ZO339" s="60"/>
      <c r="ZP339" s="60"/>
      <c r="ZQ339" s="60"/>
      <c r="ZR339" s="60"/>
      <c r="ZS339" s="60"/>
      <c r="ZT339" s="60"/>
      <c r="ZU339" s="60"/>
      <c r="ZV339" s="60"/>
      <c r="ZW339" s="60"/>
      <c r="ZX339" s="60"/>
      <c r="ZY339" s="60"/>
      <c r="ZZ339" s="60"/>
      <c r="AAA339" s="60"/>
      <c r="AAB339" s="60"/>
      <c r="AAC339" s="60"/>
      <c r="AAD339" s="60"/>
      <c r="AAE339" s="60"/>
      <c r="AAF339" s="60"/>
      <c r="AAG339" s="60"/>
      <c r="AAH339" s="60"/>
      <c r="AAI339" s="60"/>
      <c r="AAJ339" s="60"/>
      <c r="AAK339" s="60"/>
      <c r="AAL339" s="60"/>
      <c r="AAM339" s="60"/>
      <c r="AAN339" s="60"/>
      <c r="AAO339" s="60"/>
      <c r="AAP339" s="60"/>
      <c r="AAQ339" s="60"/>
      <c r="AAR339" s="60"/>
      <c r="AAS339" s="60"/>
      <c r="AAT339" s="60"/>
      <c r="AAU339" s="60"/>
      <c r="AAV339" s="60"/>
      <c r="AAW339" s="60"/>
      <c r="AAX339" s="60"/>
      <c r="AAY339" s="60"/>
      <c r="AAZ339" s="60"/>
      <c r="ABA339" s="60"/>
      <c r="ABB339" s="60"/>
      <c r="ABC339" s="60"/>
      <c r="ABD339" s="60"/>
      <c r="ABE339" s="60"/>
      <c r="ABF339" s="60"/>
      <c r="ABG339" s="60"/>
      <c r="ABH339" s="60"/>
      <c r="ABI339" s="60"/>
      <c r="ABJ339" s="60"/>
      <c r="ABK339" s="60"/>
      <c r="ABL339" s="60"/>
      <c r="ABM339" s="60"/>
      <c r="ABN339" s="60"/>
      <c r="ABO339" s="60"/>
      <c r="ABP339" s="60"/>
      <c r="ABQ339" s="60"/>
      <c r="ABR339" s="60"/>
      <c r="ABS339" s="60"/>
      <c r="ABT339" s="60"/>
      <c r="ABU339" s="60"/>
      <c r="ABV339" s="60"/>
      <c r="ABW339" s="60"/>
      <c r="ABX339" s="60"/>
      <c r="ABY339" s="60"/>
      <c r="ABZ339" s="60"/>
      <c r="ACA339" s="60"/>
      <c r="ACB339" s="60"/>
      <c r="ACC339" s="60"/>
      <c r="ACD339" s="60"/>
      <c r="ACE339" s="60"/>
      <c r="ACF339" s="60"/>
      <c r="ACG339" s="60"/>
      <c r="ACH339" s="60"/>
      <c r="ACI339" s="60"/>
      <c r="ACJ339" s="60"/>
      <c r="ACK339" s="60"/>
      <c r="ACL339" s="60"/>
      <c r="ACM339" s="60"/>
      <c r="ACN339" s="60"/>
      <c r="ACO339" s="60"/>
      <c r="ACP339" s="60"/>
      <c r="ACQ339" s="60"/>
      <c r="ACR339" s="60"/>
      <c r="ACS339" s="60"/>
      <c r="ACT339" s="60"/>
      <c r="ACU339" s="60"/>
      <c r="ACV339" s="60"/>
      <c r="ACW339" s="60"/>
      <c r="ACX339" s="60"/>
      <c r="ACY339" s="60"/>
      <c r="ACZ339" s="60"/>
      <c r="ADA339" s="60"/>
      <c r="ADB339" s="60"/>
      <c r="ADC339" s="60"/>
      <c r="ADD339" s="60"/>
      <c r="ADE339" s="60"/>
      <c r="ADF339" s="60"/>
      <c r="ADG339" s="60"/>
      <c r="ADH339" s="60"/>
      <c r="ADI339" s="60"/>
      <c r="ADJ339" s="60"/>
      <c r="ADK339" s="60"/>
      <c r="ADL339" s="60"/>
      <c r="ADM339" s="60"/>
      <c r="ADN339" s="60"/>
      <c r="ADO339" s="60"/>
      <c r="ADP339" s="60"/>
      <c r="ADQ339" s="60"/>
      <c r="ADR339" s="60"/>
      <c r="ADS339" s="60"/>
      <c r="ADT339" s="60"/>
      <c r="ADU339" s="60"/>
      <c r="ADV339" s="60"/>
      <c r="ADW339" s="60"/>
      <c r="ADX339" s="60"/>
      <c r="ADY339" s="60"/>
      <c r="ADZ339" s="60"/>
      <c r="AEA339" s="60"/>
      <c r="AEB339" s="60"/>
      <c r="AEC339" s="60"/>
      <c r="AED339" s="60"/>
      <c r="AEE339" s="60"/>
      <c r="AEF339" s="60"/>
      <c r="AEG339" s="60"/>
      <c r="AEH339" s="60"/>
      <c r="AEI339" s="60"/>
      <c r="AEJ339" s="60"/>
      <c r="AEK339" s="60"/>
      <c r="AEL339" s="60"/>
      <c r="AEM339" s="60"/>
      <c r="AEN339" s="60"/>
      <c r="AEO339" s="60"/>
      <c r="AEP339" s="60"/>
      <c r="AEQ339" s="60"/>
      <c r="AER339" s="60"/>
      <c r="AES339" s="60"/>
      <c r="AET339" s="60"/>
      <c r="AEU339" s="60"/>
      <c r="AEV339" s="60"/>
      <c r="AEW339" s="60"/>
      <c r="AEX339" s="60"/>
      <c r="AEY339" s="60"/>
      <c r="AEZ339" s="60"/>
      <c r="AFA339" s="60"/>
      <c r="AFB339" s="60"/>
      <c r="AFC339" s="60"/>
      <c r="AFD339" s="60"/>
      <c r="AFE339" s="60"/>
      <c r="AFF339" s="60"/>
      <c r="AFG339" s="60"/>
      <c r="AFH339" s="60"/>
      <c r="AFI339" s="60"/>
      <c r="AFJ339" s="60"/>
      <c r="AFK339" s="60"/>
      <c r="AFL339" s="60"/>
      <c r="AFM339" s="60"/>
      <c r="AFN339" s="60"/>
      <c r="AFO339" s="60"/>
      <c r="AFP339" s="60"/>
      <c r="AFQ339" s="60"/>
      <c r="AFR339" s="60"/>
      <c r="AFS339" s="60"/>
      <c r="AFT339" s="60"/>
      <c r="AFU339" s="60"/>
      <c r="AFV339" s="60"/>
      <c r="AFW339" s="60"/>
      <c r="AFX339" s="60"/>
      <c r="AFY339" s="60"/>
      <c r="AFZ339" s="60"/>
      <c r="AGA339" s="60"/>
      <c r="AGB339" s="60"/>
      <c r="AGC339" s="60"/>
      <c r="AGD339" s="60"/>
      <c r="AGE339" s="60"/>
      <c r="AGF339" s="60"/>
      <c r="AGG339" s="60"/>
      <c r="AGH339" s="60"/>
      <c r="AGI339" s="60"/>
      <c r="AGJ339" s="60"/>
      <c r="AGK339" s="60"/>
      <c r="AGL339" s="60"/>
      <c r="AGM339" s="60"/>
      <c r="AGN339" s="60"/>
      <c r="AGO339" s="60"/>
      <c r="AGP339" s="60"/>
      <c r="AGQ339" s="60"/>
      <c r="AGR339" s="60"/>
      <c r="AGS339" s="60"/>
      <c r="AGT339" s="60"/>
      <c r="AGU339" s="60"/>
      <c r="AGV339" s="60"/>
      <c r="AGW339" s="60"/>
      <c r="AGX339" s="60"/>
      <c r="AGY339" s="60"/>
      <c r="AGZ339" s="60"/>
      <c r="AHA339" s="60"/>
      <c r="AHB339" s="60"/>
      <c r="AHC339" s="60"/>
      <c r="AHD339" s="60"/>
      <c r="AHE339" s="60"/>
      <c r="AHF339" s="60"/>
      <c r="AHG339" s="60"/>
      <c r="AHH339" s="60"/>
      <c r="AHI339" s="60"/>
      <c r="AHJ339" s="60"/>
      <c r="AHK339" s="60"/>
      <c r="AHL339" s="60"/>
      <c r="AHM339" s="60"/>
      <c r="AHN339" s="60"/>
      <c r="AHO339" s="60"/>
      <c r="AHP339" s="60"/>
      <c r="AHQ339" s="60"/>
      <c r="AHR339" s="60"/>
      <c r="AHS339" s="60"/>
      <c r="AHT339" s="60"/>
      <c r="AHU339" s="60"/>
      <c r="AHV339" s="60"/>
      <c r="AHW339" s="60"/>
      <c r="AHX339" s="60"/>
      <c r="AHY339" s="60"/>
      <c r="AHZ339" s="60"/>
      <c r="AIA339" s="60"/>
      <c r="AIB339" s="60"/>
      <c r="AIC339" s="60"/>
      <c r="AID339" s="60"/>
      <c r="AIE339" s="60"/>
      <c r="AIF339" s="60"/>
      <c r="AIG339" s="60"/>
      <c r="AIH339" s="60"/>
      <c r="AII339" s="60"/>
      <c r="AIJ339" s="60"/>
      <c r="AIK339" s="60"/>
      <c r="AIL339" s="60"/>
      <c r="AIM339" s="60"/>
      <c r="AIN339" s="60"/>
      <c r="AIO339" s="60"/>
      <c r="AIP339" s="60"/>
      <c r="AIQ339" s="60"/>
      <c r="AIR339" s="60"/>
      <c r="AIS339" s="60"/>
      <c r="AIT339" s="60"/>
      <c r="AIU339" s="60"/>
      <c r="AIV339" s="60"/>
      <c r="AIW339" s="60"/>
      <c r="AIX339" s="60"/>
      <c r="AIY339" s="60"/>
      <c r="AIZ339" s="60"/>
      <c r="AJA339" s="60"/>
      <c r="AJB339" s="60"/>
      <c r="AJC339" s="60"/>
      <c r="AJD339" s="60"/>
      <c r="AJE339" s="60"/>
      <c r="AJF339" s="60"/>
      <c r="AJG339" s="60"/>
      <c r="AJH339" s="60"/>
      <c r="AJI339" s="60"/>
      <c r="AJJ339" s="60"/>
      <c r="AJK339" s="60"/>
      <c r="AJL339" s="60"/>
      <c r="AJM339" s="60"/>
      <c r="AJN339" s="60"/>
      <c r="AJO339" s="60"/>
      <c r="AJP339" s="60"/>
      <c r="AJQ339" s="60"/>
      <c r="AJR339" s="60"/>
      <c r="AJS339" s="60"/>
      <c r="AJT339" s="60"/>
      <c r="AJU339" s="60"/>
      <c r="AJV339" s="60"/>
      <c r="AJW339" s="60"/>
      <c r="AJX339" s="60"/>
      <c r="AJY339" s="60"/>
      <c r="AJZ339" s="60"/>
      <c r="AKA339" s="60"/>
      <c r="AKB339" s="60"/>
      <c r="AKC339" s="60"/>
      <c r="AKD339" s="60"/>
      <c r="AKE339" s="60"/>
      <c r="AKF339" s="60"/>
      <c r="AKG339" s="60"/>
      <c r="AKH339" s="60"/>
      <c r="AKI339" s="60"/>
      <c r="AKJ339" s="60"/>
      <c r="AKK339" s="60"/>
      <c r="AKL339" s="60"/>
      <c r="AKM339" s="60"/>
      <c r="AKN339" s="60"/>
      <c r="AKO339" s="60"/>
      <c r="AKP339" s="60"/>
      <c r="AKQ339" s="60"/>
      <c r="AKR339" s="60"/>
      <c r="AKS339" s="60"/>
      <c r="AKT339" s="60"/>
      <c r="AKU339" s="60"/>
      <c r="AKV339" s="60"/>
      <c r="AKW339" s="60"/>
      <c r="AKX339" s="60"/>
      <c r="AKY339" s="60"/>
      <c r="AKZ339" s="60"/>
      <c r="ALA339" s="60"/>
      <c r="ALB339" s="60"/>
      <c r="ALC339" s="60"/>
      <c r="ALD339" s="60"/>
      <c r="ALE339" s="60"/>
      <c r="ALF339" s="60"/>
      <c r="ALG339" s="60"/>
      <c r="ALH339" s="60"/>
      <c r="ALI339" s="60"/>
      <c r="ALJ339" s="60"/>
      <c r="ALK339" s="60"/>
      <c r="ALL339" s="60"/>
      <c r="ALM339" s="60"/>
      <c r="ALN339" s="60"/>
      <c r="ALO339" s="60"/>
      <c r="ALP339" s="60"/>
      <c r="ALQ339" s="60"/>
      <c r="ALR339" s="60"/>
      <c r="ALS339" s="60"/>
      <c r="ALT339" s="60"/>
      <c r="ALU339" s="60"/>
      <c r="ALV339" s="60"/>
      <c r="ALW339" s="60"/>
      <c r="ALX339" s="60"/>
      <c r="ALY339" s="60"/>
      <c r="ALZ339" s="60"/>
      <c r="AMA339" s="60"/>
      <c r="AMB339" s="60"/>
      <c r="AMC339" s="60"/>
      <c r="AMD339" s="60"/>
      <c r="AME339" s="60"/>
      <c r="AMF339" s="60"/>
      <c r="AMG339" s="60"/>
      <c r="AMH339" s="60"/>
      <c r="AMI339" s="60"/>
      <c r="AMJ339" s="60"/>
      <c r="AMK339" s="60"/>
      <c r="AML339" s="60"/>
      <c r="AMM339" s="60"/>
      <c r="AMN339" s="60"/>
      <c r="AMO339" s="60"/>
      <c r="AMP339" s="60"/>
      <c r="AMQ339" s="60"/>
      <c r="AMR339" s="60"/>
      <c r="AMS339" s="60"/>
      <c r="AMT339" s="60"/>
      <c r="AMU339" s="60"/>
      <c r="AMV339" s="60"/>
      <c r="AMW339" s="60"/>
      <c r="AMX339" s="60"/>
      <c r="AMY339" s="60"/>
      <c r="AMZ339" s="60"/>
      <c r="ANA339" s="60"/>
      <c r="ANB339" s="60"/>
      <c r="ANC339" s="60"/>
      <c r="AND339" s="60"/>
      <c r="ANE339" s="60"/>
      <c r="ANF339" s="60"/>
      <c r="ANG339" s="60"/>
      <c r="ANH339" s="60"/>
      <c r="ANI339" s="60"/>
      <c r="ANJ339" s="60"/>
      <c r="ANK339" s="60"/>
      <c r="ANL339" s="60"/>
      <c r="ANM339" s="60"/>
      <c r="ANN339" s="60"/>
      <c r="ANO339" s="60"/>
      <c r="ANP339" s="60"/>
      <c r="ANQ339" s="60"/>
      <c r="ANR339" s="60"/>
      <c r="ANS339" s="60"/>
      <c r="ANT339" s="60"/>
      <c r="ANU339" s="60"/>
      <c r="ANV339" s="60"/>
      <c r="ANW339" s="60"/>
      <c r="ANX339" s="60"/>
      <c r="ANY339" s="60"/>
      <c r="ANZ339" s="60"/>
      <c r="AOA339" s="60"/>
      <c r="AOB339" s="60"/>
      <c r="AOC339" s="60"/>
      <c r="AOD339" s="60"/>
      <c r="AOE339" s="60"/>
      <c r="AOF339" s="60"/>
      <c r="AOG339" s="60"/>
      <c r="AOH339" s="60"/>
      <c r="AOI339" s="60"/>
      <c r="AOJ339" s="60"/>
      <c r="AOK339" s="60"/>
      <c r="AOL339" s="60"/>
      <c r="AOM339" s="60"/>
      <c r="AON339" s="60"/>
      <c r="AOO339" s="60"/>
      <c r="AOP339" s="60"/>
      <c r="AOQ339" s="60"/>
      <c r="AOR339" s="60"/>
      <c r="AOS339" s="60"/>
      <c r="AOT339" s="60"/>
      <c r="AOU339" s="60"/>
      <c r="AOV339" s="60"/>
      <c r="AOW339" s="60"/>
      <c r="AOX339" s="60"/>
      <c r="AOY339" s="60"/>
      <c r="AOZ339" s="60"/>
      <c r="APA339" s="60"/>
      <c r="APB339" s="60"/>
      <c r="APC339" s="60"/>
      <c r="APD339" s="60"/>
      <c r="APE339" s="60"/>
      <c r="APF339" s="60"/>
      <c r="APG339" s="60"/>
      <c r="APH339" s="60"/>
      <c r="API339" s="60"/>
      <c r="APJ339" s="60"/>
      <c r="APK339" s="60"/>
      <c r="APL339" s="60"/>
      <c r="APM339" s="60"/>
      <c r="APN339" s="60"/>
      <c r="APO339" s="60"/>
      <c r="APP339" s="60"/>
      <c r="APQ339" s="60"/>
      <c r="APR339" s="60"/>
      <c r="APS339" s="60"/>
      <c r="APT339" s="60"/>
      <c r="APU339" s="60"/>
      <c r="APV339" s="60"/>
      <c r="APW339" s="60"/>
      <c r="APX339" s="60"/>
      <c r="APY339" s="60"/>
      <c r="APZ339" s="60"/>
      <c r="AQA339" s="60"/>
      <c r="AQB339" s="60"/>
      <c r="AQC339" s="60"/>
      <c r="AQD339" s="60"/>
      <c r="AQE339" s="60"/>
      <c r="AQF339" s="60"/>
      <c r="AQG339" s="60"/>
      <c r="AQH339" s="60"/>
      <c r="AQI339" s="60"/>
      <c r="AQJ339" s="60"/>
      <c r="AQK339" s="60"/>
      <c r="AQL339" s="60"/>
      <c r="AQM339" s="60"/>
      <c r="AQN339" s="60"/>
      <c r="AQO339" s="60"/>
      <c r="AQP339" s="60"/>
      <c r="AQQ339" s="60"/>
      <c r="AQR339" s="60"/>
      <c r="AQS339" s="60"/>
      <c r="AQT339" s="60"/>
      <c r="AQU339" s="60"/>
      <c r="AQV339" s="60"/>
      <c r="AQW339" s="60"/>
      <c r="AQX339" s="60"/>
      <c r="AQY339" s="60"/>
      <c r="AQZ339" s="60"/>
      <c r="ARA339" s="60"/>
      <c r="ARB339" s="60"/>
      <c r="ARC339" s="60"/>
      <c r="ARD339" s="60"/>
      <c r="ARE339" s="60"/>
      <c r="ARF339" s="60"/>
      <c r="ARG339" s="60"/>
      <c r="ARH339" s="60"/>
      <c r="ARI339" s="60"/>
      <c r="ARJ339" s="60"/>
      <c r="ARK339" s="60"/>
      <c r="ARL339" s="60"/>
      <c r="ARM339" s="60"/>
      <c r="ARN339" s="60"/>
      <c r="ARO339" s="60"/>
      <c r="ARP339" s="60"/>
      <c r="ARQ339" s="60"/>
      <c r="ARR339" s="60"/>
      <c r="ARS339" s="60"/>
      <c r="ART339" s="60"/>
      <c r="ARU339" s="60"/>
      <c r="ARV339" s="60"/>
      <c r="ARW339" s="60"/>
      <c r="ARX339" s="60"/>
      <c r="ARY339" s="60"/>
      <c r="ARZ339" s="60"/>
      <c r="ASA339" s="60"/>
      <c r="ASB339" s="60"/>
      <c r="ASC339" s="60"/>
      <c r="ASD339" s="60"/>
      <c r="ASE339" s="60"/>
      <c r="ASF339" s="60"/>
      <c r="ASG339" s="60"/>
      <c r="ASH339" s="60"/>
      <c r="ASI339" s="60"/>
      <c r="ASJ339" s="60"/>
      <c r="ASK339" s="60"/>
      <c r="ASL339" s="60"/>
      <c r="ASM339" s="60"/>
      <c r="ASN339" s="60"/>
      <c r="ASO339" s="60"/>
      <c r="ASP339" s="60"/>
      <c r="ASQ339" s="60"/>
      <c r="ASR339" s="60"/>
      <c r="ASS339" s="60"/>
      <c r="AST339" s="60"/>
      <c r="ASU339" s="60"/>
      <c r="ASV339" s="60"/>
      <c r="ASW339" s="60"/>
      <c r="ASX339" s="60"/>
      <c r="ASY339" s="60"/>
      <c r="ASZ339" s="60"/>
      <c r="ATA339" s="60"/>
      <c r="ATB339" s="60"/>
      <c r="ATC339" s="60"/>
      <c r="ATD339" s="60"/>
      <c r="ATE339" s="60"/>
      <c r="ATF339" s="60"/>
      <c r="ATG339" s="60"/>
      <c r="ATH339" s="60"/>
      <c r="ATI339" s="60"/>
      <c r="ATJ339" s="60"/>
      <c r="ATK339" s="60"/>
      <c r="ATL339" s="60"/>
      <c r="ATM339" s="60"/>
      <c r="ATN339" s="60"/>
      <c r="ATO339" s="60"/>
      <c r="ATP339" s="60"/>
      <c r="ATQ339" s="60"/>
      <c r="ATR339" s="60"/>
      <c r="ATS339" s="60"/>
      <c r="ATT339" s="60"/>
      <c r="ATU339" s="60"/>
      <c r="ATV339" s="60"/>
      <c r="ATW339" s="60"/>
      <c r="ATX339" s="60"/>
      <c r="ATY339" s="60"/>
      <c r="ATZ339" s="60"/>
      <c r="AUA339" s="60"/>
      <c r="AUB339" s="60"/>
      <c r="AUC339" s="60"/>
      <c r="AUD339" s="60"/>
      <c r="AUE339" s="60"/>
      <c r="AUF339" s="60"/>
      <c r="AUG339" s="60"/>
      <c r="AUH339" s="60"/>
      <c r="AUI339" s="60"/>
      <c r="AUJ339" s="60"/>
      <c r="AUK339" s="60"/>
      <c r="AUL339" s="60"/>
      <c r="AUM339" s="60"/>
      <c r="AUN339" s="60"/>
      <c r="AUO339" s="60"/>
      <c r="AUP339" s="60"/>
      <c r="AUQ339" s="60"/>
      <c r="AUR339" s="60"/>
      <c r="AUS339" s="60"/>
      <c r="AUT339" s="60"/>
      <c r="AUU339" s="60"/>
      <c r="AUV339" s="60"/>
      <c r="AUW339" s="60"/>
      <c r="AUX339" s="60"/>
      <c r="AUY339" s="60"/>
      <c r="AUZ339" s="60"/>
      <c r="AVA339" s="60"/>
      <c r="AVB339" s="60"/>
      <c r="AVC339" s="60"/>
      <c r="AVD339" s="60"/>
      <c r="AVE339" s="60"/>
      <c r="AVF339" s="60"/>
      <c r="AVG339" s="60"/>
      <c r="AVH339" s="60"/>
      <c r="AVI339" s="60"/>
      <c r="AVJ339" s="60"/>
      <c r="AVK339" s="60"/>
      <c r="AVL339" s="60"/>
      <c r="AVM339" s="60"/>
      <c r="AVN339" s="60"/>
      <c r="AVO339" s="60"/>
      <c r="AVP339" s="60"/>
      <c r="AVQ339" s="60"/>
      <c r="AVR339" s="60"/>
      <c r="AVS339" s="60"/>
      <c r="AVT339" s="60"/>
      <c r="AVU339" s="60"/>
      <c r="AVV339" s="60"/>
      <c r="AVW339" s="60"/>
      <c r="AVX339" s="60"/>
      <c r="AVY339" s="60"/>
      <c r="AVZ339" s="60"/>
      <c r="AWA339" s="60"/>
      <c r="AWB339" s="60"/>
      <c r="AWC339" s="60"/>
      <c r="AWD339" s="60"/>
      <c r="AWE339" s="60"/>
      <c r="AWF339" s="60"/>
      <c r="AWG339" s="60"/>
      <c r="AWH339" s="60"/>
      <c r="AWI339" s="60"/>
      <c r="AWJ339" s="60"/>
      <c r="AWK339" s="60"/>
      <c r="AWL339" s="60"/>
      <c r="AWM339" s="60"/>
      <c r="AWN339" s="60"/>
      <c r="AWO339" s="60"/>
      <c r="AWP339" s="60"/>
      <c r="AWQ339" s="60"/>
      <c r="AWR339" s="60"/>
      <c r="AWS339" s="60"/>
      <c r="AWT339" s="60"/>
      <c r="AWU339" s="60"/>
      <c r="AWV339" s="60"/>
      <c r="AWW339" s="60"/>
      <c r="AWX339" s="60"/>
      <c r="AWY339" s="60"/>
      <c r="AWZ339" s="60"/>
      <c r="AXA339" s="60"/>
      <c r="AXB339" s="60"/>
      <c r="AXC339" s="60"/>
      <c r="AXD339" s="60"/>
      <c r="AXE339" s="60"/>
      <c r="AXF339" s="60"/>
      <c r="AXG339" s="60"/>
      <c r="AXH339" s="60"/>
      <c r="AXI339" s="60"/>
      <c r="AXJ339" s="60"/>
      <c r="AXK339" s="60"/>
      <c r="AXL339" s="60"/>
      <c r="AXM339" s="60"/>
      <c r="AXN339" s="60"/>
      <c r="AXO339" s="60"/>
      <c r="AXP339" s="60"/>
      <c r="AXQ339" s="60"/>
      <c r="AXR339" s="60"/>
      <c r="AXS339" s="60"/>
      <c r="AXT339" s="60"/>
      <c r="AXU339" s="60"/>
      <c r="AXV339" s="60"/>
      <c r="AXW339" s="60"/>
      <c r="AXX339" s="60"/>
      <c r="AXY339" s="60"/>
      <c r="AXZ339" s="60"/>
      <c r="AYA339" s="60"/>
      <c r="AYB339" s="60"/>
      <c r="AYC339" s="60"/>
      <c r="AYD339" s="60"/>
      <c r="AYE339" s="60"/>
      <c r="AYF339" s="60"/>
      <c r="AYG339" s="60"/>
      <c r="AYH339" s="60"/>
      <c r="AYI339" s="60"/>
      <c r="AYJ339" s="60"/>
      <c r="AYK339" s="60"/>
      <c r="AYL339" s="60"/>
      <c r="AYM339" s="60"/>
      <c r="AYN339" s="60"/>
      <c r="AYO339" s="60"/>
      <c r="AYP339" s="60"/>
      <c r="AYQ339" s="60"/>
      <c r="AYR339" s="60"/>
      <c r="AYS339" s="60"/>
      <c r="AYT339" s="60"/>
      <c r="AYU339" s="60"/>
      <c r="AYV339" s="60"/>
      <c r="AYW339" s="60"/>
      <c r="AYX339" s="60"/>
      <c r="AYY339" s="60"/>
      <c r="AYZ339" s="60"/>
      <c r="AZA339" s="60"/>
      <c r="AZB339" s="60"/>
      <c r="AZC339" s="60"/>
      <c r="AZD339" s="60"/>
      <c r="AZE339" s="60"/>
      <c r="AZF339" s="60"/>
      <c r="AZG339" s="60"/>
      <c r="AZH339" s="60"/>
      <c r="AZI339" s="60"/>
      <c r="AZJ339" s="60"/>
      <c r="AZK339" s="60"/>
      <c r="AZL339" s="60"/>
      <c r="AZM339" s="60"/>
      <c r="AZN339" s="60"/>
      <c r="AZO339" s="60"/>
      <c r="AZP339" s="60"/>
      <c r="AZQ339" s="60"/>
      <c r="AZR339" s="60"/>
      <c r="AZS339" s="60"/>
      <c r="AZT339" s="60"/>
      <c r="AZU339" s="60"/>
      <c r="AZV339" s="60"/>
      <c r="AZW339" s="60"/>
      <c r="AZX339" s="60"/>
      <c r="AZY339" s="60"/>
      <c r="AZZ339" s="60"/>
      <c r="BAA339" s="60"/>
      <c r="BAB339" s="60"/>
      <c r="BAC339" s="60"/>
      <c r="BAD339" s="60"/>
      <c r="BAE339" s="60"/>
      <c r="BAF339" s="60"/>
      <c r="BAG339" s="60"/>
      <c r="BAH339" s="60"/>
      <c r="BAI339" s="60"/>
      <c r="BAJ339" s="60"/>
      <c r="BAK339" s="60"/>
      <c r="BAL339" s="60"/>
      <c r="BAM339" s="60"/>
      <c r="BAN339" s="60"/>
      <c r="BAO339" s="60"/>
      <c r="BAP339" s="60"/>
      <c r="BAQ339" s="60"/>
      <c r="BAR339" s="60"/>
      <c r="BAS339" s="60"/>
      <c r="BAT339" s="60"/>
      <c r="BAU339" s="60"/>
      <c r="BAV339" s="60"/>
      <c r="BAW339" s="60"/>
      <c r="BAX339" s="60"/>
      <c r="BAY339" s="60"/>
      <c r="BAZ339" s="60"/>
      <c r="BBA339" s="60"/>
      <c r="BBB339" s="60"/>
      <c r="BBC339" s="60"/>
      <c r="BBD339" s="60"/>
      <c r="BBE339" s="60"/>
      <c r="BBF339" s="60"/>
      <c r="BBG339" s="60"/>
      <c r="BBH339" s="60"/>
      <c r="BBI339" s="60"/>
      <c r="BBJ339" s="60"/>
      <c r="BBK339" s="60"/>
      <c r="BBL339" s="60"/>
      <c r="BBM339" s="60"/>
      <c r="BBN339" s="60"/>
      <c r="BBO339" s="60"/>
      <c r="BBP339" s="60"/>
      <c r="BBQ339" s="60"/>
      <c r="BBR339" s="60"/>
      <c r="BBS339" s="60"/>
      <c r="BBT339" s="60"/>
      <c r="BBU339" s="60"/>
      <c r="BBV339" s="60"/>
      <c r="BBW339" s="60"/>
      <c r="BBX339" s="60"/>
      <c r="BBY339" s="60"/>
      <c r="BBZ339" s="60"/>
      <c r="BCA339" s="60"/>
      <c r="BCB339" s="60"/>
      <c r="BCC339" s="60"/>
      <c r="BCD339" s="60"/>
      <c r="BCE339" s="60"/>
      <c r="BCF339" s="60"/>
      <c r="BCG339" s="60"/>
      <c r="BCH339" s="60"/>
      <c r="BCI339" s="60"/>
      <c r="BCJ339" s="60"/>
      <c r="BCK339" s="60"/>
      <c r="BCL339" s="60"/>
      <c r="BCM339" s="60"/>
      <c r="BCN339" s="60"/>
      <c r="BCO339" s="60"/>
      <c r="BCP339" s="60"/>
      <c r="BCQ339" s="60"/>
      <c r="BCR339" s="60"/>
      <c r="BCS339" s="60"/>
      <c r="BCT339" s="60"/>
      <c r="BCU339" s="60"/>
      <c r="BCV339" s="60"/>
      <c r="BCW339" s="60"/>
      <c r="BCX339" s="60"/>
      <c r="BCY339" s="60"/>
      <c r="BCZ339" s="60"/>
      <c r="BDA339" s="60"/>
      <c r="BDB339" s="60"/>
      <c r="BDC339" s="60"/>
      <c r="BDD339" s="60"/>
      <c r="BDE339" s="60"/>
      <c r="BDF339" s="60"/>
      <c r="BDG339" s="60"/>
      <c r="BDH339" s="60"/>
      <c r="BDI339" s="60"/>
      <c r="BDJ339" s="60"/>
      <c r="BDK339" s="60"/>
      <c r="BDL339" s="60"/>
      <c r="BDM339" s="60"/>
      <c r="BDN339" s="60"/>
      <c r="BDO339" s="60"/>
      <c r="BDP339" s="60"/>
      <c r="BDQ339" s="60"/>
      <c r="BDR339" s="60"/>
      <c r="BDS339" s="60"/>
      <c r="BDT339" s="60"/>
      <c r="BDU339" s="60"/>
      <c r="BDV339" s="60"/>
      <c r="BDW339" s="60"/>
      <c r="BDX339" s="60"/>
      <c r="BDY339" s="60"/>
      <c r="BDZ339" s="60"/>
      <c r="BEA339" s="60"/>
      <c r="BEB339" s="60"/>
      <c r="BEC339" s="60"/>
      <c r="BED339" s="60"/>
      <c r="BEE339" s="60"/>
      <c r="BEF339" s="60"/>
      <c r="BEG339" s="60"/>
      <c r="BEH339" s="60"/>
      <c r="BEI339" s="60"/>
      <c r="BEJ339" s="60"/>
      <c r="BEK339" s="60"/>
      <c r="BEL339" s="60"/>
      <c r="BEM339" s="60"/>
      <c r="BEN339" s="60"/>
      <c r="BEO339" s="60"/>
      <c r="BEP339" s="60"/>
      <c r="BEQ339" s="60"/>
      <c r="BER339" s="60"/>
      <c r="BES339" s="60"/>
      <c r="BET339" s="60"/>
      <c r="BEU339" s="60"/>
      <c r="BEV339" s="60"/>
      <c r="BEW339" s="60"/>
      <c r="BEX339" s="60"/>
      <c r="BEY339" s="60"/>
      <c r="BEZ339" s="60"/>
      <c r="BFA339" s="60"/>
      <c r="BFB339" s="60"/>
      <c r="BFC339" s="60"/>
      <c r="BFD339" s="60"/>
      <c r="BFE339" s="60"/>
      <c r="BFF339" s="60"/>
      <c r="BFG339" s="60"/>
      <c r="BFH339" s="60"/>
      <c r="BFI339" s="60"/>
      <c r="BFJ339" s="60"/>
      <c r="BFK339" s="60"/>
      <c r="BFL339" s="60"/>
      <c r="BFM339" s="60"/>
      <c r="BFN339" s="60"/>
      <c r="BFO339" s="60"/>
      <c r="BFP339" s="60"/>
      <c r="BFQ339" s="60"/>
      <c r="BFR339" s="60"/>
      <c r="BFS339" s="60"/>
      <c r="BFT339" s="60"/>
      <c r="BFU339" s="60"/>
      <c r="BFV339" s="60"/>
      <c r="BFW339" s="60"/>
      <c r="BFX339" s="60"/>
      <c r="BFY339" s="60"/>
      <c r="BFZ339" s="60"/>
      <c r="BGA339" s="60"/>
      <c r="BGB339" s="60"/>
      <c r="BGC339" s="60"/>
      <c r="BGD339" s="60"/>
      <c r="BGE339" s="60"/>
      <c r="BGF339" s="60"/>
      <c r="BGG339" s="60"/>
      <c r="BGH339" s="60"/>
      <c r="BGI339" s="60"/>
      <c r="BGJ339" s="60"/>
      <c r="BGK339" s="60"/>
      <c r="BGL339" s="60"/>
      <c r="BGM339" s="60"/>
      <c r="BGN339" s="60"/>
      <c r="BGO339" s="60"/>
      <c r="BGP339" s="60"/>
      <c r="BGQ339" s="60"/>
      <c r="BGR339" s="60"/>
      <c r="BGS339" s="60"/>
      <c r="BGT339" s="60"/>
      <c r="BGU339" s="60"/>
      <c r="BGV339" s="60"/>
      <c r="BGW339" s="60"/>
      <c r="BGX339" s="60"/>
      <c r="BGY339" s="60"/>
      <c r="BGZ339" s="60"/>
      <c r="BHA339" s="60"/>
      <c r="BHB339" s="60"/>
      <c r="BHC339" s="60"/>
      <c r="BHD339" s="60"/>
      <c r="BHE339" s="60"/>
      <c r="BHF339" s="60"/>
      <c r="BHG339" s="60"/>
      <c r="BHH339" s="60"/>
      <c r="BHI339" s="60"/>
      <c r="BHJ339" s="60"/>
      <c r="BHK339" s="60"/>
      <c r="BHL339" s="60"/>
      <c r="BHM339" s="60"/>
      <c r="BHN339" s="60"/>
      <c r="BHO339" s="60"/>
      <c r="BHP339" s="60"/>
      <c r="BHQ339" s="60"/>
      <c r="BHR339" s="60"/>
      <c r="BHS339" s="60"/>
      <c r="BHT339" s="60"/>
      <c r="BHU339" s="60"/>
      <c r="BHV339" s="60"/>
      <c r="BHW339" s="60"/>
      <c r="BHX339" s="60"/>
      <c r="BHY339" s="60"/>
      <c r="BHZ339" s="60"/>
      <c r="BIA339" s="60"/>
      <c r="BIB339" s="60"/>
      <c r="BIC339" s="60"/>
      <c r="BID339" s="60"/>
      <c r="BIE339" s="60"/>
      <c r="BIF339" s="60"/>
      <c r="BIG339" s="60"/>
      <c r="BIH339" s="60"/>
      <c r="BII339" s="60"/>
      <c r="BIJ339" s="60"/>
      <c r="BIK339" s="60"/>
      <c r="BIL339" s="60"/>
      <c r="BIM339" s="60"/>
      <c r="BIN339" s="60"/>
      <c r="BIO339" s="60"/>
      <c r="BIP339" s="60"/>
      <c r="BIQ339" s="60"/>
      <c r="BIR339" s="60"/>
      <c r="BIS339" s="60"/>
      <c r="BIT339" s="60"/>
      <c r="BIU339" s="60"/>
      <c r="BIV339" s="60"/>
      <c r="BIW339" s="60"/>
      <c r="BIX339" s="60"/>
      <c r="BIY339" s="60"/>
      <c r="BIZ339" s="60"/>
      <c r="BJA339" s="60"/>
      <c r="BJB339" s="60"/>
      <c r="BJC339" s="60"/>
      <c r="BJD339" s="60"/>
      <c r="BJE339" s="60"/>
      <c r="BJF339" s="60"/>
      <c r="BJG339" s="60"/>
      <c r="BJH339" s="60"/>
      <c r="BJI339" s="60"/>
      <c r="BJJ339" s="60"/>
      <c r="BJK339" s="60"/>
      <c r="BJL339" s="60"/>
      <c r="BJM339" s="60"/>
      <c r="BJN339" s="60"/>
      <c r="BJO339" s="60"/>
      <c r="BJP339" s="60"/>
      <c r="BJQ339" s="60"/>
      <c r="BJR339" s="60"/>
      <c r="BJS339" s="60"/>
      <c r="BJT339" s="60"/>
      <c r="BJU339" s="60"/>
      <c r="BJV339" s="60"/>
      <c r="BJW339" s="60"/>
      <c r="BJX339" s="60"/>
      <c r="BJY339" s="60"/>
      <c r="BJZ339" s="60"/>
      <c r="BKA339" s="60"/>
      <c r="BKB339" s="60"/>
      <c r="BKC339" s="60"/>
      <c r="BKD339" s="60"/>
      <c r="BKE339" s="60"/>
      <c r="BKF339" s="60"/>
      <c r="BKG339" s="60"/>
      <c r="BKH339" s="60"/>
      <c r="BKI339" s="60"/>
      <c r="BKJ339" s="60"/>
      <c r="BKK339" s="60"/>
      <c r="BKL339" s="60"/>
      <c r="BKM339" s="60"/>
      <c r="BKN339" s="60"/>
      <c r="BKO339" s="60"/>
      <c r="BKP339" s="60"/>
      <c r="BKQ339" s="60"/>
      <c r="BKR339" s="60"/>
      <c r="BKS339" s="60"/>
      <c r="BKT339" s="60"/>
      <c r="BKU339" s="60"/>
      <c r="BKV339" s="60"/>
      <c r="BKW339" s="60"/>
      <c r="BKX339" s="60"/>
      <c r="BKY339" s="60"/>
      <c r="BKZ339" s="60"/>
      <c r="BLA339" s="60"/>
      <c r="BLB339" s="60"/>
      <c r="BLC339" s="60"/>
      <c r="BLD339" s="60"/>
      <c r="BLE339" s="60"/>
      <c r="BLF339" s="60"/>
      <c r="BLG339" s="60"/>
      <c r="BLH339" s="60"/>
      <c r="BLI339" s="60"/>
      <c r="BLJ339" s="60"/>
      <c r="BLK339" s="60"/>
      <c r="BLL339" s="60"/>
      <c r="BLM339" s="60"/>
      <c r="BLN339" s="60"/>
      <c r="BLO339" s="60"/>
      <c r="BLP339" s="60"/>
      <c r="BLQ339" s="60"/>
      <c r="BLR339" s="60"/>
      <c r="BLS339" s="60"/>
      <c r="BLT339" s="60"/>
      <c r="BLU339" s="60"/>
      <c r="BLV339" s="60"/>
      <c r="BLW339" s="60"/>
      <c r="BLX339" s="60"/>
      <c r="BLY339" s="60"/>
      <c r="BLZ339" s="60"/>
      <c r="BMA339" s="60"/>
      <c r="BMB339" s="60"/>
      <c r="BMC339" s="60"/>
      <c r="BMD339" s="60"/>
      <c r="BME339" s="60"/>
      <c r="BMF339" s="60"/>
      <c r="BMG339" s="60"/>
      <c r="BMH339" s="60"/>
      <c r="BMI339" s="60"/>
      <c r="BMJ339" s="60"/>
      <c r="BMK339" s="60"/>
      <c r="BML339" s="60"/>
      <c r="BMM339" s="60"/>
      <c r="BMN339" s="60"/>
      <c r="BMO339" s="60"/>
      <c r="BMP339" s="60"/>
      <c r="BMQ339" s="60"/>
      <c r="BMR339" s="60"/>
      <c r="BMS339" s="60"/>
      <c r="BMT339" s="60"/>
      <c r="BMU339" s="60"/>
      <c r="BMV339" s="60"/>
      <c r="BMW339" s="60"/>
      <c r="BMX339" s="60"/>
      <c r="BMY339" s="60"/>
      <c r="BMZ339" s="60"/>
      <c r="BNA339" s="60"/>
      <c r="BNB339" s="60"/>
      <c r="BNC339" s="60"/>
      <c r="BND339" s="60"/>
      <c r="BNE339" s="60"/>
      <c r="BNF339" s="60"/>
      <c r="BNG339" s="60"/>
      <c r="BNH339" s="60"/>
      <c r="BNI339" s="60"/>
      <c r="BNJ339" s="60"/>
      <c r="BNK339" s="60"/>
      <c r="BNL339" s="60"/>
      <c r="BNM339" s="60"/>
      <c r="BNN339" s="60"/>
      <c r="BNO339" s="60"/>
      <c r="BNP339" s="60"/>
      <c r="BNQ339" s="60"/>
      <c r="BNR339" s="60"/>
      <c r="BNS339" s="60"/>
      <c r="BNT339" s="60"/>
      <c r="BNU339" s="60"/>
      <c r="BNV339" s="60"/>
      <c r="BNW339" s="60"/>
      <c r="BNX339" s="60"/>
      <c r="BNY339" s="60"/>
      <c r="BNZ339" s="60"/>
      <c r="BOA339" s="60"/>
      <c r="BOB339" s="60"/>
      <c r="BOC339" s="60"/>
      <c r="BOD339" s="60"/>
      <c r="BOE339" s="60"/>
      <c r="BOF339" s="60"/>
      <c r="BOG339" s="60"/>
      <c r="BOH339" s="60"/>
      <c r="BOI339" s="60"/>
      <c r="BOJ339" s="60"/>
      <c r="BOK339" s="60"/>
      <c r="BOL339" s="60"/>
      <c r="BOM339" s="60"/>
      <c r="BON339" s="60"/>
      <c r="BOO339" s="60"/>
      <c r="BOP339" s="60"/>
      <c r="BOQ339" s="60"/>
      <c r="BOR339" s="60"/>
      <c r="BOS339" s="60"/>
      <c r="BOT339" s="60"/>
      <c r="BOU339" s="60"/>
      <c r="BOV339" s="60"/>
      <c r="BOW339" s="60"/>
      <c r="BOX339" s="60"/>
      <c r="BOY339" s="60"/>
      <c r="BOZ339" s="60"/>
      <c r="BPA339" s="60"/>
      <c r="BPB339" s="60"/>
      <c r="BPC339" s="60"/>
      <c r="BPD339" s="60"/>
      <c r="BPE339" s="60"/>
      <c r="BPF339" s="60"/>
      <c r="BPG339" s="60"/>
      <c r="BPH339" s="60"/>
      <c r="BPI339" s="60"/>
      <c r="BPJ339" s="60"/>
      <c r="BPK339" s="60"/>
      <c r="BPL339" s="60"/>
      <c r="BPM339" s="60"/>
      <c r="BPN339" s="60"/>
      <c r="BPO339" s="60"/>
      <c r="BPP339" s="60"/>
      <c r="BPQ339" s="60"/>
      <c r="BPR339" s="60"/>
      <c r="BPS339" s="60"/>
      <c r="BPT339" s="60"/>
      <c r="BPU339" s="60"/>
      <c r="BPV339" s="60"/>
      <c r="BPW339" s="60"/>
      <c r="BPX339" s="60"/>
      <c r="BPY339" s="60"/>
      <c r="BPZ339" s="60"/>
      <c r="BQA339" s="60"/>
      <c r="BQB339" s="60"/>
      <c r="BQC339" s="60"/>
      <c r="BQD339" s="60"/>
      <c r="BQE339" s="60"/>
      <c r="BQF339" s="60"/>
      <c r="BQG339" s="60"/>
      <c r="BQH339" s="60"/>
      <c r="BQI339" s="60"/>
      <c r="BQJ339" s="60"/>
      <c r="BQK339" s="60"/>
      <c r="BQL339" s="60"/>
      <c r="BQM339" s="60"/>
      <c r="BQN339" s="60"/>
      <c r="BQO339" s="60"/>
      <c r="BQP339" s="60"/>
      <c r="BQQ339" s="60"/>
      <c r="BQR339" s="60"/>
      <c r="BQS339" s="60"/>
      <c r="BQT339" s="60"/>
      <c r="BQU339" s="60"/>
      <c r="BQV339" s="60"/>
      <c r="BQW339" s="60"/>
      <c r="BQX339" s="60"/>
      <c r="BQY339" s="60"/>
      <c r="BQZ339" s="60"/>
      <c r="BRA339" s="60"/>
      <c r="BRB339" s="60"/>
      <c r="BRC339" s="60"/>
      <c r="BRD339" s="60"/>
      <c r="BRE339" s="60"/>
      <c r="BRF339" s="60"/>
      <c r="BRG339" s="60"/>
      <c r="BRH339" s="60"/>
      <c r="BRI339" s="60"/>
      <c r="BRJ339" s="60"/>
      <c r="BRK339" s="60"/>
      <c r="BRL339" s="60"/>
      <c r="BRM339" s="60"/>
      <c r="BRN339" s="60"/>
      <c r="BRO339" s="60"/>
      <c r="BRP339" s="60"/>
      <c r="BRQ339" s="60"/>
      <c r="BRR339" s="60"/>
      <c r="BRS339" s="60"/>
      <c r="BRT339" s="60"/>
      <c r="BRU339" s="60"/>
      <c r="BRV339" s="60"/>
      <c r="BRW339" s="60"/>
      <c r="BRX339" s="60"/>
      <c r="BRY339" s="60"/>
      <c r="BRZ339" s="60"/>
      <c r="BSA339" s="60"/>
      <c r="BSB339" s="60"/>
      <c r="BSC339" s="60"/>
      <c r="BSD339" s="60"/>
      <c r="BSE339" s="60"/>
      <c r="BSF339" s="60"/>
      <c r="BSG339" s="60"/>
      <c r="BSH339" s="60"/>
      <c r="BSI339" s="60"/>
      <c r="BSJ339" s="60"/>
      <c r="BSK339" s="60"/>
      <c r="BSL339" s="60"/>
      <c r="BSM339" s="60"/>
      <c r="BSN339" s="60"/>
      <c r="BSO339" s="60"/>
      <c r="BSP339" s="60"/>
      <c r="BSQ339" s="60"/>
      <c r="BSR339" s="60"/>
      <c r="BSS339" s="60"/>
      <c r="BST339" s="60"/>
      <c r="BSU339" s="60"/>
      <c r="BSV339" s="60"/>
      <c r="BSW339" s="60"/>
      <c r="BSX339" s="60"/>
      <c r="BSY339" s="60"/>
      <c r="BSZ339" s="60"/>
      <c r="BTA339" s="60"/>
      <c r="BTB339" s="60"/>
      <c r="BTC339" s="60"/>
      <c r="BTD339" s="60"/>
      <c r="BTE339" s="60"/>
      <c r="BTF339" s="60"/>
      <c r="BTG339" s="60"/>
      <c r="BTH339" s="60"/>
      <c r="BTI339" s="60"/>
      <c r="BTJ339" s="60"/>
      <c r="BTK339" s="60"/>
      <c r="BTL339" s="60"/>
      <c r="BTM339" s="60"/>
      <c r="BTN339" s="60"/>
      <c r="BTO339" s="60"/>
      <c r="BTP339" s="60"/>
      <c r="BTQ339" s="60"/>
      <c r="BTR339" s="60"/>
      <c r="BTS339" s="60"/>
      <c r="BTT339" s="60"/>
      <c r="BTU339" s="60"/>
      <c r="BTV339" s="60"/>
      <c r="BTW339" s="60"/>
      <c r="BTX339" s="60"/>
      <c r="BTY339" s="60"/>
      <c r="BTZ339" s="60"/>
      <c r="BUA339" s="60"/>
      <c r="BUB339" s="60"/>
      <c r="BUC339" s="60"/>
      <c r="BUD339" s="60"/>
      <c r="BUE339" s="60"/>
      <c r="BUF339" s="60"/>
      <c r="BUG339" s="60"/>
      <c r="BUH339" s="60"/>
      <c r="BUI339" s="60"/>
      <c r="BUJ339" s="60"/>
      <c r="BUK339" s="60"/>
      <c r="BUL339" s="60"/>
      <c r="BUM339" s="60"/>
      <c r="BUN339" s="60"/>
      <c r="BUO339" s="60"/>
      <c r="BUP339" s="60"/>
      <c r="BUQ339" s="60"/>
      <c r="BUR339" s="60"/>
      <c r="BUS339" s="60"/>
      <c r="BUT339" s="60"/>
      <c r="BUU339" s="60"/>
      <c r="BUV339" s="60"/>
      <c r="BUW339" s="60"/>
      <c r="BUX339" s="60"/>
      <c r="BUY339" s="60"/>
      <c r="BUZ339" s="60"/>
      <c r="BVA339" s="60"/>
      <c r="BVB339" s="60"/>
      <c r="BVC339" s="60"/>
      <c r="BVD339" s="60"/>
      <c r="BVE339" s="60"/>
      <c r="BVF339" s="60"/>
      <c r="BVG339" s="60"/>
      <c r="BVH339" s="60"/>
      <c r="BVI339" s="60"/>
      <c r="BVJ339" s="60"/>
      <c r="BVK339" s="60"/>
      <c r="BVL339" s="60"/>
      <c r="BVM339" s="60"/>
      <c r="BVN339" s="60"/>
      <c r="BVO339" s="60"/>
      <c r="BVP339" s="60"/>
      <c r="BVQ339" s="60"/>
      <c r="BVR339" s="60"/>
      <c r="BVS339" s="60"/>
      <c r="BVT339" s="60"/>
      <c r="BVU339" s="60"/>
      <c r="BVV339" s="60"/>
      <c r="BVW339" s="60"/>
      <c r="BVX339" s="60"/>
      <c r="BVY339" s="60"/>
      <c r="BVZ339" s="60"/>
      <c r="BWA339" s="60"/>
      <c r="BWB339" s="60"/>
      <c r="BWC339" s="60"/>
      <c r="BWD339" s="60"/>
      <c r="BWE339" s="60"/>
      <c r="BWF339" s="60"/>
      <c r="BWG339" s="60"/>
      <c r="BWH339" s="60"/>
      <c r="BWI339" s="60"/>
      <c r="BWJ339" s="60"/>
      <c r="BWK339" s="60"/>
      <c r="BWL339" s="60"/>
      <c r="BWM339" s="60"/>
      <c r="BWN339" s="60"/>
      <c r="BWO339" s="60"/>
      <c r="BWP339" s="60"/>
      <c r="BWQ339" s="60"/>
      <c r="BWR339" s="60"/>
      <c r="BWS339" s="60"/>
      <c r="BWT339" s="60"/>
      <c r="BWU339" s="60"/>
      <c r="BWV339" s="60"/>
      <c r="BWW339" s="60"/>
      <c r="BWX339" s="60"/>
      <c r="BWY339" s="60"/>
      <c r="BWZ339" s="60"/>
      <c r="BXA339" s="60"/>
      <c r="BXB339" s="60"/>
      <c r="BXC339" s="60"/>
      <c r="BXD339" s="60"/>
      <c r="BXE339" s="60"/>
      <c r="BXF339" s="60"/>
      <c r="BXG339" s="60"/>
      <c r="BXH339" s="60"/>
      <c r="BXI339" s="60"/>
      <c r="BXJ339" s="60"/>
      <c r="BXK339" s="60"/>
      <c r="BXL339" s="60"/>
      <c r="BXM339" s="60"/>
      <c r="BXN339" s="60"/>
      <c r="BXO339" s="60"/>
      <c r="BXP339" s="60"/>
      <c r="BXQ339" s="60"/>
      <c r="BXR339" s="60"/>
      <c r="BXS339" s="60"/>
      <c r="BXT339" s="60"/>
      <c r="BXU339" s="60"/>
      <c r="BXV339" s="60"/>
      <c r="BXW339" s="60"/>
      <c r="BXX339" s="60"/>
      <c r="BXY339" s="60"/>
      <c r="BXZ339" s="60"/>
      <c r="BYA339" s="60"/>
      <c r="BYB339" s="60"/>
      <c r="BYC339" s="60"/>
      <c r="BYD339" s="60"/>
      <c r="BYE339" s="60"/>
      <c r="BYF339" s="60"/>
      <c r="BYG339" s="60"/>
      <c r="BYH339" s="60"/>
      <c r="BYI339" s="60"/>
      <c r="BYJ339" s="60"/>
      <c r="BYK339" s="60"/>
      <c r="BYL339" s="60"/>
      <c r="BYM339" s="60"/>
      <c r="BYN339" s="60"/>
      <c r="BYO339" s="60"/>
      <c r="BYP339" s="60"/>
      <c r="BYQ339" s="60"/>
      <c r="BYR339" s="60"/>
      <c r="BYS339" s="60"/>
      <c r="BYT339" s="60"/>
      <c r="BYU339" s="60"/>
      <c r="BYV339" s="60"/>
      <c r="BYW339" s="60"/>
      <c r="BYX339" s="60"/>
      <c r="BYY339" s="60"/>
      <c r="BYZ339" s="60"/>
      <c r="BZA339" s="60"/>
      <c r="BZB339" s="60"/>
      <c r="BZC339" s="60"/>
      <c r="BZD339" s="60"/>
      <c r="BZE339" s="60"/>
      <c r="BZF339" s="60"/>
      <c r="BZG339" s="60"/>
      <c r="BZH339" s="60"/>
      <c r="BZI339" s="60"/>
      <c r="BZJ339" s="60"/>
      <c r="BZK339" s="60"/>
      <c r="BZL339" s="60"/>
      <c r="BZM339" s="60"/>
      <c r="BZN339" s="60"/>
      <c r="BZO339" s="60"/>
      <c r="BZP339" s="60"/>
      <c r="BZQ339" s="60"/>
      <c r="BZR339" s="60"/>
      <c r="BZS339" s="60"/>
      <c r="BZT339" s="60"/>
      <c r="BZU339" s="60"/>
      <c r="BZV339" s="60"/>
      <c r="BZW339" s="60"/>
      <c r="BZX339" s="60"/>
      <c r="BZY339" s="60"/>
      <c r="BZZ339" s="60"/>
      <c r="CAA339" s="60"/>
      <c r="CAB339" s="60"/>
      <c r="CAC339" s="60"/>
      <c r="CAD339" s="60"/>
      <c r="CAE339" s="60"/>
      <c r="CAF339" s="60"/>
      <c r="CAG339" s="60"/>
      <c r="CAH339" s="60"/>
      <c r="CAI339" s="60"/>
      <c r="CAJ339" s="60"/>
      <c r="CAK339" s="60"/>
      <c r="CAL339" s="60"/>
      <c r="CAM339" s="60"/>
      <c r="CAN339" s="60"/>
      <c r="CAO339" s="60"/>
      <c r="CAP339" s="60"/>
      <c r="CAQ339" s="60"/>
      <c r="CAR339" s="60"/>
      <c r="CAS339" s="60"/>
      <c r="CAT339" s="60"/>
      <c r="CAU339" s="60"/>
      <c r="CAV339" s="60"/>
      <c r="CAW339" s="60"/>
      <c r="CAX339" s="60"/>
      <c r="CAY339" s="60"/>
      <c r="CAZ339" s="60"/>
      <c r="CBA339" s="60"/>
      <c r="CBB339" s="60"/>
      <c r="CBC339" s="60"/>
      <c r="CBD339" s="60"/>
      <c r="CBE339" s="60"/>
      <c r="CBF339" s="60"/>
      <c r="CBG339" s="60"/>
      <c r="CBH339" s="60"/>
      <c r="CBI339" s="60"/>
      <c r="CBJ339" s="60"/>
      <c r="CBK339" s="60"/>
      <c r="CBL339" s="60"/>
      <c r="CBM339" s="60"/>
      <c r="CBN339" s="60"/>
      <c r="CBO339" s="60"/>
      <c r="CBP339" s="60"/>
      <c r="CBQ339" s="60"/>
      <c r="CBR339" s="60"/>
      <c r="CBS339" s="60"/>
      <c r="CBT339" s="60"/>
      <c r="CBU339" s="60"/>
      <c r="CBV339" s="60"/>
      <c r="CBW339" s="60"/>
      <c r="CBX339" s="60"/>
      <c r="CBY339" s="60"/>
      <c r="CBZ339" s="60"/>
      <c r="CCA339" s="60"/>
      <c r="CCB339" s="60"/>
      <c r="CCC339" s="60"/>
      <c r="CCD339" s="60"/>
      <c r="CCE339" s="60"/>
      <c r="CCF339" s="60"/>
      <c r="CCG339" s="60"/>
      <c r="CCH339" s="60"/>
      <c r="CCI339" s="60"/>
      <c r="CCJ339" s="60"/>
      <c r="CCK339" s="60"/>
      <c r="CCL339" s="60"/>
      <c r="CCM339" s="60"/>
      <c r="CCN339" s="60"/>
      <c r="CCO339" s="60"/>
      <c r="CCP339" s="60"/>
      <c r="CCQ339" s="60"/>
      <c r="CCR339" s="60"/>
      <c r="CCS339" s="60"/>
      <c r="CCT339" s="60"/>
      <c r="CCU339" s="60"/>
      <c r="CCV339" s="60"/>
      <c r="CCW339" s="60"/>
      <c r="CCX339" s="60"/>
      <c r="CCY339" s="60"/>
      <c r="CCZ339" s="60"/>
      <c r="CDA339" s="60"/>
      <c r="CDB339" s="60"/>
      <c r="CDC339" s="60"/>
      <c r="CDD339" s="60"/>
      <c r="CDE339" s="60"/>
      <c r="CDF339" s="60"/>
      <c r="CDG339" s="60"/>
      <c r="CDH339" s="60"/>
      <c r="CDI339" s="60"/>
      <c r="CDJ339" s="60"/>
      <c r="CDK339" s="60"/>
      <c r="CDL339" s="60"/>
      <c r="CDM339" s="60"/>
      <c r="CDN339" s="60"/>
      <c r="CDO339" s="60"/>
      <c r="CDP339" s="60"/>
      <c r="CDQ339" s="60"/>
      <c r="CDR339" s="60"/>
      <c r="CDS339" s="60"/>
      <c r="CDT339" s="60"/>
      <c r="CDU339" s="60"/>
      <c r="CDV339" s="60"/>
      <c r="CDW339" s="60"/>
      <c r="CDX339" s="60"/>
      <c r="CDY339" s="60"/>
      <c r="CDZ339" s="60"/>
      <c r="CEA339" s="60"/>
      <c r="CEB339" s="60"/>
      <c r="CEC339" s="60"/>
      <c r="CED339" s="60"/>
      <c r="CEE339" s="60"/>
      <c r="CEF339" s="60"/>
      <c r="CEG339" s="60"/>
      <c r="CEH339" s="60"/>
      <c r="CEI339" s="60"/>
      <c r="CEJ339" s="60"/>
      <c r="CEK339" s="60"/>
      <c r="CEL339" s="60"/>
      <c r="CEM339" s="60"/>
      <c r="CEN339" s="60"/>
      <c r="CEO339" s="60"/>
      <c r="CEP339" s="60"/>
      <c r="CEQ339" s="60"/>
      <c r="CER339" s="60"/>
      <c r="CES339" s="60"/>
      <c r="CET339" s="60"/>
      <c r="CEU339" s="60"/>
      <c r="CEV339" s="60"/>
      <c r="CEW339" s="60"/>
      <c r="CEX339" s="60"/>
      <c r="CEY339" s="60"/>
      <c r="CEZ339" s="60"/>
      <c r="CFA339" s="60"/>
      <c r="CFB339" s="60"/>
      <c r="CFC339" s="60"/>
      <c r="CFD339" s="60"/>
      <c r="CFE339" s="60"/>
      <c r="CFF339" s="60"/>
      <c r="CFG339" s="60"/>
      <c r="CFH339" s="60"/>
      <c r="CFI339" s="60"/>
      <c r="CFJ339" s="60"/>
      <c r="CFK339" s="60"/>
      <c r="CFL339" s="60"/>
      <c r="CFM339" s="60"/>
      <c r="CFN339" s="60"/>
      <c r="CFO339" s="60"/>
      <c r="CFP339" s="60"/>
      <c r="CFQ339" s="60"/>
      <c r="CFR339" s="60"/>
      <c r="CFS339" s="60"/>
      <c r="CFT339" s="60"/>
      <c r="CFU339" s="60"/>
      <c r="CFV339" s="60"/>
      <c r="CFW339" s="60"/>
      <c r="CFX339" s="60"/>
      <c r="CFY339" s="60"/>
      <c r="CFZ339" s="60"/>
      <c r="CGA339" s="60"/>
      <c r="CGB339" s="60"/>
      <c r="CGC339" s="60"/>
      <c r="CGD339" s="60"/>
      <c r="CGE339" s="60"/>
      <c r="CGF339" s="60"/>
      <c r="CGG339" s="60"/>
      <c r="CGH339" s="60"/>
      <c r="CGI339" s="60"/>
      <c r="CGJ339" s="60"/>
      <c r="CGK339" s="60"/>
      <c r="CGL339" s="60"/>
      <c r="CGM339" s="60"/>
      <c r="CGN339" s="60"/>
      <c r="CGO339" s="60"/>
      <c r="CGP339" s="60"/>
      <c r="CGQ339" s="60"/>
      <c r="CGR339" s="60"/>
      <c r="CGS339" s="60"/>
      <c r="CGT339" s="60"/>
      <c r="CGU339" s="60"/>
      <c r="CGV339" s="60"/>
      <c r="CGW339" s="60"/>
      <c r="CGX339" s="60"/>
      <c r="CGY339" s="60"/>
      <c r="CGZ339" s="60"/>
      <c r="CHA339" s="60"/>
      <c r="CHB339" s="60"/>
      <c r="CHC339" s="60"/>
      <c r="CHD339" s="60"/>
      <c r="CHE339" s="60"/>
      <c r="CHF339" s="60"/>
      <c r="CHG339" s="60"/>
      <c r="CHH339" s="60"/>
      <c r="CHI339" s="60"/>
      <c r="CHJ339" s="60"/>
      <c r="CHK339" s="60"/>
      <c r="CHL339" s="60"/>
      <c r="CHM339" s="60"/>
      <c r="CHN339" s="60"/>
      <c r="CHO339" s="60"/>
      <c r="CHP339" s="60"/>
      <c r="CHQ339" s="60"/>
      <c r="CHR339" s="60"/>
      <c r="CHS339" s="60"/>
      <c r="CHT339" s="60"/>
      <c r="CHU339" s="60"/>
      <c r="CHV339" s="60"/>
      <c r="CHW339" s="60"/>
      <c r="CHX339" s="60"/>
      <c r="CHY339" s="60"/>
      <c r="CHZ339" s="60"/>
      <c r="CIA339" s="60"/>
      <c r="CIB339" s="60"/>
      <c r="CIC339" s="60"/>
      <c r="CID339" s="60"/>
      <c r="CIE339" s="60"/>
      <c r="CIF339" s="60"/>
      <c r="CIG339" s="60"/>
      <c r="CIH339" s="60"/>
      <c r="CII339" s="60"/>
      <c r="CIJ339" s="60"/>
      <c r="CIK339" s="60"/>
      <c r="CIL339" s="60"/>
      <c r="CIM339" s="60"/>
      <c r="CIN339" s="60"/>
      <c r="CIO339" s="60"/>
      <c r="CIP339" s="60"/>
      <c r="CIQ339" s="60"/>
      <c r="CIR339" s="60"/>
      <c r="CIS339" s="60"/>
      <c r="CIT339" s="60"/>
      <c r="CIU339" s="60"/>
      <c r="CIV339" s="60"/>
      <c r="CIW339" s="60"/>
      <c r="CIX339" s="60"/>
      <c r="CIY339" s="60"/>
      <c r="CIZ339" s="60"/>
      <c r="CJA339" s="60"/>
      <c r="CJB339" s="60"/>
      <c r="CJC339" s="60"/>
      <c r="CJD339" s="60"/>
      <c r="CJE339" s="60"/>
      <c r="CJF339" s="60"/>
      <c r="CJG339" s="60"/>
      <c r="CJH339" s="60"/>
      <c r="CJI339" s="60"/>
      <c r="CJJ339" s="60"/>
      <c r="CJK339" s="60"/>
      <c r="CJL339" s="60"/>
      <c r="CJM339" s="60"/>
      <c r="CJN339" s="60"/>
      <c r="CJO339" s="60"/>
      <c r="CJP339" s="60"/>
      <c r="CJQ339" s="60"/>
      <c r="CJR339" s="60"/>
      <c r="CJS339" s="60"/>
      <c r="CJT339" s="60"/>
      <c r="CJU339" s="60"/>
      <c r="CJV339" s="60"/>
      <c r="CJW339" s="60"/>
      <c r="CJX339" s="60"/>
      <c r="CJY339" s="60"/>
      <c r="CJZ339" s="60"/>
      <c r="CKA339" s="60"/>
      <c r="CKB339" s="60"/>
      <c r="CKC339" s="60"/>
      <c r="CKD339" s="60"/>
      <c r="CKE339" s="60"/>
      <c r="CKF339" s="60"/>
      <c r="CKG339" s="60"/>
      <c r="CKH339" s="60"/>
      <c r="CKI339" s="60"/>
      <c r="CKJ339" s="60"/>
      <c r="CKK339" s="60"/>
      <c r="CKL339" s="60"/>
      <c r="CKM339" s="60"/>
      <c r="CKN339" s="60"/>
      <c r="CKO339" s="60"/>
      <c r="CKP339" s="60"/>
      <c r="CKQ339" s="60"/>
      <c r="CKR339" s="60"/>
      <c r="CKS339" s="60"/>
      <c r="CKT339" s="60"/>
      <c r="CKU339" s="60"/>
      <c r="CKV339" s="60"/>
      <c r="CKW339" s="60"/>
      <c r="CKX339" s="60"/>
      <c r="CKY339" s="60"/>
      <c r="CKZ339" s="60"/>
      <c r="CLA339" s="60"/>
      <c r="CLB339" s="60"/>
      <c r="CLC339" s="60"/>
      <c r="CLD339" s="60"/>
      <c r="CLE339" s="60"/>
      <c r="CLF339" s="60"/>
      <c r="CLG339" s="60"/>
      <c r="CLH339" s="60"/>
      <c r="CLI339" s="60"/>
      <c r="CLJ339" s="60"/>
      <c r="CLK339" s="60"/>
      <c r="CLL339" s="60"/>
      <c r="CLM339" s="60"/>
      <c r="CLN339" s="60"/>
      <c r="CLO339" s="60"/>
      <c r="CLP339" s="60"/>
      <c r="CLQ339" s="60"/>
      <c r="CLR339" s="60"/>
      <c r="CLS339" s="60"/>
      <c r="CLT339" s="60"/>
      <c r="CLU339" s="60"/>
      <c r="CLV339" s="60"/>
      <c r="CLW339" s="60"/>
      <c r="CLX339" s="60"/>
      <c r="CLY339" s="60"/>
      <c r="CLZ339" s="60"/>
      <c r="CMA339" s="60"/>
      <c r="CMB339" s="60"/>
      <c r="CMC339" s="60"/>
      <c r="CMD339" s="60"/>
      <c r="CME339" s="60"/>
      <c r="CMF339" s="60"/>
      <c r="CMG339" s="60"/>
      <c r="CMH339" s="60"/>
      <c r="CMI339" s="60"/>
      <c r="CMJ339" s="60"/>
      <c r="CMK339" s="60"/>
      <c r="CML339" s="60"/>
      <c r="CMM339" s="60"/>
      <c r="CMN339" s="60"/>
      <c r="CMO339" s="60"/>
      <c r="CMP339" s="60"/>
      <c r="CMQ339" s="60"/>
      <c r="CMR339" s="60"/>
      <c r="CMS339" s="60"/>
      <c r="CMT339" s="60"/>
      <c r="CMU339" s="60"/>
      <c r="CMV339" s="60"/>
      <c r="CMW339" s="60"/>
      <c r="CMX339" s="60"/>
      <c r="CMY339" s="60"/>
      <c r="CMZ339" s="60"/>
      <c r="CNA339" s="60"/>
      <c r="CNB339" s="60"/>
      <c r="CNC339" s="60"/>
      <c r="CND339" s="60"/>
      <c r="CNE339" s="60"/>
      <c r="CNF339" s="60"/>
      <c r="CNG339" s="60"/>
      <c r="CNH339" s="60"/>
      <c r="CNI339" s="60"/>
      <c r="CNJ339" s="60"/>
      <c r="CNK339" s="60"/>
      <c r="CNL339" s="60"/>
      <c r="CNM339" s="60"/>
      <c r="CNN339" s="60"/>
      <c r="CNO339" s="60"/>
      <c r="CNP339" s="60"/>
      <c r="CNQ339" s="60"/>
      <c r="CNR339" s="60"/>
      <c r="CNS339" s="60"/>
      <c r="CNT339" s="60"/>
      <c r="CNU339" s="60"/>
      <c r="CNV339" s="60"/>
      <c r="CNW339" s="60"/>
      <c r="CNX339" s="60"/>
      <c r="CNY339" s="60"/>
      <c r="CNZ339" s="60"/>
      <c r="COA339" s="60"/>
      <c r="COB339" s="60"/>
      <c r="COC339" s="60"/>
      <c r="COD339" s="60"/>
      <c r="COE339" s="60"/>
      <c r="COF339" s="60"/>
      <c r="COG339" s="60"/>
      <c r="COH339" s="60"/>
      <c r="COI339" s="60"/>
      <c r="COJ339" s="60"/>
      <c r="COK339" s="60"/>
      <c r="COL339" s="60"/>
      <c r="COM339" s="60"/>
      <c r="CON339" s="60"/>
      <c r="COO339" s="60"/>
      <c r="COP339" s="60"/>
      <c r="COQ339" s="60"/>
      <c r="COR339" s="60"/>
      <c r="COS339" s="60"/>
      <c r="COT339" s="60"/>
      <c r="COU339" s="60"/>
      <c r="COV339" s="60"/>
      <c r="COW339" s="60"/>
      <c r="COX339" s="60"/>
      <c r="COY339" s="60"/>
      <c r="COZ339" s="60"/>
      <c r="CPA339" s="60"/>
      <c r="CPB339" s="60"/>
      <c r="CPC339" s="60"/>
      <c r="CPD339" s="60"/>
      <c r="CPE339" s="60"/>
      <c r="CPF339" s="60"/>
      <c r="CPG339" s="60"/>
      <c r="CPH339" s="60"/>
      <c r="CPI339" s="60"/>
      <c r="CPJ339" s="60"/>
      <c r="CPK339" s="60"/>
      <c r="CPL339" s="60"/>
      <c r="CPM339" s="60"/>
      <c r="CPN339" s="60"/>
      <c r="CPO339" s="60"/>
      <c r="CPP339" s="60"/>
      <c r="CPQ339" s="60"/>
      <c r="CPR339" s="60"/>
      <c r="CPS339" s="60"/>
      <c r="CPT339" s="60"/>
      <c r="CPU339" s="60"/>
      <c r="CPV339" s="60"/>
      <c r="CPW339" s="60"/>
      <c r="CPX339" s="60"/>
      <c r="CPY339" s="60"/>
      <c r="CPZ339" s="60"/>
      <c r="CQA339" s="60"/>
      <c r="CQB339" s="60"/>
      <c r="CQC339" s="60"/>
      <c r="CQD339" s="60"/>
      <c r="CQE339" s="60"/>
      <c r="CQF339" s="60"/>
      <c r="CQG339" s="60"/>
      <c r="CQH339" s="60"/>
      <c r="CQI339" s="60"/>
      <c r="CQJ339" s="60"/>
      <c r="CQK339" s="60"/>
      <c r="CQL339" s="60"/>
      <c r="CQM339" s="60"/>
      <c r="CQN339" s="60"/>
      <c r="CQO339" s="60"/>
      <c r="CQP339" s="60"/>
      <c r="CQQ339" s="60"/>
      <c r="CQR339" s="60"/>
      <c r="CQS339" s="60"/>
      <c r="CQT339" s="60"/>
      <c r="CQU339" s="60"/>
      <c r="CQV339" s="60"/>
      <c r="CQW339" s="60"/>
      <c r="CQX339" s="60"/>
      <c r="CQY339" s="60"/>
      <c r="CQZ339" s="60"/>
      <c r="CRA339" s="60"/>
      <c r="CRB339" s="60"/>
      <c r="CRC339" s="60"/>
      <c r="CRD339" s="60"/>
      <c r="CRE339" s="60"/>
      <c r="CRF339" s="60"/>
      <c r="CRG339" s="60"/>
      <c r="CRH339" s="60"/>
      <c r="CRI339" s="60"/>
      <c r="CRJ339" s="60"/>
      <c r="CRK339" s="60"/>
      <c r="CRL339" s="60"/>
      <c r="CRM339" s="60"/>
      <c r="CRN339" s="60"/>
      <c r="CRO339" s="60"/>
      <c r="CRP339" s="60"/>
      <c r="CRQ339" s="60"/>
      <c r="CRR339" s="60"/>
      <c r="CRS339" s="60"/>
      <c r="CRT339" s="60"/>
      <c r="CRU339" s="60"/>
      <c r="CRV339" s="60"/>
      <c r="CRW339" s="60"/>
      <c r="CRX339" s="60"/>
      <c r="CRY339" s="60"/>
      <c r="CRZ339" s="60"/>
      <c r="CSA339" s="60"/>
      <c r="CSB339" s="60"/>
      <c r="CSC339" s="60"/>
      <c r="CSD339" s="60"/>
      <c r="CSE339" s="60"/>
      <c r="CSF339" s="60"/>
      <c r="CSG339" s="60"/>
      <c r="CSH339" s="60"/>
      <c r="CSI339" s="60"/>
      <c r="CSJ339" s="60"/>
      <c r="CSK339" s="60"/>
      <c r="CSL339" s="60"/>
      <c r="CSM339" s="60"/>
      <c r="CSN339" s="60"/>
      <c r="CSO339" s="60"/>
      <c r="CSP339" s="60"/>
      <c r="CSQ339" s="60"/>
      <c r="CSR339" s="60"/>
      <c r="CSS339" s="60"/>
      <c r="CST339" s="60"/>
      <c r="CSU339" s="60"/>
      <c r="CSV339" s="60"/>
      <c r="CSW339" s="60"/>
      <c r="CSX339" s="60"/>
      <c r="CSY339" s="60"/>
      <c r="CSZ339" s="60"/>
      <c r="CTA339" s="60"/>
      <c r="CTB339" s="60"/>
      <c r="CTC339" s="60"/>
      <c r="CTD339" s="60"/>
      <c r="CTE339" s="60"/>
      <c r="CTF339" s="60"/>
      <c r="CTG339" s="60"/>
      <c r="CTH339" s="60"/>
      <c r="CTI339" s="60"/>
      <c r="CTJ339" s="60"/>
      <c r="CTK339" s="60"/>
      <c r="CTL339" s="60"/>
      <c r="CTM339" s="60"/>
      <c r="CTN339" s="60"/>
      <c r="CTO339" s="60"/>
      <c r="CTP339" s="60"/>
      <c r="CTQ339" s="60"/>
      <c r="CTR339" s="60"/>
      <c r="CTS339" s="60"/>
      <c r="CTT339" s="60"/>
      <c r="CTU339" s="60"/>
      <c r="CTV339" s="60"/>
      <c r="CTW339" s="60"/>
      <c r="CTX339" s="60"/>
      <c r="CTY339" s="60"/>
      <c r="CTZ339" s="60"/>
      <c r="CUA339" s="60"/>
      <c r="CUB339" s="60"/>
      <c r="CUC339" s="60"/>
      <c r="CUD339" s="60"/>
      <c r="CUE339" s="60"/>
      <c r="CUF339" s="60"/>
      <c r="CUG339" s="60"/>
      <c r="CUH339" s="60"/>
      <c r="CUI339" s="60"/>
      <c r="CUJ339" s="60"/>
      <c r="CUK339" s="60"/>
      <c r="CUL339" s="60"/>
      <c r="CUM339" s="60"/>
      <c r="CUN339" s="60"/>
      <c r="CUO339" s="60"/>
      <c r="CUP339" s="60"/>
      <c r="CUQ339" s="60"/>
      <c r="CUR339" s="60"/>
      <c r="CUS339" s="60"/>
      <c r="CUT339" s="60"/>
      <c r="CUU339" s="60"/>
      <c r="CUV339" s="60"/>
      <c r="CUW339" s="60"/>
      <c r="CUX339" s="60"/>
      <c r="CUY339" s="60"/>
      <c r="CUZ339" s="60"/>
      <c r="CVA339" s="60"/>
      <c r="CVB339" s="60"/>
      <c r="CVC339" s="60"/>
      <c r="CVD339" s="60"/>
      <c r="CVE339" s="60"/>
      <c r="CVF339" s="60"/>
      <c r="CVG339" s="60"/>
      <c r="CVH339" s="60"/>
      <c r="CVI339" s="60"/>
      <c r="CVJ339" s="60"/>
      <c r="CVK339" s="60"/>
      <c r="CVL339" s="60"/>
      <c r="CVM339" s="60"/>
      <c r="CVN339" s="60"/>
      <c r="CVO339" s="60"/>
      <c r="CVP339" s="60"/>
      <c r="CVQ339" s="60"/>
      <c r="CVR339" s="60"/>
      <c r="CVS339" s="60"/>
      <c r="CVT339" s="60"/>
      <c r="CVU339" s="60"/>
      <c r="CVV339" s="60"/>
      <c r="CVW339" s="60"/>
      <c r="CVX339" s="60"/>
      <c r="CVY339" s="60"/>
      <c r="CVZ339" s="60"/>
      <c r="CWA339" s="60"/>
      <c r="CWB339" s="60"/>
      <c r="CWC339" s="60"/>
      <c r="CWD339" s="60"/>
      <c r="CWE339" s="60"/>
      <c r="CWF339" s="60"/>
      <c r="CWG339" s="60"/>
      <c r="CWH339" s="60"/>
      <c r="CWI339" s="60"/>
      <c r="CWJ339" s="60"/>
      <c r="CWK339" s="60"/>
      <c r="CWL339" s="60"/>
      <c r="CWM339" s="60"/>
      <c r="CWN339" s="60"/>
      <c r="CWO339" s="60"/>
      <c r="CWP339" s="60"/>
      <c r="CWQ339" s="60"/>
      <c r="CWR339" s="60"/>
      <c r="CWS339" s="60"/>
      <c r="CWT339" s="60"/>
      <c r="CWU339" s="60"/>
      <c r="CWV339" s="60"/>
      <c r="CWW339" s="60"/>
      <c r="CWX339" s="60"/>
      <c r="CWY339" s="60"/>
      <c r="CWZ339" s="60"/>
      <c r="CXA339" s="60"/>
      <c r="CXB339" s="60"/>
      <c r="CXC339" s="60"/>
      <c r="CXD339" s="60"/>
      <c r="CXE339" s="60"/>
      <c r="CXF339" s="60"/>
      <c r="CXG339" s="60"/>
      <c r="CXH339" s="60"/>
      <c r="CXI339" s="60"/>
      <c r="CXJ339" s="60"/>
      <c r="CXK339" s="60"/>
      <c r="CXL339" s="60"/>
      <c r="CXM339" s="60"/>
      <c r="CXN339" s="60"/>
      <c r="CXO339" s="60"/>
      <c r="CXP339" s="60"/>
      <c r="CXQ339" s="60"/>
      <c r="CXR339" s="60"/>
      <c r="CXS339" s="60"/>
      <c r="CXT339" s="60"/>
      <c r="CXU339" s="60"/>
      <c r="CXV339" s="60"/>
      <c r="CXW339" s="60"/>
      <c r="CXX339" s="60"/>
      <c r="CXY339" s="60"/>
      <c r="CXZ339" s="60"/>
      <c r="CYA339" s="60"/>
      <c r="CYB339" s="60"/>
      <c r="CYC339" s="60"/>
      <c r="CYD339" s="60"/>
      <c r="CYE339" s="60"/>
      <c r="CYF339" s="60"/>
      <c r="CYG339" s="60"/>
      <c r="CYH339" s="60"/>
      <c r="CYI339" s="60"/>
      <c r="CYJ339" s="60"/>
      <c r="CYK339" s="60"/>
      <c r="CYL339" s="60"/>
      <c r="CYM339" s="60"/>
      <c r="CYN339" s="60"/>
      <c r="CYO339" s="60"/>
      <c r="CYP339" s="60"/>
      <c r="CYQ339" s="60"/>
      <c r="CYR339" s="60"/>
      <c r="CYS339" s="60"/>
      <c r="CYT339" s="60"/>
      <c r="CYU339" s="60"/>
      <c r="CYV339" s="60"/>
      <c r="CYW339" s="60"/>
      <c r="CYX339" s="60"/>
      <c r="CYY339" s="60"/>
      <c r="CYZ339" s="60"/>
      <c r="CZA339" s="60"/>
      <c r="CZB339" s="60"/>
      <c r="CZC339" s="60"/>
      <c r="CZD339" s="60"/>
      <c r="CZE339" s="60"/>
      <c r="CZF339" s="60"/>
      <c r="CZG339" s="60"/>
      <c r="CZH339" s="60"/>
      <c r="CZI339" s="60"/>
      <c r="CZJ339" s="60"/>
      <c r="CZK339" s="60"/>
      <c r="CZL339" s="60"/>
      <c r="CZM339" s="60"/>
      <c r="CZN339" s="60"/>
      <c r="CZO339" s="60"/>
      <c r="CZP339" s="60"/>
      <c r="CZQ339" s="60"/>
      <c r="CZR339" s="60"/>
      <c r="CZS339" s="60"/>
      <c r="CZT339" s="60"/>
      <c r="CZU339" s="60"/>
      <c r="CZV339" s="60"/>
      <c r="CZW339" s="60"/>
      <c r="CZX339" s="60"/>
      <c r="CZY339" s="60"/>
      <c r="CZZ339" s="60"/>
      <c r="DAA339" s="60"/>
      <c r="DAB339" s="60"/>
      <c r="DAC339" s="60"/>
      <c r="DAD339" s="60"/>
      <c r="DAE339" s="60"/>
      <c r="DAF339" s="60"/>
      <c r="DAG339" s="60"/>
      <c r="DAH339" s="60"/>
      <c r="DAI339" s="60"/>
      <c r="DAJ339" s="60"/>
      <c r="DAK339" s="60"/>
      <c r="DAL339" s="60"/>
      <c r="DAM339" s="60"/>
      <c r="DAN339" s="60"/>
      <c r="DAO339" s="60"/>
      <c r="DAP339" s="60"/>
      <c r="DAQ339" s="60"/>
      <c r="DAR339" s="60"/>
      <c r="DAS339" s="60"/>
      <c r="DAT339" s="60"/>
      <c r="DAU339" s="60"/>
      <c r="DAV339" s="60"/>
      <c r="DAW339" s="60"/>
      <c r="DAX339" s="60"/>
      <c r="DAY339" s="60"/>
      <c r="DAZ339" s="60"/>
      <c r="DBA339" s="60"/>
      <c r="DBB339" s="60"/>
      <c r="DBC339" s="60"/>
      <c r="DBD339" s="60"/>
      <c r="DBE339" s="60"/>
      <c r="DBF339" s="60"/>
      <c r="DBG339" s="60"/>
      <c r="DBH339" s="60"/>
      <c r="DBI339" s="60"/>
      <c r="DBJ339" s="60"/>
      <c r="DBK339" s="60"/>
      <c r="DBL339" s="60"/>
      <c r="DBM339" s="60"/>
      <c r="DBN339" s="60"/>
      <c r="DBO339" s="60"/>
      <c r="DBP339" s="60"/>
      <c r="DBQ339" s="60"/>
      <c r="DBR339" s="60"/>
      <c r="DBS339" s="60"/>
      <c r="DBT339" s="60"/>
      <c r="DBU339" s="60"/>
      <c r="DBV339" s="60"/>
      <c r="DBW339" s="60"/>
      <c r="DBX339" s="60"/>
      <c r="DBY339" s="60"/>
      <c r="DBZ339" s="60"/>
      <c r="DCA339" s="60"/>
      <c r="DCB339" s="60"/>
      <c r="DCC339" s="60"/>
      <c r="DCD339" s="60"/>
      <c r="DCE339" s="60"/>
      <c r="DCF339" s="60"/>
      <c r="DCG339" s="60"/>
      <c r="DCH339" s="60"/>
      <c r="DCI339" s="60"/>
      <c r="DCJ339" s="60"/>
      <c r="DCK339" s="60"/>
      <c r="DCL339" s="60"/>
      <c r="DCM339" s="60"/>
      <c r="DCN339" s="60"/>
      <c r="DCO339" s="60"/>
      <c r="DCP339" s="60"/>
      <c r="DCQ339" s="60"/>
      <c r="DCR339" s="60"/>
      <c r="DCS339" s="60"/>
      <c r="DCT339" s="60"/>
      <c r="DCU339" s="60"/>
      <c r="DCV339" s="60"/>
      <c r="DCW339" s="60"/>
      <c r="DCX339" s="60"/>
      <c r="DCY339" s="60"/>
      <c r="DCZ339" s="60"/>
      <c r="DDA339" s="60"/>
      <c r="DDB339" s="60"/>
      <c r="DDC339" s="60"/>
      <c r="DDD339" s="60"/>
      <c r="DDE339" s="60"/>
      <c r="DDF339" s="60"/>
      <c r="DDG339" s="60"/>
      <c r="DDH339" s="60"/>
      <c r="DDI339" s="60"/>
      <c r="DDJ339" s="60"/>
      <c r="DDK339" s="60"/>
      <c r="DDL339" s="60"/>
      <c r="DDM339" s="60"/>
      <c r="DDN339" s="60"/>
      <c r="DDO339" s="60"/>
      <c r="DDP339" s="60"/>
      <c r="DDQ339" s="60"/>
      <c r="DDR339" s="60"/>
      <c r="DDS339" s="60"/>
      <c r="DDT339" s="60"/>
      <c r="DDU339" s="60"/>
      <c r="DDV339" s="60"/>
      <c r="DDW339" s="60"/>
      <c r="DDX339" s="60"/>
      <c r="DDY339" s="60"/>
      <c r="DDZ339" s="60"/>
      <c r="DEA339" s="60"/>
      <c r="DEB339" s="60"/>
      <c r="DEC339" s="60"/>
      <c r="DED339" s="60"/>
      <c r="DEE339" s="60"/>
      <c r="DEF339" s="60"/>
      <c r="DEG339" s="60"/>
      <c r="DEH339" s="60"/>
      <c r="DEI339" s="60"/>
      <c r="DEJ339" s="60"/>
      <c r="DEK339" s="60"/>
      <c r="DEL339" s="60"/>
      <c r="DEM339" s="60"/>
      <c r="DEN339" s="60"/>
      <c r="DEO339" s="60"/>
      <c r="DEP339" s="60"/>
      <c r="DEQ339" s="60"/>
      <c r="DER339" s="60"/>
      <c r="DES339" s="60"/>
      <c r="DET339" s="60"/>
      <c r="DEU339" s="60"/>
      <c r="DEV339" s="60"/>
      <c r="DEW339" s="60"/>
      <c r="DEX339" s="60"/>
      <c r="DEY339" s="60"/>
      <c r="DEZ339" s="60"/>
      <c r="DFA339" s="60"/>
      <c r="DFB339" s="60"/>
      <c r="DFC339" s="60"/>
      <c r="DFD339" s="60"/>
      <c r="DFE339" s="60"/>
      <c r="DFF339" s="60"/>
      <c r="DFG339" s="60"/>
      <c r="DFH339" s="60"/>
      <c r="DFI339" s="60"/>
      <c r="DFJ339" s="60"/>
      <c r="DFK339" s="60"/>
      <c r="DFL339" s="60"/>
      <c r="DFM339" s="60"/>
      <c r="DFN339" s="60"/>
      <c r="DFO339" s="60"/>
      <c r="DFP339" s="60"/>
      <c r="DFQ339" s="60"/>
      <c r="DFR339" s="60"/>
      <c r="DFS339" s="60"/>
      <c r="DFT339" s="60"/>
      <c r="DFU339" s="60"/>
      <c r="DFV339" s="60"/>
      <c r="DFW339" s="60"/>
      <c r="DFX339" s="60"/>
      <c r="DFY339" s="60"/>
      <c r="DFZ339" s="60"/>
      <c r="DGA339" s="60"/>
      <c r="DGB339" s="60"/>
      <c r="DGC339" s="60"/>
      <c r="DGD339" s="60"/>
      <c r="DGE339" s="60"/>
      <c r="DGF339" s="60"/>
      <c r="DGG339" s="60"/>
      <c r="DGH339" s="60"/>
      <c r="DGI339" s="60"/>
      <c r="DGJ339" s="60"/>
      <c r="DGK339" s="60"/>
      <c r="DGL339" s="60"/>
      <c r="DGM339" s="60"/>
      <c r="DGN339" s="60"/>
      <c r="DGO339" s="60"/>
      <c r="DGP339" s="60"/>
      <c r="DGQ339" s="60"/>
      <c r="DGR339" s="60"/>
      <c r="DGS339" s="60"/>
      <c r="DGT339" s="60"/>
      <c r="DGU339" s="60"/>
      <c r="DGV339" s="60"/>
      <c r="DGW339" s="60"/>
      <c r="DGX339" s="60"/>
      <c r="DGY339" s="60"/>
      <c r="DGZ339" s="60"/>
      <c r="DHA339" s="60"/>
      <c r="DHB339" s="60"/>
      <c r="DHC339" s="60"/>
      <c r="DHD339" s="60"/>
      <c r="DHE339" s="60"/>
      <c r="DHF339" s="60"/>
      <c r="DHG339" s="60"/>
      <c r="DHH339" s="60"/>
      <c r="DHI339" s="60"/>
      <c r="DHJ339" s="60"/>
      <c r="DHK339" s="60"/>
      <c r="DHL339" s="60"/>
      <c r="DHM339" s="60"/>
      <c r="DHN339" s="60"/>
      <c r="DHO339" s="60"/>
      <c r="DHP339" s="60"/>
      <c r="DHQ339" s="60"/>
      <c r="DHR339" s="60"/>
      <c r="DHS339" s="60"/>
      <c r="DHT339" s="60"/>
      <c r="DHU339" s="60"/>
      <c r="DHV339" s="60"/>
      <c r="DHW339" s="60"/>
      <c r="DHX339" s="60"/>
      <c r="DHY339" s="60"/>
      <c r="DHZ339" s="60"/>
      <c r="DIA339" s="60"/>
      <c r="DIB339" s="60"/>
      <c r="DIC339" s="60"/>
      <c r="DID339" s="60"/>
      <c r="DIE339" s="60"/>
      <c r="DIF339" s="60"/>
      <c r="DIG339" s="60"/>
      <c r="DIH339" s="60"/>
      <c r="DII339" s="60"/>
      <c r="DIJ339" s="60"/>
      <c r="DIK339" s="60"/>
      <c r="DIL339" s="60"/>
      <c r="DIM339" s="60"/>
      <c r="DIN339" s="60"/>
      <c r="DIO339" s="60"/>
      <c r="DIP339" s="60"/>
      <c r="DIQ339" s="60"/>
      <c r="DIR339" s="60"/>
      <c r="DIS339" s="60"/>
      <c r="DIT339" s="60"/>
      <c r="DIU339" s="60"/>
      <c r="DIV339" s="60"/>
      <c r="DIW339" s="60"/>
      <c r="DIX339" s="60"/>
      <c r="DIY339" s="60"/>
      <c r="DIZ339" s="60"/>
      <c r="DJA339" s="60"/>
      <c r="DJB339" s="60"/>
      <c r="DJC339" s="60"/>
      <c r="DJD339" s="60"/>
      <c r="DJE339" s="60"/>
      <c r="DJF339" s="60"/>
      <c r="DJG339" s="60"/>
      <c r="DJH339" s="60"/>
      <c r="DJI339" s="60"/>
      <c r="DJJ339" s="60"/>
      <c r="DJK339" s="60"/>
      <c r="DJL339" s="60"/>
      <c r="DJM339" s="60"/>
      <c r="DJN339" s="60"/>
      <c r="DJO339" s="60"/>
      <c r="DJP339" s="60"/>
      <c r="DJQ339" s="60"/>
      <c r="DJR339" s="60"/>
      <c r="DJS339" s="60"/>
      <c r="DJT339" s="60"/>
      <c r="DJU339" s="60"/>
      <c r="DJV339" s="60"/>
      <c r="DJW339" s="60"/>
      <c r="DJX339" s="60"/>
      <c r="DJY339" s="60"/>
      <c r="DJZ339" s="60"/>
      <c r="DKA339" s="60"/>
      <c r="DKB339" s="60"/>
      <c r="DKC339" s="60"/>
      <c r="DKD339" s="60"/>
      <c r="DKE339" s="60"/>
      <c r="DKF339" s="60"/>
      <c r="DKG339" s="60"/>
      <c r="DKH339" s="60"/>
      <c r="DKI339" s="60"/>
      <c r="DKJ339" s="60"/>
      <c r="DKK339" s="60"/>
      <c r="DKL339" s="60"/>
      <c r="DKM339" s="60"/>
      <c r="DKN339" s="60"/>
      <c r="DKO339" s="60"/>
      <c r="DKP339" s="60"/>
      <c r="DKQ339" s="60"/>
      <c r="DKR339" s="60"/>
      <c r="DKS339" s="60"/>
      <c r="DKT339" s="60"/>
      <c r="DKU339" s="60"/>
      <c r="DKV339" s="60"/>
      <c r="DKW339" s="60"/>
      <c r="DKX339" s="60"/>
      <c r="DKY339" s="60"/>
      <c r="DKZ339" s="60"/>
      <c r="DLA339" s="60"/>
      <c r="DLB339" s="60"/>
      <c r="DLC339" s="60"/>
      <c r="DLD339" s="60"/>
      <c r="DLE339" s="60"/>
      <c r="DLF339" s="60"/>
      <c r="DLG339" s="60"/>
      <c r="DLH339" s="60"/>
      <c r="DLI339" s="60"/>
      <c r="DLJ339" s="60"/>
      <c r="DLK339" s="60"/>
      <c r="DLL339" s="60"/>
      <c r="DLM339" s="60"/>
      <c r="DLN339" s="60"/>
      <c r="DLO339" s="60"/>
      <c r="DLP339" s="60"/>
      <c r="DLQ339" s="60"/>
      <c r="DLR339" s="60"/>
      <c r="DLS339" s="60"/>
      <c r="DLT339" s="60"/>
      <c r="DLU339" s="60"/>
      <c r="DLV339" s="60"/>
      <c r="DLW339" s="60"/>
      <c r="DLX339" s="60"/>
      <c r="DLY339" s="60"/>
      <c r="DLZ339" s="60"/>
      <c r="DMA339" s="60"/>
      <c r="DMB339" s="60"/>
      <c r="DMC339" s="60"/>
      <c r="DMD339" s="60"/>
      <c r="DME339" s="60"/>
      <c r="DMF339" s="60"/>
      <c r="DMG339" s="60"/>
      <c r="DMH339" s="60"/>
      <c r="DMI339" s="60"/>
      <c r="DMJ339" s="60"/>
      <c r="DMK339" s="60"/>
      <c r="DML339" s="60"/>
      <c r="DMM339" s="60"/>
      <c r="DMN339" s="60"/>
      <c r="DMO339" s="60"/>
      <c r="DMP339" s="60"/>
      <c r="DMQ339" s="60"/>
      <c r="DMR339" s="60"/>
      <c r="DMS339" s="60"/>
      <c r="DMT339" s="60"/>
      <c r="DMU339" s="60"/>
      <c r="DMV339" s="60"/>
      <c r="DMW339" s="60"/>
      <c r="DMX339" s="60"/>
      <c r="DMY339" s="60"/>
      <c r="DMZ339" s="60"/>
      <c r="DNA339" s="60"/>
      <c r="DNB339" s="60"/>
      <c r="DNC339" s="60"/>
      <c r="DND339" s="60"/>
      <c r="DNE339" s="60"/>
      <c r="DNF339" s="60"/>
      <c r="DNG339" s="60"/>
      <c r="DNH339" s="60"/>
      <c r="DNI339" s="60"/>
      <c r="DNJ339" s="60"/>
      <c r="DNK339" s="60"/>
      <c r="DNL339" s="60"/>
      <c r="DNM339" s="60"/>
      <c r="DNN339" s="60"/>
      <c r="DNO339" s="60"/>
      <c r="DNP339" s="60"/>
      <c r="DNQ339" s="60"/>
      <c r="DNR339" s="60"/>
      <c r="DNS339" s="60"/>
      <c r="DNT339" s="60"/>
      <c r="DNU339" s="60"/>
      <c r="DNV339" s="60"/>
      <c r="DNW339" s="60"/>
      <c r="DNX339" s="60"/>
      <c r="DNY339" s="60"/>
      <c r="DNZ339" s="60"/>
      <c r="DOA339" s="60"/>
      <c r="DOB339" s="60"/>
      <c r="DOC339" s="60"/>
      <c r="DOD339" s="60"/>
      <c r="DOE339" s="60"/>
      <c r="DOF339" s="60"/>
      <c r="DOG339" s="60"/>
      <c r="DOH339" s="60"/>
      <c r="DOI339" s="60"/>
      <c r="DOJ339" s="60"/>
      <c r="DOK339" s="60"/>
      <c r="DOL339" s="60"/>
      <c r="DOM339" s="60"/>
      <c r="DON339" s="60"/>
      <c r="DOO339" s="60"/>
      <c r="DOP339" s="60"/>
      <c r="DOQ339" s="60"/>
      <c r="DOR339" s="60"/>
      <c r="DOS339" s="60"/>
      <c r="DOT339" s="60"/>
      <c r="DOU339" s="60"/>
      <c r="DOV339" s="60"/>
      <c r="DOW339" s="60"/>
      <c r="DOX339" s="60"/>
      <c r="DOY339" s="60"/>
      <c r="DOZ339" s="60"/>
      <c r="DPA339" s="60"/>
      <c r="DPB339" s="60"/>
      <c r="DPC339" s="60"/>
      <c r="DPD339" s="60"/>
      <c r="DPE339" s="60"/>
      <c r="DPF339" s="60"/>
      <c r="DPG339" s="60"/>
      <c r="DPH339" s="60"/>
      <c r="DPI339" s="60"/>
      <c r="DPJ339" s="60"/>
      <c r="DPK339" s="60"/>
      <c r="DPL339" s="60"/>
      <c r="DPM339" s="60"/>
      <c r="DPN339" s="60"/>
      <c r="DPO339" s="60"/>
      <c r="DPP339" s="60"/>
      <c r="DPQ339" s="60"/>
      <c r="DPR339" s="60"/>
      <c r="DPS339" s="60"/>
      <c r="DPT339" s="60"/>
      <c r="DPU339" s="60"/>
      <c r="DPV339" s="60"/>
      <c r="DPW339" s="60"/>
      <c r="DPX339" s="60"/>
      <c r="DPY339" s="60"/>
      <c r="DPZ339" s="60"/>
      <c r="DQA339" s="60"/>
      <c r="DQB339" s="60"/>
      <c r="DQC339" s="60"/>
      <c r="DQD339" s="60"/>
      <c r="DQE339" s="60"/>
      <c r="DQF339" s="60"/>
      <c r="DQG339" s="60"/>
      <c r="DQH339" s="60"/>
      <c r="DQI339" s="60"/>
      <c r="DQJ339" s="60"/>
      <c r="DQK339" s="60"/>
      <c r="DQL339" s="60"/>
      <c r="DQM339" s="60"/>
      <c r="DQN339" s="60"/>
      <c r="DQO339" s="60"/>
      <c r="DQP339" s="60"/>
      <c r="DQQ339" s="60"/>
      <c r="DQR339" s="60"/>
      <c r="DQS339" s="60"/>
      <c r="DQT339" s="60"/>
      <c r="DQU339" s="60"/>
      <c r="DQV339" s="60"/>
      <c r="DQW339" s="60"/>
      <c r="DQX339" s="60"/>
      <c r="DQY339" s="60"/>
      <c r="DQZ339" s="60"/>
      <c r="DRA339" s="60"/>
      <c r="DRB339" s="60"/>
      <c r="DRC339" s="60"/>
      <c r="DRD339" s="60"/>
      <c r="DRE339" s="60"/>
      <c r="DRF339" s="60"/>
      <c r="DRG339" s="60"/>
      <c r="DRH339" s="60"/>
      <c r="DRI339" s="60"/>
      <c r="DRJ339" s="60"/>
      <c r="DRK339" s="60"/>
      <c r="DRL339" s="60"/>
      <c r="DRM339" s="60"/>
      <c r="DRN339" s="60"/>
      <c r="DRO339" s="60"/>
      <c r="DRP339" s="60"/>
      <c r="DRQ339" s="60"/>
      <c r="DRR339" s="60"/>
      <c r="DRS339" s="60"/>
      <c r="DRT339" s="60"/>
      <c r="DRU339" s="60"/>
      <c r="DRV339" s="60"/>
      <c r="DRW339" s="60"/>
      <c r="DRX339" s="60"/>
      <c r="DRY339" s="60"/>
      <c r="DRZ339" s="60"/>
      <c r="DSA339" s="60"/>
      <c r="DSB339" s="60"/>
      <c r="DSC339" s="60"/>
      <c r="DSD339" s="60"/>
      <c r="DSE339" s="60"/>
      <c r="DSF339" s="60"/>
      <c r="DSG339" s="60"/>
      <c r="DSH339" s="60"/>
      <c r="DSI339" s="60"/>
      <c r="DSJ339" s="60"/>
      <c r="DSK339" s="60"/>
      <c r="DSL339" s="60"/>
      <c r="DSM339" s="60"/>
      <c r="DSN339" s="60"/>
      <c r="DSO339" s="60"/>
      <c r="DSP339" s="60"/>
      <c r="DSQ339" s="60"/>
      <c r="DSR339" s="60"/>
      <c r="DSS339" s="60"/>
      <c r="DST339" s="60"/>
      <c r="DSU339" s="60"/>
      <c r="DSV339" s="60"/>
      <c r="DSW339" s="60"/>
      <c r="DSX339" s="60"/>
      <c r="DSY339" s="60"/>
      <c r="DSZ339" s="60"/>
      <c r="DTA339" s="60"/>
      <c r="DTB339" s="60"/>
      <c r="DTC339" s="60"/>
      <c r="DTD339" s="60"/>
      <c r="DTE339" s="60"/>
      <c r="DTF339" s="60"/>
      <c r="DTG339" s="60"/>
      <c r="DTH339" s="60"/>
      <c r="DTI339" s="60"/>
      <c r="DTJ339" s="60"/>
      <c r="DTK339" s="60"/>
      <c r="DTL339" s="60"/>
      <c r="DTM339" s="60"/>
      <c r="DTN339" s="60"/>
      <c r="DTO339" s="60"/>
      <c r="DTP339" s="60"/>
      <c r="DTQ339" s="60"/>
      <c r="DTR339" s="60"/>
      <c r="DTS339" s="60"/>
      <c r="DTT339" s="60"/>
      <c r="DTU339" s="60"/>
      <c r="DTV339" s="60"/>
      <c r="DTW339" s="60"/>
      <c r="DTX339" s="60"/>
      <c r="DTY339" s="60"/>
      <c r="DTZ339" s="60"/>
      <c r="DUA339" s="60"/>
      <c r="DUB339" s="60"/>
      <c r="DUC339" s="60"/>
      <c r="DUD339" s="60"/>
      <c r="DUE339" s="60"/>
      <c r="DUF339" s="60"/>
      <c r="DUG339" s="60"/>
      <c r="DUH339" s="60"/>
      <c r="DUI339" s="60"/>
      <c r="DUJ339" s="60"/>
      <c r="DUK339" s="60"/>
      <c r="DUL339" s="60"/>
      <c r="DUM339" s="60"/>
      <c r="DUN339" s="60"/>
      <c r="DUO339" s="60"/>
      <c r="DUP339" s="60"/>
      <c r="DUQ339" s="60"/>
      <c r="DUR339" s="60"/>
      <c r="DUS339" s="60"/>
      <c r="DUT339" s="60"/>
      <c r="DUU339" s="60"/>
      <c r="DUV339" s="60"/>
      <c r="DUW339" s="60"/>
      <c r="DUX339" s="60"/>
      <c r="DUY339" s="60"/>
      <c r="DUZ339" s="60"/>
      <c r="DVA339" s="60"/>
      <c r="DVB339" s="60"/>
      <c r="DVC339" s="60"/>
      <c r="DVD339" s="60"/>
      <c r="DVE339" s="60"/>
      <c r="DVF339" s="60"/>
      <c r="DVG339" s="60"/>
      <c r="DVH339" s="60"/>
      <c r="DVI339" s="60"/>
      <c r="DVJ339" s="60"/>
      <c r="DVK339" s="60"/>
      <c r="DVL339" s="60"/>
      <c r="DVM339" s="60"/>
      <c r="DVN339" s="60"/>
      <c r="DVO339" s="60"/>
      <c r="DVP339" s="60"/>
      <c r="DVQ339" s="60"/>
      <c r="DVR339" s="60"/>
      <c r="DVS339" s="60"/>
      <c r="DVT339" s="60"/>
      <c r="DVU339" s="60"/>
      <c r="DVV339" s="60"/>
      <c r="DVW339" s="60"/>
      <c r="DVX339" s="60"/>
      <c r="DVY339" s="60"/>
      <c r="DVZ339" s="60"/>
      <c r="DWA339" s="60"/>
      <c r="DWB339" s="60"/>
      <c r="DWC339" s="60"/>
      <c r="DWD339" s="60"/>
      <c r="DWE339" s="60"/>
      <c r="DWF339" s="60"/>
      <c r="DWG339" s="60"/>
      <c r="DWH339" s="60"/>
      <c r="DWI339" s="60"/>
      <c r="DWJ339" s="60"/>
      <c r="DWK339" s="60"/>
      <c r="DWL339" s="60"/>
      <c r="DWM339" s="60"/>
      <c r="DWN339" s="60"/>
      <c r="DWO339" s="60"/>
      <c r="DWP339" s="60"/>
      <c r="DWQ339" s="60"/>
      <c r="DWR339" s="60"/>
      <c r="DWS339" s="60"/>
      <c r="DWT339" s="60"/>
      <c r="DWU339" s="60"/>
      <c r="DWV339" s="60"/>
      <c r="DWW339" s="60"/>
      <c r="DWX339" s="60"/>
      <c r="DWY339" s="60"/>
      <c r="DWZ339" s="60"/>
      <c r="DXA339" s="60"/>
      <c r="DXB339" s="60"/>
      <c r="DXC339" s="60"/>
      <c r="DXD339" s="60"/>
      <c r="DXE339" s="60"/>
      <c r="DXF339" s="60"/>
      <c r="DXG339" s="60"/>
      <c r="DXH339" s="60"/>
      <c r="DXI339" s="60"/>
      <c r="DXJ339" s="60"/>
      <c r="DXK339" s="60"/>
      <c r="DXL339" s="60"/>
      <c r="DXM339" s="60"/>
      <c r="DXN339" s="60"/>
      <c r="DXO339" s="60"/>
      <c r="DXP339" s="60"/>
      <c r="DXQ339" s="60"/>
      <c r="DXR339" s="60"/>
      <c r="DXS339" s="60"/>
      <c r="DXT339" s="60"/>
      <c r="DXU339" s="60"/>
      <c r="DXV339" s="60"/>
      <c r="DXW339" s="60"/>
      <c r="DXX339" s="60"/>
      <c r="DXY339" s="60"/>
      <c r="DXZ339" s="60"/>
      <c r="DYA339" s="60"/>
      <c r="DYB339" s="60"/>
      <c r="DYC339" s="60"/>
      <c r="DYD339" s="60"/>
      <c r="DYE339" s="60"/>
      <c r="DYF339" s="60"/>
      <c r="DYG339" s="60"/>
      <c r="DYH339" s="60"/>
      <c r="DYI339" s="60"/>
      <c r="DYJ339" s="60"/>
      <c r="DYK339" s="60"/>
      <c r="DYL339" s="60"/>
      <c r="DYM339" s="60"/>
      <c r="DYN339" s="60"/>
      <c r="DYO339" s="60"/>
      <c r="DYP339" s="60"/>
      <c r="DYQ339" s="60"/>
      <c r="DYR339" s="60"/>
      <c r="DYS339" s="60"/>
      <c r="DYT339" s="60"/>
      <c r="DYU339" s="60"/>
      <c r="DYV339" s="60"/>
      <c r="DYW339" s="60"/>
      <c r="DYX339" s="60"/>
      <c r="DYY339" s="60"/>
      <c r="DYZ339" s="60"/>
      <c r="DZA339" s="60"/>
      <c r="DZB339" s="60"/>
      <c r="DZC339" s="60"/>
      <c r="DZD339" s="60"/>
      <c r="DZE339" s="60"/>
      <c r="DZF339" s="60"/>
      <c r="DZG339" s="60"/>
      <c r="DZH339" s="60"/>
      <c r="DZI339" s="60"/>
      <c r="DZJ339" s="60"/>
      <c r="DZK339" s="60"/>
      <c r="DZL339" s="60"/>
      <c r="DZM339" s="60"/>
      <c r="DZN339" s="60"/>
      <c r="DZO339" s="60"/>
      <c r="DZP339" s="60"/>
      <c r="DZQ339" s="60"/>
      <c r="DZR339" s="60"/>
      <c r="DZS339" s="60"/>
      <c r="DZT339" s="60"/>
      <c r="DZU339" s="60"/>
      <c r="DZV339" s="60"/>
      <c r="DZW339" s="60"/>
      <c r="DZX339" s="60"/>
      <c r="DZY339" s="60"/>
      <c r="DZZ339" s="60"/>
      <c r="EAA339" s="60"/>
      <c r="EAB339" s="60"/>
      <c r="EAC339" s="60"/>
      <c r="EAD339" s="60"/>
      <c r="EAE339" s="60"/>
      <c r="EAF339" s="60"/>
      <c r="EAG339" s="60"/>
      <c r="EAH339" s="60"/>
      <c r="EAI339" s="60"/>
      <c r="EAJ339" s="60"/>
      <c r="EAK339" s="60"/>
      <c r="EAL339" s="60"/>
      <c r="EAM339" s="60"/>
      <c r="EAN339" s="60"/>
      <c r="EAO339" s="60"/>
      <c r="EAP339" s="60"/>
      <c r="EAQ339" s="60"/>
      <c r="EAR339" s="60"/>
      <c r="EAS339" s="60"/>
      <c r="EAT339" s="60"/>
      <c r="EAU339" s="60"/>
      <c r="EAV339" s="60"/>
      <c r="EAW339" s="60"/>
      <c r="EAX339" s="60"/>
      <c r="EAY339" s="60"/>
      <c r="EAZ339" s="60"/>
      <c r="EBA339" s="60"/>
      <c r="EBB339" s="60"/>
      <c r="EBC339" s="60"/>
      <c r="EBD339" s="60"/>
      <c r="EBE339" s="60"/>
      <c r="EBF339" s="60"/>
      <c r="EBG339" s="60"/>
      <c r="EBH339" s="60"/>
      <c r="EBI339" s="60"/>
      <c r="EBJ339" s="60"/>
      <c r="EBK339" s="60"/>
      <c r="EBL339" s="60"/>
      <c r="EBM339" s="60"/>
      <c r="EBN339" s="60"/>
      <c r="EBO339" s="60"/>
      <c r="EBP339" s="60"/>
      <c r="EBQ339" s="60"/>
      <c r="EBR339" s="60"/>
      <c r="EBS339" s="60"/>
      <c r="EBT339" s="60"/>
      <c r="EBU339" s="60"/>
      <c r="EBV339" s="60"/>
      <c r="EBW339" s="60"/>
      <c r="EBX339" s="60"/>
      <c r="EBY339" s="60"/>
      <c r="EBZ339" s="60"/>
      <c r="ECA339" s="60"/>
      <c r="ECB339" s="60"/>
      <c r="ECC339" s="60"/>
      <c r="ECD339" s="60"/>
      <c r="ECE339" s="60"/>
      <c r="ECF339" s="60"/>
      <c r="ECG339" s="60"/>
      <c r="ECH339" s="60"/>
      <c r="ECI339" s="60"/>
      <c r="ECJ339" s="60"/>
      <c r="ECK339" s="60"/>
      <c r="ECL339" s="60"/>
      <c r="ECM339" s="60"/>
      <c r="ECN339" s="60"/>
      <c r="ECO339" s="60"/>
      <c r="ECP339" s="60"/>
      <c r="ECQ339" s="60"/>
      <c r="ECR339" s="60"/>
      <c r="ECS339" s="60"/>
      <c r="ECT339" s="60"/>
      <c r="ECU339" s="60"/>
      <c r="ECV339" s="60"/>
      <c r="ECW339" s="60"/>
      <c r="ECX339" s="60"/>
      <c r="ECY339" s="60"/>
      <c r="ECZ339" s="60"/>
      <c r="EDA339" s="60"/>
      <c r="EDB339" s="60"/>
      <c r="EDC339" s="60"/>
      <c r="EDD339" s="60"/>
      <c r="EDE339" s="60"/>
      <c r="EDF339" s="60"/>
      <c r="EDG339" s="60"/>
      <c r="EDH339" s="60"/>
      <c r="EDI339" s="60"/>
      <c r="EDJ339" s="60"/>
      <c r="EDK339" s="60"/>
      <c r="EDL339" s="60"/>
      <c r="EDM339" s="60"/>
      <c r="EDN339" s="60"/>
      <c r="EDO339" s="60"/>
      <c r="EDP339" s="60"/>
      <c r="EDQ339" s="60"/>
      <c r="EDR339" s="60"/>
      <c r="EDS339" s="60"/>
      <c r="EDT339" s="60"/>
      <c r="EDU339" s="60"/>
      <c r="EDV339" s="60"/>
      <c r="EDW339" s="60"/>
      <c r="EDX339" s="60"/>
      <c r="EDY339" s="60"/>
      <c r="EDZ339" s="60"/>
      <c r="EEA339" s="60"/>
      <c r="EEB339" s="60"/>
      <c r="EEC339" s="60"/>
      <c r="EED339" s="60"/>
      <c r="EEE339" s="60"/>
      <c r="EEF339" s="60"/>
      <c r="EEG339" s="60"/>
      <c r="EEH339" s="60"/>
      <c r="EEI339" s="60"/>
      <c r="EEJ339" s="60"/>
      <c r="EEK339" s="60"/>
      <c r="EEL339" s="60"/>
      <c r="EEM339" s="60"/>
      <c r="EEN339" s="60"/>
      <c r="EEO339" s="60"/>
      <c r="EEP339" s="60"/>
      <c r="EEQ339" s="60"/>
      <c r="EER339" s="60"/>
      <c r="EES339" s="60"/>
      <c r="EET339" s="60"/>
      <c r="EEU339" s="60"/>
      <c r="EEV339" s="60"/>
      <c r="EEW339" s="60"/>
      <c r="EEX339" s="60"/>
      <c r="EEY339" s="60"/>
      <c r="EEZ339" s="60"/>
      <c r="EFA339" s="60"/>
      <c r="EFB339" s="60"/>
      <c r="EFC339" s="60"/>
      <c r="EFD339" s="60"/>
      <c r="EFE339" s="60"/>
      <c r="EFF339" s="60"/>
      <c r="EFG339" s="60"/>
      <c r="EFH339" s="60"/>
      <c r="EFI339" s="60"/>
      <c r="EFJ339" s="60"/>
      <c r="EFK339" s="60"/>
      <c r="EFL339" s="60"/>
      <c r="EFM339" s="60"/>
      <c r="EFN339" s="60"/>
      <c r="EFO339" s="60"/>
      <c r="EFP339" s="60"/>
      <c r="EFQ339" s="60"/>
      <c r="EFR339" s="60"/>
      <c r="EFS339" s="60"/>
      <c r="EFT339" s="60"/>
      <c r="EFU339" s="60"/>
      <c r="EFV339" s="60"/>
      <c r="EFW339" s="60"/>
      <c r="EFX339" s="60"/>
      <c r="EFY339" s="60"/>
      <c r="EFZ339" s="60"/>
      <c r="EGA339" s="60"/>
      <c r="EGB339" s="60"/>
      <c r="EGC339" s="60"/>
      <c r="EGD339" s="60"/>
      <c r="EGE339" s="60"/>
      <c r="EGF339" s="60"/>
      <c r="EGG339" s="60"/>
      <c r="EGH339" s="60"/>
      <c r="EGI339" s="60"/>
      <c r="EGJ339" s="60"/>
      <c r="EGK339" s="60"/>
      <c r="EGL339" s="60"/>
      <c r="EGM339" s="60"/>
      <c r="EGN339" s="60"/>
      <c r="EGO339" s="60"/>
      <c r="EGP339" s="60"/>
      <c r="EGQ339" s="60"/>
      <c r="EGR339" s="60"/>
      <c r="EGS339" s="60"/>
      <c r="EGT339" s="60"/>
      <c r="EGU339" s="60"/>
      <c r="EGV339" s="60"/>
      <c r="EGW339" s="60"/>
      <c r="EGX339" s="60"/>
      <c r="EGY339" s="60"/>
      <c r="EGZ339" s="60"/>
      <c r="EHA339" s="60"/>
      <c r="EHB339" s="60"/>
      <c r="EHC339" s="60"/>
      <c r="EHD339" s="60"/>
      <c r="EHE339" s="60"/>
      <c r="EHF339" s="60"/>
      <c r="EHG339" s="60"/>
      <c r="EHH339" s="60"/>
      <c r="EHI339" s="60"/>
      <c r="EHJ339" s="60"/>
      <c r="EHK339" s="60"/>
      <c r="EHL339" s="60"/>
      <c r="EHM339" s="60"/>
      <c r="EHN339" s="60"/>
      <c r="EHO339" s="60"/>
      <c r="EHP339" s="60"/>
      <c r="EHQ339" s="60"/>
      <c r="EHR339" s="60"/>
      <c r="EHS339" s="60"/>
      <c r="EHT339" s="60"/>
      <c r="EHU339" s="60"/>
      <c r="EHV339" s="60"/>
      <c r="EHW339" s="60"/>
      <c r="EHX339" s="60"/>
      <c r="EHY339" s="60"/>
      <c r="EHZ339" s="60"/>
      <c r="EIA339" s="60"/>
      <c r="EIB339" s="60"/>
      <c r="EIC339" s="60"/>
      <c r="EID339" s="60"/>
      <c r="EIE339" s="60"/>
      <c r="EIF339" s="60"/>
      <c r="EIG339" s="60"/>
      <c r="EIH339" s="60"/>
      <c r="EII339" s="60"/>
      <c r="EIJ339" s="60"/>
      <c r="EIK339" s="60"/>
      <c r="EIL339" s="60"/>
      <c r="EIM339" s="60"/>
      <c r="EIN339" s="60"/>
      <c r="EIO339" s="60"/>
      <c r="EIP339" s="60"/>
      <c r="EIQ339" s="60"/>
      <c r="EIR339" s="60"/>
      <c r="EIS339" s="60"/>
      <c r="EIT339" s="60"/>
      <c r="EIU339" s="60"/>
      <c r="EIV339" s="60"/>
      <c r="EIW339" s="60"/>
      <c r="EIX339" s="60"/>
      <c r="EIY339" s="60"/>
      <c r="EIZ339" s="60"/>
      <c r="EJA339" s="60"/>
      <c r="EJB339" s="60"/>
      <c r="EJC339" s="60"/>
      <c r="EJD339" s="60"/>
      <c r="EJE339" s="60"/>
      <c r="EJF339" s="60"/>
      <c r="EJG339" s="60"/>
      <c r="EJH339" s="60"/>
      <c r="EJI339" s="60"/>
      <c r="EJJ339" s="60"/>
      <c r="EJK339" s="60"/>
      <c r="EJL339" s="60"/>
      <c r="EJM339" s="60"/>
      <c r="EJN339" s="60"/>
      <c r="EJO339" s="60"/>
      <c r="EJP339" s="60"/>
      <c r="EJQ339" s="60"/>
      <c r="EJR339" s="60"/>
      <c r="EJS339" s="60"/>
      <c r="EJT339" s="60"/>
      <c r="EJU339" s="60"/>
      <c r="EJV339" s="60"/>
      <c r="EJW339" s="60"/>
      <c r="EJX339" s="60"/>
      <c r="EJY339" s="60"/>
      <c r="EJZ339" s="60"/>
      <c r="EKA339" s="60"/>
      <c r="EKB339" s="60"/>
      <c r="EKC339" s="60"/>
      <c r="EKD339" s="60"/>
      <c r="EKE339" s="60"/>
      <c r="EKF339" s="60"/>
      <c r="EKG339" s="60"/>
      <c r="EKH339" s="60"/>
      <c r="EKI339" s="60"/>
      <c r="EKJ339" s="60"/>
      <c r="EKK339" s="60"/>
      <c r="EKL339" s="60"/>
      <c r="EKM339" s="60"/>
      <c r="EKN339" s="60"/>
      <c r="EKO339" s="60"/>
      <c r="EKP339" s="60"/>
      <c r="EKQ339" s="60"/>
      <c r="EKR339" s="60"/>
      <c r="EKS339" s="60"/>
      <c r="EKT339" s="60"/>
      <c r="EKU339" s="60"/>
      <c r="EKV339" s="60"/>
      <c r="EKW339" s="60"/>
      <c r="EKX339" s="60"/>
      <c r="EKY339" s="60"/>
      <c r="EKZ339" s="60"/>
      <c r="ELA339" s="60"/>
      <c r="ELB339" s="60"/>
      <c r="ELC339" s="60"/>
      <c r="ELD339" s="60"/>
      <c r="ELE339" s="60"/>
      <c r="ELF339" s="60"/>
      <c r="ELG339" s="60"/>
      <c r="ELH339" s="60"/>
      <c r="ELI339" s="60"/>
      <c r="ELJ339" s="60"/>
      <c r="ELK339" s="60"/>
      <c r="ELL339" s="60"/>
      <c r="ELM339" s="60"/>
      <c r="ELN339" s="60"/>
      <c r="ELO339" s="60"/>
      <c r="ELP339" s="60"/>
      <c r="ELQ339" s="60"/>
      <c r="ELR339" s="60"/>
      <c r="ELS339" s="60"/>
      <c r="ELT339" s="60"/>
      <c r="ELU339" s="60"/>
      <c r="ELV339" s="60"/>
      <c r="ELW339" s="60"/>
      <c r="ELX339" s="60"/>
      <c r="ELY339" s="60"/>
      <c r="ELZ339" s="60"/>
      <c r="EMA339" s="60"/>
      <c r="EMB339" s="60"/>
      <c r="EMC339" s="60"/>
      <c r="EMD339" s="60"/>
      <c r="EME339" s="60"/>
      <c r="EMF339" s="60"/>
      <c r="EMG339" s="60"/>
      <c r="EMH339" s="60"/>
      <c r="EMI339" s="60"/>
      <c r="EMJ339" s="60"/>
      <c r="EMK339" s="60"/>
      <c r="EML339" s="60"/>
      <c r="EMM339" s="60"/>
      <c r="EMN339" s="60"/>
      <c r="EMO339" s="60"/>
      <c r="EMP339" s="60"/>
      <c r="EMQ339" s="60"/>
      <c r="EMR339" s="60"/>
      <c r="EMS339" s="60"/>
      <c r="EMT339" s="60"/>
      <c r="EMU339" s="60"/>
      <c r="EMV339" s="60"/>
      <c r="EMW339" s="60"/>
      <c r="EMX339" s="60"/>
      <c r="EMY339" s="60"/>
      <c r="EMZ339" s="60"/>
      <c r="ENA339" s="60"/>
      <c r="ENB339" s="60"/>
      <c r="ENC339" s="60"/>
      <c r="END339" s="60"/>
      <c r="ENE339" s="60"/>
      <c r="ENF339" s="60"/>
      <c r="ENG339" s="60"/>
      <c r="ENH339" s="60"/>
      <c r="ENI339" s="60"/>
      <c r="ENJ339" s="60"/>
      <c r="ENK339" s="60"/>
      <c r="ENL339" s="60"/>
      <c r="ENM339" s="60"/>
      <c r="ENN339" s="60"/>
      <c r="ENO339" s="60"/>
      <c r="ENP339" s="60"/>
      <c r="ENQ339" s="60"/>
      <c r="ENR339" s="60"/>
      <c r="ENS339" s="60"/>
      <c r="ENT339" s="60"/>
      <c r="ENU339" s="60"/>
      <c r="ENV339" s="60"/>
      <c r="ENW339" s="60"/>
      <c r="ENX339" s="60"/>
      <c r="ENY339" s="60"/>
      <c r="ENZ339" s="60"/>
      <c r="EOA339" s="60"/>
      <c r="EOB339" s="60"/>
      <c r="EOC339" s="60"/>
      <c r="EOD339" s="60"/>
      <c r="EOE339" s="60"/>
      <c r="EOF339" s="60"/>
      <c r="EOG339" s="60"/>
      <c r="EOH339" s="60"/>
      <c r="EOI339" s="60"/>
      <c r="EOJ339" s="60"/>
      <c r="EOK339" s="60"/>
      <c r="EOL339" s="60"/>
      <c r="EOM339" s="60"/>
      <c r="EON339" s="60"/>
      <c r="EOO339" s="60"/>
      <c r="EOP339" s="60"/>
      <c r="EOQ339" s="60"/>
      <c r="EOR339" s="60"/>
      <c r="EOS339" s="60"/>
      <c r="EOT339" s="60"/>
      <c r="EOU339" s="60"/>
      <c r="EOV339" s="60"/>
      <c r="EOW339" s="60"/>
      <c r="EOX339" s="60"/>
      <c r="EOY339" s="60"/>
      <c r="EOZ339" s="60"/>
      <c r="EPA339" s="60"/>
      <c r="EPB339" s="60"/>
      <c r="EPC339" s="60"/>
      <c r="EPD339" s="60"/>
      <c r="EPE339" s="60"/>
      <c r="EPF339" s="60"/>
      <c r="EPG339" s="60"/>
      <c r="EPH339" s="60"/>
      <c r="EPI339" s="60"/>
      <c r="EPJ339" s="60"/>
      <c r="EPK339" s="60"/>
      <c r="EPL339" s="60"/>
      <c r="EPM339" s="60"/>
      <c r="EPN339" s="60"/>
      <c r="EPO339" s="60"/>
      <c r="EPP339" s="60"/>
      <c r="EPQ339" s="60"/>
      <c r="EPR339" s="60"/>
      <c r="EPS339" s="60"/>
      <c r="EPT339" s="60"/>
      <c r="EPU339" s="60"/>
      <c r="EPV339" s="60"/>
      <c r="EPW339" s="60"/>
      <c r="EPX339" s="60"/>
      <c r="EPY339" s="60"/>
      <c r="EPZ339" s="60"/>
      <c r="EQA339" s="60"/>
      <c r="EQB339" s="60"/>
      <c r="EQC339" s="60"/>
      <c r="EQD339" s="60"/>
      <c r="EQE339" s="60"/>
      <c r="EQF339" s="60"/>
      <c r="EQG339" s="60"/>
      <c r="EQH339" s="60"/>
      <c r="EQI339" s="60"/>
      <c r="EQJ339" s="60"/>
      <c r="EQK339" s="60"/>
      <c r="EQL339" s="60"/>
      <c r="EQM339" s="60"/>
      <c r="EQN339" s="60"/>
      <c r="EQO339" s="60"/>
      <c r="EQP339" s="60"/>
      <c r="EQQ339" s="60"/>
      <c r="EQR339" s="60"/>
      <c r="EQS339" s="60"/>
      <c r="EQT339" s="60"/>
      <c r="EQU339" s="60"/>
      <c r="EQV339" s="60"/>
      <c r="EQW339" s="60"/>
      <c r="EQX339" s="60"/>
      <c r="EQY339" s="60"/>
      <c r="EQZ339" s="60"/>
      <c r="ERA339" s="60"/>
      <c r="ERB339" s="60"/>
      <c r="ERC339" s="60"/>
      <c r="ERD339" s="60"/>
      <c r="ERE339" s="60"/>
      <c r="ERF339" s="60"/>
      <c r="ERG339" s="60"/>
      <c r="ERH339" s="60"/>
      <c r="ERI339" s="60"/>
      <c r="ERJ339" s="60"/>
      <c r="ERK339" s="60"/>
      <c r="ERL339" s="60"/>
      <c r="ERM339" s="60"/>
      <c r="ERN339" s="60"/>
      <c r="ERO339" s="60"/>
      <c r="ERP339" s="60"/>
      <c r="ERQ339" s="60"/>
      <c r="ERR339" s="60"/>
      <c r="ERS339" s="60"/>
      <c r="ERT339" s="60"/>
      <c r="ERU339" s="60"/>
      <c r="ERV339" s="60"/>
      <c r="ERW339" s="60"/>
      <c r="ERX339" s="60"/>
      <c r="ERY339" s="60"/>
      <c r="ERZ339" s="60"/>
      <c r="ESA339" s="60"/>
      <c r="ESB339" s="60"/>
      <c r="ESC339" s="60"/>
      <c r="ESD339" s="60"/>
      <c r="ESE339" s="60"/>
      <c r="ESF339" s="60"/>
      <c r="ESG339" s="60"/>
      <c r="ESH339" s="60"/>
      <c r="ESI339" s="60"/>
      <c r="ESJ339" s="60"/>
      <c r="ESK339" s="60"/>
      <c r="ESL339" s="60"/>
      <c r="ESM339" s="60"/>
      <c r="ESN339" s="60"/>
      <c r="ESO339" s="60"/>
      <c r="ESP339" s="60"/>
      <c r="ESQ339" s="60"/>
      <c r="ESR339" s="60"/>
      <c r="ESS339" s="60"/>
      <c r="EST339" s="60"/>
      <c r="ESU339" s="60"/>
      <c r="ESV339" s="60"/>
      <c r="ESW339" s="60"/>
      <c r="ESX339" s="60"/>
      <c r="ESY339" s="60"/>
      <c r="ESZ339" s="60"/>
      <c r="ETA339" s="60"/>
      <c r="ETB339" s="60"/>
      <c r="ETC339" s="60"/>
      <c r="ETD339" s="60"/>
      <c r="ETE339" s="60"/>
      <c r="ETF339" s="60"/>
      <c r="ETG339" s="60"/>
      <c r="ETH339" s="60"/>
      <c r="ETI339" s="60"/>
      <c r="ETJ339" s="60"/>
      <c r="ETK339" s="60"/>
      <c r="ETL339" s="60"/>
      <c r="ETM339" s="60"/>
      <c r="ETN339" s="60"/>
      <c r="ETO339" s="60"/>
      <c r="ETP339" s="60"/>
      <c r="ETQ339" s="60"/>
      <c r="ETR339" s="60"/>
      <c r="ETS339" s="60"/>
      <c r="ETT339" s="60"/>
      <c r="ETU339" s="60"/>
      <c r="ETV339" s="60"/>
      <c r="ETW339" s="60"/>
      <c r="ETX339" s="60"/>
      <c r="ETY339" s="60"/>
      <c r="ETZ339" s="60"/>
      <c r="EUA339" s="60"/>
      <c r="EUB339" s="60"/>
      <c r="EUC339" s="60"/>
      <c r="EUD339" s="60"/>
      <c r="EUE339" s="60"/>
      <c r="EUF339" s="60"/>
      <c r="EUG339" s="60"/>
      <c r="EUH339" s="60"/>
      <c r="EUI339" s="60"/>
      <c r="EUJ339" s="60"/>
      <c r="EUK339" s="60"/>
      <c r="EUL339" s="60"/>
      <c r="EUM339" s="60"/>
      <c r="EUN339" s="60"/>
      <c r="EUO339" s="60"/>
      <c r="EUP339" s="60"/>
      <c r="EUQ339" s="60"/>
      <c r="EUR339" s="60"/>
      <c r="EUS339" s="60"/>
      <c r="EUT339" s="60"/>
      <c r="EUU339" s="60"/>
      <c r="EUV339" s="60"/>
      <c r="EUW339" s="60"/>
      <c r="EUX339" s="60"/>
      <c r="EUY339" s="60"/>
      <c r="EUZ339" s="60"/>
      <c r="EVA339" s="60"/>
      <c r="EVB339" s="60"/>
      <c r="EVC339" s="60"/>
      <c r="EVD339" s="60"/>
      <c r="EVE339" s="60"/>
      <c r="EVF339" s="60"/>
      <c r="EVG339" s="60"/>
      <c r="EVH339" s="60"/>
      <c r="EVI339" s="60"/>
      <c r="EVJ339" s="60"/>
      <c r="EVK339" s="60"/>
      <c r="EVL339" s="60"/>
      <c r="EVM339" s="60"/>
      <c r="EVN339" s="60"/>
      <c r="EVO339" s="60"/>
      <c r="EVP339" s="60"/>
      <c r="EVQ339" s="60"/>
      <c r="EVR339" s="60"/>
      <c r="EVS339" s="60"/>
      <c r="EVT339" s="60"/>
      <c r="EVU339" s="60"/>
      <c r="EVV339" s="60"/>
      <c r="EVW339" s="60"/>
      <c r="EVX339" s="60"/>
      <c r="EVY339" s="60"/>
      <c r="EVZ339" s="60"/>
      <c r="EWA339" s="60"/>
      <c r="EWB339" s="60"/>
      <c r="EWC339" s="60"/>
      <c r="EWD339" s="60"/>
      <c r="EWE339" s="60"/>
      <c r="EWF339" s="60"/>
      <c r="EWG339" s="60"/>
      <c r="EWH339" s="60"/>
      <c r="EWI339" s="60"/>
      <c r="EWJ339" s="60"/>
      <c r="EWK339" s="60"/>
      <c r="EWL339" s="60"/>
      <c r="EWM339" s="60"/>
      <c r="EWN339" s="60"/>
      <c r="EWO339" s="60"/>
      <c r="EWP339" s="60"/>
      <c r="EWQ339" s="60"/>
      <c r="EWR339" s="60"/>
      <c r="EWS339" s="60"/>
      <c r="EWT339" s="60"/>
      <c r="EWU339" s="60"/>
      <c r="EWV339" s="60"/>
      <c r="EWW339" s="60"/>
      <c r="EWX339" s="60"/>
      <c r="EWY339" s="60"/>
      <c r="EWZ339" s="60"/>
      <c r="EXA339" s="60"/>
      <c r="EXB339" s="60"/>
      <c r="EXC339" s="60"/>
      <c r="EXD339" s="60"/>
      <c r="EXE339" s="60"/>
      <c r="EXF339" s="60"/>
      <c r="EXG339" s="60"/>
      <c r="EXH339" s="60"/>
      <c r="EXI339" s="60"/>
      <c r="EXJ339" s="60"/>
      <c r="EXK339" s="60"/>
      <c r="EXL339" s="60"/>
      <c r="EXM339" s="60"/>
      <c r="EXN339" s="60"/>
      <c r="EXO339" s="60"/>
      <c r="EXP339" s="60"/>
      <c r="EXQ339" s="60"/>
      <c r="EXR339" s="60"/>
      <c r="EXS339" s="60"/>
      <c r="EXT339" s="60"/>
      <c r="EXU339" s="60"/>
      <c r="EXV339" s="60"/>
      <c r="EXW339" s="60"/>
      <c r="EXX339" s="60"/>
      <c r="EXY339" s="60"/>
      <c r="EXZ339" s="60"/>
      <c r="EYA339" s="60"/>
      <c r="EYB339" s="60"/>
      <c r="EYC339" s="60"/>
      <c r="EYD339" s="60"/>
      <c r="EYE339" s="60"/>
      <c r="EYF339" s="60"/>
      <c r="EYG339" s="60"/>
      <c r="EYH339" s="60"/>
      <c r="EYI339" s="60"/>
      <c r="EYJ339" s="60"/>
      <c r="EYK339" s="60"/>
      <c r="EYL339" s="60"/>
      <c r="EYM339" s="60"/>
      <c r="EYN339" s="60"/>
      <c r="EYO339" s="60"/>
      <c r="EYP339" s="60"/>
      <c r="EYQ339" s="60"/>
      <c r="EYR339" s="60"/>
      <c r="EYS339" s="60"/>
      <c r="EYT339" s="60"/>
      <c r="EYU339" s="60"/>
      <c r="EYV339" s="60"/>
      <c r="EYW339" s="60"/>
      <c r="EYX339" s="60"/>
      <c r="EYY339" s="60"/>
      <c r="EYZ339" s="60"/>
      <c r="EZA339" s="60"/>
      <c r="EZB339" s="60"/>
      <c r="EZC339" s="60"/>
      <c r="EZD339" s="60"/>
      <c r="EZE339" s="60"/>
      <c r="EZF339" s="60"/>
      <c r="EZG339" s="60"/>
      <c r="EZH339" s="60"/>
      <c r="EZI339" s="60"/>
      <c r="EZJ339" s="60"/>
      <c r="EZK339" s="60"/>
      <c r="EZL339" s="60"/>
      <c r="EZM339" s="60"/>
      <c r="EZN339" s="60"/>
      <c r="EZO339" s="60"/>
      <c r="EZP339" s="60"/>
      <c r="EZQ339" s="60"/>
      <c r="EZR339" s="60"/>
      <c r="EZS339" s="60"/>
      <c r="EZT339" s="60"/>
      <c r="EZU339" s="60"/>
      <c r="EZV339" s="60"/>
      <c r="EZW339" s="60"/>
      <c r="EZX339" s="60"/>
      <c r="EZY339" s="60"/>
      <c r="EZZ339" s="60"/>
      <c r="FAA339" s="60"/>
      <c r="FAB339" s="60"/>
      <c r="FAC339" s="60"/>
      <c r="FAD339" s="60"/>
      <c r="FAE339" s="60"/>
      <c r="FAF339" s="60"/>
      <c r="FAG339" s="60"/>
      <c r="FAH339" s="60"/>
      <c r="FAI339" s="60"/>
      <c r="FAJ339" s="60"/>
      <c r="FAK339" s="60"/>
      <c r="FAL339" s="60"/>
      <c r="FAM339" s="60"/>
      <c r="FAN339" s="60"/>
      <c r="FAO339" s="60"/>
      <c r="FAP339" s="60"/>
      <c r="FAQ339" s="60"/>
      <c r="FAR339" s="60"/>
      <c r="FAS339" s="60"/>
      <c r="FAT339" s="60"/>
      <c r="FAU339" s="60"/>
      <c r="FAV339" s="60"/>
      <c r="FAW339" s="60"/>
      <c r="FAX339" s="60"/>
      <c r="FAY339" s="60"/>
      <c r="FAZ339" s="60"/>
      <c r="FBA339" s="60"/>
      <c r="FBB339" s="60"/>
      <c r="FBC339" s="60"/>
      <c r="FBD339" s="60"/>
      <c r="FBE339" s="60"/>
      <c r="FBF339" s="60"/>
      <c r="FBG339" s="60"/>
      <c r="FBH339" s="60"/>
      <c r="FBI339" s="60"/>
      <c r="FBJ339" s="60"/>
      <c r="FBK339" s="60"/>
      <c r="FBL339" s="60"/>
      <c r="FBM339" s="60"/>
      <c r="FBN339" s="60"/>
      <c r="FBO339" s="60"/>
      <c r="FBP339" s="60"/>
      <c r="FBQ339" s="60"/>
      <c r="FBR339" s="60"/>
      <c r="FBS339" s="60"/>
      <c r="FBT339" s="60"/>
      <c r="FBU339" s="60"/>
      <c r="FBV339" s="60"/>
      <c r="FBW339" s="60"/>
      <c r="FBX339" s="60"/>
      <c r="FBY339" s="60"/>
      <c r="FBZ339" s="60"/>
      <c r="FCA339" s="60"/>
      <c r="FCB339" s="60"/>
      <c r="FCC339" s="60"/>
      <c r="FCD339" s="60"/>
      <c r="FCE339" s="60"/>
      <c r="FCF339" s="60"/>
      <c r="FCG339" s="60"/>
      <c r="FCH339" s="60"/>
      <c r="FCI339" s="60"/>
      <c r="FCJ339" s="60"/>
      <c r="FCK339" s="60"/>
      <c r="FCL339" s="60"/>
      <c r="FCM339" s="60"/>
      <c r="FCN339" s="60"/>
      <c r="FCO339" s="60"/>
      <c r="FCP339" s="60"/>
      <c r="FCQ339" s="60"/>
      <c r="FCR339" s="60"/>
      <c r="FCS339" s="60"/>
      <c r="FCT339" s="60"/>
      <c r="FCU339" s="60"/>
      <c r="FCV339" s="60"/>
      <c r="FCW339" s="60"/>
      <c r="FCX339" s="60"/>
      <c r="FCY339" s="60"/>
      <c r="FCZ339" s="60"/>
      <c r="FDA339" s="60"/>
      <c r="FDB339" s="60"/>
      <c r="FDC339" s="60"/>
      <c r="FDD339" s="60"/>
      <c r="FDE339" s="60"/>
      <c r="FDF339" s="60"/>
      <c r="FDG339" s="60"/>
      <c r="FDH339" s="60"/>
      <c r="FDI339" s="60"/>
      <c r="FDJ339" s="60"/>
      <c r="FDK339" s="60"/>
      <c r="FDL339" s="60"/>
      <c r="FDM339" s="60"/>
      <c r="FDN339" s="60"/>
      <c r="FDO339" s="60"/>
      <c r="FDP339" s="60"/>
      <c r="FDQ339" s="60"/>
      <c r="FDR339" s="60"/>
      <c r="FDS339" s="60"/>
      <c r="FDT339" s="60"/>
      <c r="FDU339" s="60"/>
      <c r="FDV339" s="60"/>
      <c r="FDW339" s="60"/>
      <c r="FDX339" s="60"/>
      <c r="FDY339" s="60"/>
      <c r="FDZ339" s="60"/>
      <c r="FEA339" s="60"/>
      <c r="FEB339" s="60"/>
      <c r="FEC339" s="60"/>
      <c r="FED339" s="60"/>
      <c r="FEE339" s="60"/>
      <c r="FEF339" s="60"/>
      <c r="FEG339" s="60"/>
      <c r="FEH339" s="60"/>
      <c r="FEI339" s="60"/>
      <c r="FEJ339" s="60"/>
      <c r="FEK339" s="60"/>
      <c r="FEL339" s="60"/>
      <c r="FEM339" s="60"/>
      <c r="FEN339" s="60"/>
      <c r="FEO339" s="60"/>
      <c r="FEP339" s="60"/>
      <c r="FEQ339" s="60"/>
      <c r="FER339" s="60"/>
      <c r="FES339" s="60"/>
      <c r="FET339" s="60"/>
      <c r="FEU339" s="60"/>
      <c r="FEV339" s="60"/>
      <c r="FEW339" s="60"/>
      <c r="FEX339" s="60"/>
      <c r="FEY339" s="60"/>
      <c r="FEZ339" s="60"/>
      <c r="FFA339" s="60"/>
      <c r="FFB339" s="60"/>
      <c r="FFC339" s="60"/>
      <c r="FFD339" s="60"/>
      <c r="FFE339" s="60"/>
      <c r="FFF339" s="60"/>
      <c r="FFG339" s="60"/>
      <c r="FFH339" s="60"/>
      <c r="FFI339" s="60"/>
      <c r="FFJ339" s="60"/>
      <c r="FFK339" s="60"/>
      <c r="FFL339" s="60"/>
      <c r="FFM339" s="60"/>
      <c r="FFN339" s="60"/>
      <c r="FFO339" s="60"/>
      <c r="FFP339" s="60"/>
      <c r="FFQ339" s="60"/>
      <c r="FFR339" s="60"/>
      <c r="FFS339" s="60"/>
      <c r="FFT339" s="60"/>
      <c r="FFU339" s="60"/>
      <c r="FFV339" s="60"/>
      <c r="FFW339" s="60"/>
      <c r="FFX339" s="60"/>
      <c r="FFY339" s="60"/>
      <c r="FFZ339" s="60"/>
      <c r="FGA339" s="60"/>
      <c r="FGB339" s="60"/>
      <c r="FGC339" s="60"/>
      <c r="FGD339" s="60"/>
      <c r="FGE339" s="60"/>
      <c r="FGF339" s="60"/>
      <c r="FGG339" s="60"/>
      <c r="FGH339" s="60"/>
      <c r="FGI339" s="60"/>
      <c r="FGJ339" s="60"/>
      <c r="FGK339" s="60"/>
      <c r="FGL339" s="60"/>
      <c r="FGM339" s="60"/>
      <c r="FGN339" s="60"/>
      <c r="FGO339" s="60"/>
      <c r="FGP339" s="60"/>
      <c r="FGQ339" s="60"/>
      <c r="FGR339" s="60"/>
      <c r="FGS339" s="60"/>
      <c r="FGT339" s="60"/>
      <c r="FGU339" s="60"/>
      <c r="FGV339" s="60"/>
      <c r="FGW339" s="60"/>
      <c r="FGX339" s="60"/>
      <c r="FGY339" s="60"/>
      <c r="FGZ339" s="60"/>
      <c r="FHA339" s="60"/>
      <c r="FHB339" s="60"/>
      <c r="FHC339" s="60"/>
      <c r="FHD339" s="60"/>
      <c r="FHE339" s="60"/>
      <c r="FHF339" s="60"/>
      <c r="FHG339" s="60"/>
      <c r="FHH339" s="60"/>
      <c r="FHI339" s="60"/>
      <c r="FHJ339" s="60"/>
      <c r="FHK339" s="60"/>
      <c r="FHL339" s="60"/>
      <c r="FHM339" s="60"/>
      <c r="FHN339" s="60"/>
      <c r="FHO339" s="60"/>
      <c r="FHP339" s="60"/>
      <c r="FHQ339" s="60"/>
      <c r="FHR339" s="60"/>
      <c r="FHS339" s="60"/>
      <c r="FHT339" s="60"/>
      <c r="FHU339" s="60"/>
      <c r="FHV339" s="60"/>
      <c r="FHW339" s="60"/>
      <c r="FHX339" s="60"/>
      <c r="FHY339" s="60"/>
      <c r="FHZ339" s="60"/>
      <c r="FIA339" s="60"/>
      <c r="FIB339" s="60"/>
      <c r="FIC339" s="60"/>
      <c r="FID339" s="60"/>
      <c r="FIE339" s="60"/>
      <c r="FIF339" s="60"/>
      <c r="FIG339" s="60"/>
      <c r="FIH339" s="60"/>
      <c r="FII339" s="60"/>
      <c r="FIJ339" s="60"/>
      <c r="FIK339" s="60"/>
      <c r="FIL339" s="60"/>
      <c r="FIM339" s="60"/>
      <c r="FIN339" s="60"/>
      <c r="FIO339" s="60"/>
      <c r="FIP339" s="60"/>
      <c r="FIQ339" s="60"/>
      <c r="FIR339" s="60"/>
      <c r="FIS339" s="60"/>
      <c r="FIT339" s="60"/>
      <c r="FIU339" s="60"/>
      <c r="FIV339" s="60"/>
      <c r="FIW339" s="60"/>
      <c r="FIX339" s="60"/>
      <c r="FIY339" s="60"/>
      <c r="FIZ339" s="60"/>
      <c r="FJA339" s="60"/>
      <c r="FJB339" s="60"/>
      <c r="FJC339" s="60"/>
      <c r="FJD339" s="60"/>
      <c r="FJE339" s="60"/>
      <c r="FJF339" s="60"/>
      <c r="FJG339" s="60"/>
      <c r="FJH339" s="60"/>
      <c r="FJI339" s="60"/>
      <c r="FJJ339" s="60"/>
      <c r="FJK339" s="60"/>
      <c r="FJL339" s="60"/>
      <c r="FJM339" s="60"/>
      <c r="FJN339" s="60"/>
      <c r="FJO339" s="60"/>
      <c r="FJP339" s="60"/>
      <c r="FJQ339" s="60"/>
      <c r="FJR339" s="60"/>
      <c r="FJS339" s="60"/>
      <c r="FJT339" s="60"/>
      <c r="FJU339" s="60"/>
      <c r="FJV339" s="60"/>
      <c r="FJW339" s="60"/>
      <c r="FJX339" s="60"/>
      <c r="FJY339" s="60"/>
      <c r="FJZ339" s="60"/>
      <c r="FKA339" s="60"/>
      <c r="FKB339" s="60"/>
      <c r="FKC339" s="60"/>
      <c r="FKD339" s="60"/>
      <c r="FKE339" s="60"/>
      <c r="FKF339" s="60"/>
      <c r="FKG339" s="60"/>
      <c r="FKH339" s="60"/>
      <c r="FKI339" s="60"/>
      <c r="FKJ339" s="60"/>
      <c r="FKK339" s="60"/>
      <c r="FKL339" s="60"/>
      <c r="FKM339" s="60"/>
      <c r="FKN339" s="60"/>
      <c r="FKO339" s="60"/>
      <c r="FKP339" s="60"/>
      <c r="FKQ339" s="60"/>
      <c r="FKR339" s="60"/>
      <c r="FKS339" s="60"/>
      <c r="FKT339" s="60"/>
      <c r="FKU339" s="60"/>
      <c r="FKV339" s="60"/>
      <c r="FKW339" s="60"/>
      <c r="FKX339" s="60"/>
      <c r="FKY339" s="60"/>
      <c r="FKZ339" s="60"/>
      <c r="FLA339" s="60"/>
      <c r="FLB339" s="60"/>
      <c r="FLC339" s="60"/>
      <c r="FLD339" s="60"/>
      <c r="FLE339" s="60"/>
      <c r="FLF339" s="60"/>
      <c r="FLG339" s="60"/>
      <c r="FLH339" s="60"/>
      <c r="FLI339" s="60"/>
      <c r="FLJ339" s="60"/>
      <c r="FLK339" s="60"/>
      <c r="FLL339" s="60"/>
      <c r="FLM339" s="60"/>
      <c r="FLN339" s="60"/>
      <c r="FLO339" s="60"/>
      <c r="FLP339" s="60"/>
      <c r="FLQ339" s="60"/>
      <c r="FLR339" s="60"/>
      <c r="FLS339" s="60"/>
      <c r="FLT339" s="60"/>
      <c r="FLU339" s="60"/>
      <c r="FLV339" s="60"/>
      <c r="FLW339" s="60"/>
      <c r="FLX339" s="60"/>
      <c r="FLY339" s="60"/>
      <c r="FLZ339" s="60"/>
      <c r="FMA339" s="60"/>
      <c r="FMB339" s="60"/>
      <c r="FMC339" s="60"/>
      <c r="FMD339" s="60"/>
      <c r="FME339" s="60"/>
      <c r="FMF339" s="60"/>
      <c r="FMG339" s="60"/>
      <c r="FMH339" s="60"/>
      <c r="FMI339" s="60"/>
      <c r="FMJ339" s="60"/>
      <c r="FMK339" s="60"/>
      <c r="FML339" s="60"/>
      <c r="FMM339" s="60"/>
      <c r="FMN339" s="60"/>
      <c r="FMO339" s="60"/>
      <c r="FMP339" s="60"/>
      <c r="FMQ339" s="60"/>
      <c r="FMR339" s="60"/>
      <c r="FMS339" s="60"/>
      <c r="FMT339" s="60"/>
      <c r="FMU339" s="60"/>
      <c r="FMV339" s="60"/>
      <c r="FMW339" s="60"/>
      <c r="FMX339" s="60"/>
      <c r="FMY339" s="60"/>
      <c r="FMZ339" s="60"/>
      <c r="FNA339" s="60"/>
      <c r="FNB339" s="60"/>
      <c r="FNC339" s="60"/>
      <c r="FND339" s="60"/>
      <c r="FNE339" s="60"/>
      <c r="FNF339" s="60"/>
      <c r="FNG339" s="60"/>
      <c r="FNH339" s="60"/>
      <c r="FNI339" s="60"/>
      <c r="FNJ339" s="60"/>
      <c r="FNK339" s="60"/>
      <c r="FNL339" s="60"/>
      <c r="FNM339" s="60"/>
      <c r="FNN339" s="60"/>
      <c r="FNO339" s="60"/>
      <c r="FNP339" s="60"/>
      <c r="FNQ339" s="60"/>
      <c r="FNR339" s="60"/>
      <c r="FNS339" s="60"/>
      <c r="FNT339" s="60"/>
      <c r="FNU339" s="60"/>
      <c r="FNV339" s="60"/>
      <c r="FNW339" s="60"/>
      <c r="FNX339" s="60"/>
      <c r="FNY339" s="60"/>
      <c r="FNZ339" s="60"/>
      <c r="FOA339" s="60"/>
      <c r="FOB339" s="60"/>
      <c r="FOC339" s="60"/>
      <c r="FOD339" s="60"/>
      <c r="FOE339" s="60"/>
      <c r="FOF339" s="60"/>
      <c r="FOG339" s="60"/>
      <c r="FOH339" s="60"/>
      <c r="FOI339" s="60"/>
      <c r="FOJ339" s="60"/>
      <c r="FOK339" s="60"/>
      <c r="FOL339" s="60"/>
      <c r="FOM339" s="60"/>
      <c r="FON339" s="60"/>
      <c r="FOO339" s="60"/>
      <c r="FOP339" s="60"/>
      <c r="FOQ339" s="60"/>
      <c r="FOR339" s="60"/>
      <c r="FOS339" s="60"/>
      <c r="FOT339" s="60"/>
      <c r="FOU339" s="60"/>
      <c r="FOV339" s="60"/>
      <c r="FOW339" s="60"/>
      <c r="FOX339" s="60"/>
      <c r="FOY339" s="60"/>
      <c r="FOZ339" s="60"/>
      <c r="FPA339" s="60"/>
      <c r="FPB339" s="60"/>
      <c r="FPC339" s="60"/>
      <c r="FPD339" s="60"/>
      <c r="FPE339" s="60"/>
      <c r="FPF339" s="60"/>
      <c r="FPG339" s="60"/>
      <c r="FPH339" s="60"/>
      <c r="FPI339" s="60"/>
      <c r="FPJ339" s="60"/>
      <c r="FPK339" s="60"/>
      <c r="FPL339" s="60"/>
      <c r="FPM339" s="60"/>
      <c r="FPN339" s="60"/>
      <c r="FPO339" s="60"/>
      <c r="FPP339" s="60"/>
      <c r="FPQ339" s="60"/>
      <c r="FPR339" s="60"/>
      <c r="FPS339" s="60"/>
      <c r="FPT339" s="60"/>
      <c r="FPU339" s="60"/>
      <c r="FPV339" s="60"/>
      <c r="FPW339" s="60"/>
      <c r="FPX339" s="60"/>
      <c r="FPY339" s="60"/>
      <c r="FPZ339" s="60"/>
      <c r="FQA339" s="60"/>
      <c r="FQB339" s="60"/>
      <c r="FQC339" s="60"/>
      <c r="FQD339" s="60"/>
      <c r="FQE339" s="60"/>
      <c r="FQF339" s="60"/>
      <c r="FQG339" s="60"/>
      <c r="FQH339" s="60"/>
      <c r="FQI339" s="60"/>
      <c r="FQJ339" s="60"/>
      <c r="FQK339" s="60"/>
      <c r="FQL339" s="60"/>
      <c r="FQM339" s="60"/>
      <c r="FQN339" s="60"/>
      <c r="FQO339" s="60"/>
      <c r="FQP339" s="60"/>
      <c r="FQQ339" s="60"/>
      <c r="FQR339" s="60"/>
      <c r="FQS339" s="60"/>
      <c r="FQT339" s="60"/>
      <c r="FQU339" s="60"/>
      <c r="FQV339" s="60"/>
      <c r="FQW339" s="60"/>
      <c r="FQX339" s="60"/>
      <c r="FQY339" s="60"/>
      <c r="FQZ339" s="60"/>
      <c r="FRA339" s="60"/>
      <c r="FRB339" s="60"/>
      <c r="FRC339" s="60"/>
      <c r="FRD339" s="60"/>
      <c r="FRE339" s="60"/>
      <c r="FRF339" s="60"/>
      <c r="FRG339" s="60"/>
      <c r="FRH339" s="60"/>
      <c r="FRI339" s="60"/>
      <c r="FRJ339" s="60"/>
      <c r="FRK339" s="60"/>
      <c r="FRL339" s="60"/>
      <c r="FRM339" s="60"/>
      <c r="FRN339" s="60"/>
      <c r="FRO339" s="60"/>
      <c r="FRP339" s="60"/>
      <c r="FRQ339" s="60"/>
      <c r="FRR339" s="60"/>
      <c r="FRS339" s="60"/>
      <c r="FRT339" s="60"/>
      <c r="FRU339" s="60"/>
      <c r="FRV339" s="60"/>
      <c r="FRW339" s="60"/>
      <c r="FRX339" s="60"/>
      <c r="FRY339" s="60"/>
      <c r="FRZ339" s="60"/>
      <c r="FSA339" s="60"/>
      <c r="FSB339" s="60"/>
      <c r="FSC339" s="60"/>
      <c r="FSD339" s="60"/>
      <c r="FSE339" s="60"/>
      <c r="FSF339" s="60"/>
      <c r="FSG339" s="60"/>
      <c r="FSH339" s="60"/>
      <c r="FSI339" s="60"/>
      <c r="FSJ339" s="60"/>
      <c r="FSK339" s="60"/>
      <c r="FSL339" s="60"/>
      <c r="FSM339" s="60"/>
      <c r="FSN339" s="60"/>
      <c r="FSO339" s="60"/>
      <c r="FSP339" s="60"/>
      <c r="FSQ339" s="60"/>
      <c r="FSR339" s="60"/>
      <c r="FSS339" s="60"/>
      <c r="FST339" s="60"/>
      <c r="FSU339" s="60"/>
      <c r="FSV339" s="60"/>
      <c r="FSW339" s="60"/>
      <c r="FSX339" s="60"/>
      <c r="FSY339" s="60"/>
      <c r="FSZ339" s="60"/>
      <c r="FTA339" s="60"/>
      <c r="FTB339" s="60"/>
      <c r="FTC339" s="60"/>
      <c r="FTD339" s="60"/>
      <c r="FTE339" s="60"/>
      <c r="FTF339" s="60"/>
      <c r="FTG339" s="60"/>
      <c r="FTH339" s="60"/>
      <c r="FTI339" s="60"/>
      <c r="FTJ339" s="60"/>
      <c r="FTK339" s="60"/>
      <c r="FTL339" s="60"/>
      <c r="FTM339" s="60"/>
      <c r="FTN339" s="60"/>
      <c r="FTO339" s="60"/>
      <c r="FTP339" s="60"/>
      <c r="FTQ339" s="60"/>
      <c r="FTR339" s="60"/>
      <c r="FTS339" s="60"/>
      <c r="FTT339" s="60"/>
      <c r="FTU339" s="60"/>
      <c r="FTV339" s="60"/>
      <c r="FTW339" s="60"/>
      <c r="FTX339" s="60"/>
      <c r="FTY339" s="60"/>
      <c r="FTZ339" s="60"/>
      <c r="FUA339" s="60"/>
      <c r="FUB339" s="60"/>
      <c r="FUC339" s="60"/>
      <c r="FUD339" s="60"/>
      <c r="FUE339" s="60"/>
      <c r="FUF339" s="60"/>
      <c r="FUG339" s="60"/>
      <c r="FUH339" s="60"/>
      <c r="FUI339" s="60"/>
      <c r="FUJ339" s="60"/>
      <c r="FUK339" s="60"/>
      <c r="FUL339" s="60"/>
      <c r="FUM339" s="60"/>
      <c r="FUN339" s="60"/>
      <c r="FUO339" s="60"/>
      <c r="FUP339" s="60"/>
      <c r="FUQ339" s="60"/>
      <c r="FUR339" s="60"/>
      <c r="FUS339" s="60"/>
      <c r="FUT339" s="60"/>
      <c r="FUU339" s="60"/>
      <c r="FUV339" s="60"/>
      <c r="FUW339" s="60"/>
      <c r="FUX339" s="60"/>
      <c r="FUY339" s="60"/>
      <c r="FUZ339" s="60"/>
      <c r="FVA339" s="60"/>
      <c r="FVB339" s="60"/>
      <c r="FVC339" s="60"/>
      <c r="FVD339" s="60"/>
      <c r="FVE339" s="60"/>
      <c r="FVF339" s="60"/>
      <c r="FVG339" s="60"/>
      <c r="FVH339" s="60"/>
      <c r="FVI339" s="60"/>
      <c r="FVJ339" s="60"/>
      <c r="FVK339" s="60"/>
      <c r="FVL339" s="60"/>
      <c r="FVM339" s="60"/>
      <c r="FVN339" s="60"/>
      <c r="FVO339" s="60"/>
      <c r="FVP339" s="60"/>
      <c r="FVQ339" s="60"/>
      <c r="FVR339" s="60"/>
      <c r="FVS339" s="60"/>
      <c r="FVT339" s="60"/>
      <c r="FVU339" s="60"/>
      <c r="FVV339" s="60"/>
      <c r="FVW339" s="60"/>
      <c r="FVX339" s="60"/>
      <c r="FVY339" s="60"/>
      <c r="FVZ339" s="60"/>
      <c r="FWA339" s="60"/>
      <c r="FWB339" s="60"/>
      <c r="FWC339" s="60"/>
      <c r="FWD339" s="60"/>
      <c r="FWE339" s="60"/>
      <c r="FWF339" s="60"/>
      <c r="FWG339" s="60"/>
      <c r="FWH339" s="60"/>
      <c r="FWI339" s="60"/>
      <c r="FWJ339" s="60"/>
      <c r="FWK339" s="60"/>
      <c r="FWL339" s="60"/>
      <c r="FWM339" s="60"/>
      <c r="FWN339" s="60"/>
      <c r="FWO339" s="60"/>
      <c r="FWP339" s="60"/>
      <c r="FWQ339" s="60"/>
      <c r="FWR339" s="60"/>
      <c r="FWS339" s="60"/>
      <c r="FWT339" s="60"/>
      <c r="FWU339" s="60"/>
      <c r="FWV339" s="60"/>
      <c r="FWW339" s="60"/>
      <c r="FWX339" s="60"/>
      <c r="FWY339" s="60"/>
      <c r="FWZ339" s="60"/>
      <c r="FXA339" s="60"/>
      <c r="FXB339" s="60"/>
      <c r="FXC339" s="60"/>
      <c r="FXD339" s="60"/>
      <c r="FXE339" s="60"/>
      <c r="FXF339" s="60"/>
      <c r="FXG339" s="60"/>
      <c r="FXH339" s="60"/>
      <c r="FXI339" s="60"/>
      <c r="FXJ339" s="60"/>
      <c r="FXK339" s="60"/>
      <c r="FXL339" s="60"/>
      <c r="FXM339" s="60"/>
      <c r="FXN339" s="60"/>
      <c r="FXO339" s="60"/>
      <c r="FXP339" s="60"/>
      <c r="FXQ339" s="60"/>
      <c r="FXR339" s="60"/>
      <c r="FXS339" s="60"/>
      <c r="FXT339" s="60"/>
      <c r="FXU339" s="60"/>
      <c r="FXV339" s="60"/>
      <c r="FXW339" s="60"/>
      <c r="FXX339" s="60"/>
      <c r="FXY339" s="60"/>
      <c r="FXZ339" s="60"/>
      <c r="FYA339" s="60"/>
      <c r="FYB339" s="60"/>
      <c r="FYC339" s="60"/>
      <c r="FYD339" s="60"/>
      <c r="FYE339" s="60"/>
      <c r="FYF339" s="60"/>
      <c r="FYG339" s="60"/>
      <c r="FYH339" s="60"/>
      <c r="FYI339" s="60"/>
      <c r="FYJ339" s="60"/>
      <c r="FYK339" s="60"/>
      <c r="FYL339" s="60"/>
      <c r="FYM339" s="60"/>
      <c r="FYN339" s="60"/>
      <c r="FYO339" s="60"/>
      <c r="FYP339" s="60"/>
      <c r="FYQ339" s="60"/>
      <c r="FYR339" s="60"/>
      <c r="FYS339" s="60"/>
      <c r="FYT339" s="60"/>
      <c r="FYU339" s="60"/>
      <c r="FYV339" s="60"/>
      <c r="FYW339" s="60"/>
      <c r="FYX339" s="60"/>
      <c r="FYY339" s="60"/>
      <c r="FYZ339" s="60"/>
      <c r="FZA339" s="60"/>
      <c r="FZB339" s="60"/>
      <c r="FZC339" s="60"/>
      <c r="FZD339" s="60"/>
      <c r="FZE339" s="60"/>
      <c r="FZF339" s="60"/>
      <c r="FZG339" s="60"/>
      <c r="FZH339" s="60"/>
      <c r="FZI339" s="60"/>
      <c r="FZJ339" s="60"/>
      <c r="FZK339" s="60"/>
      <c r="FZL339" s="60"/>
      <c r="FZM339" s="60"/>
      <c r="FZN339" s="60"/>
      <c r="FZO339" s="60"/>
      <c r="FZP339" s="60"/>
      <c r="FZQ339" s="60"/>
      <c r="FZR339" s="60"/>
      <c r="FZS339" s="60"/>
      <c r="FZT339" s="60"/>
      <c r="FZU339" s="60"/>
      <c r="FZV339" s="60"/>
      <c r="FZW339" s="60"/>
      <c r="FZX339" s="60"/>
      <c r="FZY339" s="60"/>
      <c r="FZZ339" s="60"/>
      <c r="GAA339" s="60"/>
      <c r="GAB339" s="60"/>
      <c r="GAC339" s="60"/>
      <c r="GAD339" s="60"/>
      <c r="GAE339" s="60"/>
      <c r="GAF339" s="60"/>
      <c r="GAG339" s="60"/>
      <c r="GAH339" s="60"/>
      <c r="GAI339" s="60"/>
      <c r="GAJ339" s="60"/>
      <c r="GAK339" s="60"/>
      <c r="GAL339" s="60"/>
      <c r="GAM339" s="60"/>
      <c r="GAN339" s="60"/>
      <c r="GAO339" s="60"/>
      <c r="GAP339" s="60"/>
      <c r="GAQ339" s="60"/>
      <c r="GAR339" s="60"/>
      <c r="GAS339" s="60"/>
      <c r="GAT339" s="60"/>
      <c r="GAU339" s="60"/>
      <c r="GAV339" s="60"/>
      <c r="GAW339" s="60"/>
      <c r="GAX339" s="60"/>
      <c r="GAY339" s="60"/>
      <c r="GAZ339" s="60"/>
      <c r="GBA339" s="60"/>
      <c r="GBB339" s="60"/>
      <c r="GBC339" s="60"/>
      <c r="GBD339" s="60"/>
      <c r="GBE339" s="60"/>
      <c r="GBF339" s="60"/>
      <c r="GBG339" s="60"/>
      <c r="GBH339" s="60"/>
      <c r="GBI339" s="60"/>
      <c r="GBJ339" s="60"/>
      <c r="GBK339" s="60"/>
      <c r="GBL339" s="60"/>
      <c r="GBM339" s="60"/>
      <c r="GBN339" s="60"/>
      <c r="GBO339" s="60"/>
      <c r="GBP339" s="60"/>
      <c r="GBQ339" s="60"/>
      <c r="GBR339" s="60"/>
      <c r="GBS339" s="60"/>
      <c r="GBT339" s="60"/>
      <c r="GBU339" s="60"/>
      <c r="GBV339" s="60"/>
      <c r="GBW339" s="60"/>
      <c r="GBX339" s="60"/>
      <c r="GBY339" s="60"/>
      <c r="GBZ339" s="60"/>
      <c r="GCA339" s="60"/>
      <c r="GCB339" s="60"/>
      <c r="GCC339" s="60"/>
      <c r="GCD339" s="60"/>
      <c r="GCE339" s="60"/>
      <c r="GCF339" s="60"/>
      <c r="GCG339" s="60"/>
      <c r="GCH339" s="60"/>
      <c r="GCI339" s="60"/>
      <c r="GCJ339" s="60"/>
      <c r="GCK339" s="60"/>
      <c r="GCL339" s="60"/>
      <c r="GCM339" s="60"/>
      <c r="GCN339" s="60"/>
      <c r="GCO339" s="60"/>
      <c r="GCP339" s="60"/>
      <c r="GCQ339" s="60"/>
      <c r="GCR339" s="60"/>
      <c r="GCS339" s="60"/>
      <c r="GCT339" s="60"/>
      <c r="GCU339" s="60"/>
      <c r="GCV339" s="60"/>
      <c r="GCW339" s="60"/>
      <c r="GCX339" s="60"/>
      <c r="GCY339" s="60"/>
      <c r="GCZ339" s="60"/>
      <c r="GDA339" s="60"/>
      <c r="GDB339" s="60"/>
      <c r="GDC339" s="60"/>
      <c r="GDD339" s="60"/>
      <c r="GDE339" s="60"/>
      <c r="GDF339" s="60"/>
      <c r="GDG339" s="60"/>
      <c r="GDH339" s="60"/>
      <c r="GDI339" s="60"/>
      <c r="GDJ339" s="60"/>
      <c r="GDK339" s="60"/>
      <c r="GDL339" s="60"/>
      <c r="GDM339" s="60"/>
      <c r="GDN339" s="60"/>
      <c r="GDO339" s="60"/>
      <c r="GDP339" s="60"/>
      <c r="GDQ339" s="60"/>
      <c r="GDR339" s="60"/>
      <c r="GDS339" s="60"/>
      <c r="GDT339" s="60"/>
      <c r="GDU339" s="60"/>
      <c r="GDV339" s="60"/>
      <c r="GDW339" s="60"/>
      <c r="GDX339" s="60"/>
      <c r="GDY339" s="60"/>
      <c r="GDZ339" s="60"/>
      <c r="GEA339" s="60"/>
      <c r="GEB339" s="60"/>
      <c r="GEC339" s="60"/>
      <c r="GED339" s="60"/>
      <c r="GEE339" s="60"/>
      <c r="GEF339" s="60"/>
      <c r="GEG339" s="60"/>
      <c r="GEH339" s="60"/>
      <c r="GEI339" s="60"/>
      <c r="GEJ339" s="60"/>
      <c r="GEK339" s="60"/>
      <c r="GEL339" s="60"/>
      <c r="GEM339" s="60"/>
      <c r="GEN339" s="60"/>
      <c r="GEO339" s="60"/>
      <c r="GEP339" s="60"/>
      <c r="GEQ339" s="60"/>
      <c r="GER339" s="60"/>
      <c r="GES339" s="60"/>
      <c r="GET339" s="60"/>
      <c r="GEU339" s="60"/>
      <c r="GEV339" s="60"/>
      <c r="GEW339" s="60"/>
      <c r="GEX339" s="60"/>
      <c r="GEY339" s="60"/>
      <c r="GEZ339" s="60"/>
      <c r="GFA339" s="60"/>
      <c r="GFB339" s="60"/>
      <c r="GFC339" s="60"/>
      <c r="GFD339" s="60"/>
      <c r="GFE339" s="60"/>
      <c r="GFF339" s="60"/>
      <c r="GFG339" s="60"/>
      <c r="GFH339" s="60"/>
      <c r="GFI339" s="60"/>
      <c r="GFJ339" s="60"/>
      <c r="GFK339" s="60"/>
      <c r="GFL339" s="60"/>
      <c r="GFM339" s="60"/>
      <c r="GFN339" s="60"/>
      <c r="GFO339" s="60"/>
      <c r="GFP339" s="60"/>
      <c r="GFQ339" s="60"/>
      <c r="GFR339" s="60"/>
      <c r="GFS339" s="60"/>
      <c r="GFT339" s="60"/>
      <c r="GFU339" s="60"/>
      <c r="GFV339" s="60"/>
      <c r="GFW339" s="60"/>
      <c r="GFX339" s="60"/>
      <c r="GFY339" s="60"/>
      <c r="GFZ339" s="60"/>
      <c r="GGA339" s="60"/>
      <c r="GGB339" s="60"/>
      <c r="GGC339" s="60"/>
      <c r="GGD339" s="60"/>
      <c r="GGE339" s="60"/>
      <c r="GGF339" s="60"/>
      <c r="GGG339" s="60"/>
      <c r="GGH339" s="60"/>
      <c r="GGI339" s="60"/>
      <c r="GGJ339" s="60"/>
      <c r="GGK339" s="60"/>
      <c r="GGL339" s="60"/>
      <c r="GGM339" s="60"/>
      <c r="GGN339" s="60"/>
      <c r="GGO339" s="60"/>
      <c r="GGP339" s="60"/>
      <c r="GGQ339" s="60"/>
      <c r="GGR339" s="60"/>
      <c r="GGS339" s="60"/>
      <c r="GGT339" s="60"/>
      <c r="GGU339" s="60"/>
      <c r="GGV339" s="60"/>
      <c r="GGW339" s="60"/>
      <c r="GGX339" s="60"/>
      <c r="GGY339" s="60"/>
      <c r="GGZ339" s="60"/>
      <c r="GHA339" s="60"/>
      <c r="GHB339" s="60"/>
      <c r="GHC339" s="60"/>
      <c r="GHD339" s="60"/>
      <c r="GHE339" s="60"/>
      <c r="GHF339" s="60"/>
      <c r="GHG339" s="60"/>
      <c r="GHH339" s="60"/>
      <c r="GHI339" s="60"/>
      <c r="GHJ339" s="60"/>
      <c r="GHK339" s="60"/>
      <c r="GHL339" s="60"/>
      <c r="GHM339" s="60"/>
      <c r="GHN339" s="60"/>
      <c r="GHO339" s="60"/>
      <c r="GHP339" s="60"/>
      <c r="GHQ339" s="60"/>
      <c r="GHR339" s="60"/>
      <c r="GHS339" s="60"/>
      <c r="GHT339" s="60"/>
      <c r="GHU339" s="60"/>
      <c r="GHV339" s="60"/>
      <c r="GHW339" s="60"/>
      <c r="GHX339" s="60"/>
      <c r="GHY339" s="60"/>
      <c r="GHZ339" s="60"/>
      <c r="GIA339" s="60"/>
      <c r="GIB339" s="60"/>
      <c r="GIC339" s="60"/>
      <c r="GID339" s="60"/>
      <c r="GIE339" s="60"/>
      <c r="GIF339" s="60"/>
      <c r="GIG339" s="60"/>
      <c r="GIH339" s="60"/>
      <c r="GII339" s="60"/>
      <c r="GIJ339" s="60"/>
      <c r="GIK339" s="60"/>
      <c r="GIL339" s="60"/>
      <c r="GIM339" s="60"/>
      <c r="GIN339" s="60"/>
      <c r="GIO339" s="60"/>
      <c r="GIP339" s="60"/>
      <c r="GIQ339" s="60"/>
      <c r="GIR339" s="60"/>
      <c r="GIS339" s="60"/>
      <c r="GIT339" s="60"/>
      <c r="GIU339" s="60"/>
      <c r="GIV339" s="60"/>
      <c r="GIW339" s="60"/>
      <c r="GIX339" s="60"/>
      <c r="GIY339" s="60"/>
      <c r="GIZ339" s="60"/>
      <c r="GJA339" s="60"/>
      <c r="GJB339" s="60"/>
      <c r="GJC339" s="60"/>
      <c r="GJD339" s="60"/>
      <c r="GJE339" s="60"/>
      <c r="GJF339" s="60"/>
      <c r="GJG339" s="60"/>
      <c r="GJH339" s="60"/>
      <c r="GJI339" s="60"/>
      <c r="GJJ339" s="60"/>
      <c r="GJK339" s="60"/>
      <c r="GJL339" s="60"/>
      <c r="GJM339" s="60"/>
      <c r="GJN339" s="60"/>
      <c r="GJO339" s="60"/>
      <c r="GJP339" s="60"/>
      <c r="GJQ339" s="60"/>
      <c r="GJR339" s="60"/>
      <c r="GJS339" s="60"/>
      <c r="GJT339" s="60"/>
      <c r="GJU339" s="60"/>
      <c r="GJV339" s="60"/>
      <c r="GJW339" s="60"/>
      <c r="GJX339" s="60"/>
      <c r="GJY339" s="60"/>
      <c r="GJZ339" s="60"/>
      <c r="GKA339" s="60"/>
      <c r="GKB339" s="60"/>
      <c r="GKC339" s="60"/>
      <c r="GKD339" s="60"/>
      <c r="GKE339" s="60"/>
      <c r="GKF339" s="60"/>
      <c r="GKG339" s="60"/>
      <c r="GKH339" s="60"/>
      <c r="GKI339" s="60"/>
      <c r="GKJ339" s="60"/>
      <c r="GKK339" s="60"/>
      <c r="GKL339" s="60"/>
      <c r="GKM339" s="60"/>
      <c r="GKN339" s="60"/>
      <c r="GKO339" s="60"/>
      <c r="GKP339" s="60"/>
      <c r="GKQ339" s="60"/>
      <c r="GKR339" s="60"/>
      <c r="GKS339" s="60"/>
      <c r="GKT339" s="60"/>
      <c r="GKU339" s="60"/>
      <c r="GKV339" s="60"/>
      <c r="GKW339" s="60"/>
      <c r="GKX339" s="60"/>
      <c r="GKY339" s="60"/>
      <c r="GKZ339" s="60"/>
      <c r="GLA339" s="60"/>
      <c r="GLB339" s="60"/>
      <c r="GLC339" s="60"/>
      <c r="GLD339" s="60"/>
      <c r="GLE339" s="60"/>
      <c r="GLF339" s="60"/>
      <c r="GLG339" s="60"/>
      <c r="GLH339" s="60"/>
      <c r="GLI339" s="60"/>
      <c r="GLJ339" s="60"/>
      <c r="GLK339" s="60"/>
      <c r="GLL339" s="60"/>
      <c r="GLM339" s="60"/>
      <c r="GLN339" s="60"/>
      <c r="GLO339" s="60"/>
      <c r="GLP339" s="60"/>
      <c r="GLQ339" s="60"/>
      <c r="GLR339" s="60"/>
      <c r="GLS339" s="60"/>
      <c r="GLT339" s="60"/>
      <c r="GLU339" s="60"/>
      <c r="GLV339" s="60"/>
      <c r="GLW339" s="60"/>
      <c r="GLX339" s="60"/>
      <c r="GLY339" s="60"/>
      <c r="GLZ339" s="60"/>
      <c r="GMA339" s="60"/>
      <c r="GMB339" s="60"/>
      <c r="GMC339" s="60"/>
      <c r="GMD339" s="60"/>
      <c r="GME339" s="60"/>
      <c r="GMF339" s="60"/>
      <c r="GMG339" s="60"/>
      <c r="GMH339" s="60"/>
      <c r="GMI339" s="60"/>
      <c r="GMJ339" s="60"/>
      <c r="GMK339" s="60"/>
      <c r="GML339" s="60"/>
      <c r="GMM339" s="60"/>
      <c r="GMN339" s="60"/>
      <c r="GMO339" s="60"/>
      <c r="GMP339" s="60"/>
      <c r="GMQ339" s="60"/>
      <c r="GMR339" s="60"/>
      <c r="GMS339" s="60"/>
      <c r="GMT339" s="60"/>
      <c r="GMU339" s="60"/>
      <c r="GMV339" s="60"/>
      <c r="GMW339" s="60"/>
      <c r="GMX339" s="60"/>
      <c r="GMY339" s="60"/>
      <c r="GMZ339" s="60"/>
      <c r="GNA339" s="60"/>
      <c r="GNB339" s="60"/>
      <c r="GNC339" s="60"/>
      <c r="GND339" s="60"/>
      <c r="GNE339" s="60"/>
      <c r="GNF339" s="60"/>
      <c r="GNG339" s="60"/>
      <c r="GNH339" s="60"/>
      <c r="GNI339" s="60"/>
      <c r="GNJ339" s="60"/>
      <c r="GNK339" s="60"/>
      <c r="GNL339" s="60"/>
      <c r="GNM339" s="60"/>
      <c r="GNN339" s="60"/>
      <c r="GNO339" s="60"/>
      <c r="GNP339" s="60"/>
      <c r="GNQ339" s="60"/>
      <c r="GNR339" s="60"/>
      <c r="GNS339" s="60"/>
      <c r="GNT339" s="60"/>
      <c r="GNU339" s="60"/>
      <c r="GNV339" s="60"/>
      <c r="GNW339" s="60"/>
      <c r="GNX339" s="60"/>
      <c r="GNY339" s="60"/>
      <c r="GNZ339" s="60"/>
      <c r="GOA339" s="60"/>
      <c r="GOB339" s="60"/>
      <c r="GOC339" s="60"/>
      <c r="GOD339" s="60"/>
      <c r="GOE339" s="60"/>
      <c r="GOF339" s="60"/>
      <c r="GOG339" s="60"/>
      <c r="GOH339" s="60"/>
      <c r="GOI339" s="60"/>
      <c r="GOJ339" s="60"/>
      <c r="GOK339" s="60"/>
      <c r="GOL339" s="60"/>
      <c r="GOM339" s="60"/>
      <c r="GON339" s="60"/>
      <c r="GOO339" s="60"/>
      <c r="GOP339" s="60"/>
      <c r="GOQ339" s="60"/>
      <c r="GOR339" s="60"/>
      <c r="GOS339" s="60"/>
      <c r="GOT339" s="60"/>
      <c r="GOU339" s="60"/>
      <c r="GOV339" s="60"/>
      <c r="GOW339" s="60"/>
      <c r="GOX339" s="60"/>
      <c r="GOY339" s="60"/>
      <c r="GOZ339" s="60"/>
      <c r="GPA339" s="60"/>
      <c r="GPB339" s="60"/>
      <c r="GPC339" s="60"/>
      <c r="GPD339" s="60"/>
      <c r="GPE339" s="60"/>
      <c r="GPF339" s="60"/>
      <c r="GPG339" s="60"/>
      <c r="GPH339" s="60"/>
      <c r="GPI339" s="60"/>
      <c r="GPJ339" s="60"/>
      <c r="GPK339" s="60"/>
      <c r="GPL339" s="60"/>
      <c r="GPM339" s="60"/>
      <c r="GPN339" s="60"/>
      <c r="GPO339" s="60"/>
      <c r="GPP339" s="60"/>
      <c r="GPQ339" s="60"/>
      <c r="GPR339" s="60"/>
      <c r="GPS339" s="60"/>
      <c r="GPT339" s="60"/>
      <c r="GPU339" s="60"/>
      <c r="GPV339" s="60"/>
      <c r="GPW339" s="60"/>
      <c r="GPX339" s="60"/>
      <c r="GPY339" s="60"/>
      <c r="GPZ339" s="60"/>
      <c r="GQA339" s="60"/>
      <c r="GQB339" s="60"/>
      <c r="GQC339" s="60"/>
      <c r="GQD339" s="60"/>
      <c r="GQE339" s="60"/>
      <c r="GQF339" s="60"/>
      <c r="GQG339" s="60"/>
      <c r="GQH339" s="60"/>
      <c r="GQI339" s="60"/>
      <c r="GQJ339" s="60"/>
      <c r="GQK339" s="60"/>
      <c r="GQL339" s="60"/>
      <c r="GQM339" s="60"/>
      <c r="GQN339" s="60"/>
      <c r="GQO339" s="60"/>
      <c r="GQP339" s="60"/>
      <c r="GQQ339" s="60"/>
      <c r="GQR339" s="60"/>
      <c r="GQS339" s="60"/>
      <c r="GQT339" s="60"/>
      <c r="GQU339" s="60"/>
      <c r="GQV339" s="60"/>
      <c r="GQW339" s="60"/>
      <c r="GQX339" s="60"/>
      <c r="GQY339" s="60"/>
      <c r="GQZ339" s="60"/>
      <c r="GRA339" s="60"/>
      <c r="GRB339" s="60"/>
      <c r="GRC339" s="60"/>
      <c r="GRD339" s="60"/>
      <c r="GRE339" s="60"/>
      <c r="GRF339" s="60"/>
      <c r="GRG339" s="60"/>
      <c r="GRH339" s="60"/>
      <c r="GRI339" s="60"/>
      <c r="GRJ339" s="60"/>
      <c r="GRK339" s="60"/>
      <c r="GRL339" s="60"/>
      <c r="GRM339" s="60"/>
      <c r="GRN339" s="60"/>
      <c r="GRO339" s="60"/>
      <c r="GRP339" s="60"/>
      <c r="GRQ339" s="60"/>
      <c r="GRR339" s="60"/>
      <c r="GRS339" s="60"/>
      <c r="GRT339" s="60"/>
      <c r="GRU339" s="60"/>
      <c r="GRV339" s="60"/>
      <c r="GRW339" s="60"/>
      <c r="GRX339" s="60"/>
      <c r="GRY339" s="60"/>
      <c r="GRZ339" s="60"/>
      <c r="GSA339" s="60"/>
      <c r="GSB339" s="60"/>
      <c r="GSC339" s="60"/>
      <c r="GSD339" s="60"/>
      <c r="GSE339" s="60"/>
      <c r="GSF339" s="60"/>
      <c r="GSG339" s="60"/>
      <c r="GSH339" s="60"/>
      <c r="GSI339" s="60"/>
      <c r="GSJ339" s="60"/>
      <c r="GSK339" s="60"/>
      <c r="GSL339" s="60"/>
      <c r="GSM339" s="60"/>
      <c r="GSN339" s="60"/>
      <c r="GSO339" s="60"/>
      <c r="GSP339" s="60"/>
      <c r="GSQ339" s="60"/>
      <c r="GSR339" s="60"/>
      <c r="GSS339" s="60"/>
      <c r="GST339" s="60"/>
      <c r="GSU339" s="60"/>
      <c r="GSV339" s="60"/>
      <c r="GSW339" s="60"/>
      <c r="GSX339" s="60"/>
      <c r="GSY339" s="60"/>
      <c r="GSZ339" s="60"/>
      <c r="GTA339" s="60"/>
      <c r="GTB339" s="60"/>
      <c r="GTC339" s="60"/>
      <c r="GTD339" s="60"/>
      <c r="GTE339" s="60"/>
      <c r="GTF339" s="60"/>
      <c r="GTG339" s="60"/>
      <c r="GTH339" s="60"/>
      <c r="GTI339" s="60"/>
      <c r="GTJ339" s="60"/>
      <c r="GTK339" s="60"/>
      <c r="GTL339" s="60"/>
      <c r="GTM339" s="60"/>
      <c r="GTN339" s="60"/>
      <c r="GTO339" s="60"/>
      <c r="GTP339" s="60"/>
      <c r="GTQ339" s="60"/>
      <c r="GTR339" s="60"/>
      <c r="GTS339" s="60"/>
      <c r="GTT339" s="60"/>
      <c r="GTU339" s="60"/>
      <c r="GTV339" s="60"/>
      <c r="GTW339" s="60"/>
      <c r="GTX339" s="60"/>
      <c r="GTY339" s="60"/>
      <c r="GTZ339" s="60"/>
      <c r="GUA339" s="60"/>
      <c r="GUB339" s="60"/>
      <c r="GUC339" s="60"/>
      <c r="GUD339" s="60"/>
      <c r="GUE339" s="60"/>
      <c r="GUF339" s="60"/>
      <c r="GUG339" s="60"/>
      <c r="GUH339" s="60"/>
      <c r="GUI339" s="60"/>
      <c r="GUJ339" s="60"/>
      <c r="GUK339" s="60"/>
      <c r="GUL339" s="60"/>
      <c r="GUM339" s="60"/>
      <c r="GUN339" s="60"/>
      <c r="GUO339" s="60"/>
      <c r="GUP339" s="60"/>
      <c r="GUQ339" s="60"/>
      <c r="GUR339" s="60"/>
      <c r="GUS339" s="60"/>
      <c r="GUT339" s="60"/>
      <c r="GUU339" s="60"/>
      <c r="GUV339" s="60"/>
      <c r="GUW339" s="60"/>
      <c r="GUX339" s="60"/>
      <c r="GUY339" s="60"/>
      <c r="GUZ339" s="60"/>
      <c r="GVA339" s="60"/>
      <c r="GVB339" s="60"/>
      <c r="GVC339" s="60"/>
      <c r="GVD339" s="60"/>
      <c r="GVE339" s="60"/>
      <c r="GVF339" s="60"/>
      <c r="GVG339" s="60"/>
      <c r="GVH339" s="60"/>
      <c r="GVI339" s="60"/>
      <c r="GVJ339" s="60"/>
      <c r="GVK339" s="60"/>
      <c r="GVL339" s="60"/>
      <c r="GVM339" s="60"/>
      <c r="GVN339" s="60"/>
      <c r="GVO339" s="60"/>
      <c r="GVP339" s="60"/>
      <c r="GVQ339" s="60"/>
      <c r="GVR339" s="60"/>
      <c r="GVS339" s="60"/>
      <c r="GVT339" s="60"/>
      <c r="GVU339" s="60"/>
      <c r="GVV339" s="60"/>
      <c r="GVW339" s="60"/>
      <c r="GVX339" s="60"/>
      <c r="GVY339" s="60"/>
      <c r="GVZ339" s="60"/>
      <c r="GWA339" s="60"/>
      <c r="GWB339" s="60"/>
      <c r="GWC339" s="60"/>
      <c r="GWD339" s="60"/>
      <c r="GWE339" s="60"/>
      <c r="GWF339" s="60"/>
      <c r="GWG339" s="60"/>
      <c r="GWH339" s="60"/>
      <c r="GWI339" s="60"/>
      <c r="GWJ339" s="60"/>
      <c r="GWK339" s="60"/>
      <c r="GWL339" s="60"/>
      <c r="GWM339" s="60"/>
      <c r="GWN339" s="60"/>
      <c r="GWO339" s="60"/>
      <c r="GWP339" s="60"/>
      <c r="GWQ339" s="60"/>
      <c r="GWR339" s="60"/>
      <c r="GWS339" s="60"/>
      <c r="GWT339" s="60"/>
      <c r="GWU339" s="60"/>
      <c r="GWV339" s="60"/>
      <c r="GWW339" s="60"/>
      <c r="GWX339" s="60"/>
      <c r="GWY339" s="60"/>
      <c r="GWZ339" s="60"/>
      <c r="GXA339" s="60"/>
      <c r="GXB339" s="60"/>
      <c r="GXC339" s="60"/>
      <c r="GXD339" s="60"/>
      <c r="GXE339" s="60"/>
      <c r="GXF339" s="60"/>
      <c r="GXG339" s="60"/>
      <c r="GXH339" s="60"/>
      <c r="GXI339" s="60"/>
      <c r="GXJ339" s="60"/>
      <c r="GXK339" s="60"/>
      <c r="GXL339" s="60"/>
      <c r="GXM339" s="60"/>
      <c r="GXN339" s="60"/>
      <c r="GXO339" s="60"/>
      <c r="GXP339" s="60"/>
      <c r="GXQ339" s="60"/>
      <c r="GXR339" s="60"/>
      <c r="GXS339" s="60"/>
      <c r="GXT339" s="60"/>
      <c r="GXU339" s="60"/>
      <c r="GXV339" s="60"/>
      <c r="GXW339" s="60"/>
      <c r="GXX339" s="60"/>
      <c r="GXY339" s="60"/>
      <c r="GXZ339" s="60"/>
      <c r="GYA339" s="60"/>
      <c r="GYB339" s="60"/>
      <c r="GYC339" s="60"/>
      <c r="GYD339" s="60"/>
      <c r="GYE339" s="60"/>
      <c r="GYF339" s="60"/>
      <c r="GYG339" s="60"/>
      <c r="GYH339" s="60"/>
      <c r="GYI339" s="60"/>
      <c r="GYJ339" s="60"/>
      <c r="GYK339" s="60"/>
      <c r="GYL339" s="60"/>
      <c r="GYM339" s="60"/>
      <c r="GYN339" s="60"/>
      <c r="GYO339" s="60"/>
      <c r="GYP339" s="60"/>
      <c r="GYQ339" s="60"/>
      <c r="GYR339" s="60"/>
      <c r="GYS339" s="60"/>
      <c r="GYT339" s="60"/>
      <c r="GYU339" s="60"/>
      <c r="GYV339" s="60"/>
      <c r="GYW339" s="60"/>
      <c r="GYX339" s="60"/>
      <c r="GYY339" s="60"/>
      <c r="GYZ339" s="60"/>
      <c r="GZA339" s="60"/>
      <c r="GZB339" s="60"/>
      <c r="GZC339" s="60"/>
      <c r="GZD339" s="60"/>
      <c r="GZE339" s="60"/>
      <c r="GZF339" s="60"/>
      <c r="GZG339" s="60"/>
      <c r="GZH339" s="60"/>
      <c r="GZI339" s="60"/>
      <c r="GZJ339" s="60"/>
      <c r="GZK339" s="60"/>
      <c r="GZL339" s="60"/>
      <c r="GZM339" s="60"/>
      <c r="GZN339" s="60"/>
      <c r="GZO339" s="60"/>
      <c r="GZP339" s="60"/>
      <c r="GZQ339" s="60"/>
      <c r="GZR339" s="60"/>
      <c r="GZS339" s="60"/>
      <c r="GZT339" s="60"/>
      <c r="GZU339" s="60"/>
      <c r="GZV339" s="60"/>
      <c r="GZW339" s="60"/>
      <c r="GZX339" s="60"/>
      <c r="GZY339" s="60"/>
      <c r="GZZ339" s="60"/>
      <c r="HAA339" s="60"/>
      <c r="HAB339" s="60"/>
      <c r="HAC339" s="60"/>
      <c r="HAD339" s="60"/>
      <c r="HAE339" s="60"/>
      <c r="HAF339" s="60"/>
      <c r="HAG339" s="60"/>
      <c r="HAH339" s="60"/>
      <c r="HAI339" s="60"/>
      <c r="HAJ339" s="60"/>
      <c r="HAK339" s="60"/>
      <c r="HAL339" s="60"/>
      <c r="HAM339" s="60"/>
      <c r="HAN339" s="60"/>
      <c r="HAO339" s="60"/>
      <c r="HAP339" s="60"/>
      <c r="HAQ339" s="60"/>
      <c r="HAR339" s="60"/>
      <c r="HAS339" s="60"/>
      <c r="HAT339" s="60"/>
      <c r="HAU339" s="60"/>
      <c r="HAV339" s="60"/>
      <c r="HAW339" s="60"/>
      <c r="HAX339" s="60"/>
      <c r="HAY339" s="60"/>
      <c r="HAZ339" s="60"/>
      <c r="HBA339" s="60"/>
      <c r="HBB339" s="60"/>
      <c r="HBC339" s="60"/>
      <c r="HBD339" s="60"/>
      <c r="HBE339" s="60"/>
      <c r="HBF339" s="60"/>
      <c r="HBG339" s="60"/>
      <c r="HBH339" s="60"/>
      <c r="HBI339" s="60"/>
      <c r="HBJ339" s="60"/>
      <c r="HBK339" s="60"/>
      <c r="HBL339" s="60"/>
      <c r="HBM339" s="60"/>
      <c r="HBN339" s="60"/>
      <c r="HBO339" s="60"/>
      <c r="HBP339" s="60"/>
      <c r="HBQ339" s="60"/>
      <c r="HBR339" s="60"/>
      <c r="HBS339" s="60"/>
      <c r="HBT339" s="60"/>
      <c r="HBU339" s="60"/>
      <c r="HBV339" s="60"/>
      <c r="HBW339" s="60"/>
      <c r="HBX339" s="60"/>
      <c r="HBY339" s="60"/>
      <c r="HBZ339" s="60"/>
      <c r="HCA339" s="60"/>
      <c r="HCB339" s="60"/>
      <c r="HCC339" s="60"/>
      <c r="HCD339" s="60"/>
      <c r="HCE339" s="60"/>
      <c r="HCF339" s="60"/>
      <c r="HCG339" s="60"/>
      <c r="HCH339" s="60"/>
      <c r="HCI339" s="60"/>
      <c r="HCJ339" s="60"/>
      <c r="HCK339" s="60"/>
      <c r="HCL339" s="60"/>
      <c r="HCM339" s="60"/>
      <c r="HCN339" s="60"/>
      <c r="HCO339" s="60"/>
      <c r="HCP339" s="60"/>
      <c r="HCQ339" s="60"/>
      <c r="HCR339" s="60"/>
      <c r="HCS339" s="60"/>
      <c r="HCT339" s="60"/>
      <c r="HCU339" s="60"/>
      <c r="HCV339" s="60"/>
      <c r="HCW339" s="60"/>
      <c r="HCX339" s="60"/>
      <c r="HCY339" s="60"/>
      <c r="HCZ339" s="60"/>
      <c r="HDA339" s="60"/>
      <c r="HDB339" s="60"/>
      <c r="HDC339" s="60"/>
      <c r="HDD339" s="60"/>
      <c r="HDE339" s="60"/>
      <c r="HDF339" s="60"/>
      <c r="HDG339" s="60"/>
      <c r="HDH339" s="60"/>
      <c r="HDI339" s="60"/>
      <c r="HDJ339" s="60"/>
      <c r="HDK339" s="60"/>
      <c r="HDL339" s="60"/>
      <c r="HDM339" s="60"/>
      <c r="HDN339" s="60"/>
      <c r="HDO339" s="60"/>
      <c r="HDP339" s="60"/>
      <c r="HDQ339" s="60"/>
      <c r="HDR339" s="60"/>
      <c r="HDS339" s="60"/>
      <c r="HDT339" s="60"/>
      <c r="HDU339" s="60"/>
      <c r="HDV339" s="60"/>
      <c r="HDW339" s="60"/>
      <c r="HDX339" s="60"/>
      <c r="HDY339" s="60"/>
      <c r="HDZ339" s="60"/>
      <c r="HEA339" s="60"/>
      <c r="HEB339" s="60"/>
      <c r="HEC339" s="60"/>
      <c r="HED339" s="60"/>
      <c r="HEE339" s="60"/>
      <c r="HEF339" s="60"/>
      <c r="HEG339" s="60"/>
      <c r="HEH339" s="60"/>
      <c r="HEI339" s="60"/>
      <c r="HEJ339" s="60"/>
      <c r="HEK339" s="60"/>
      <c r="HEL339" s="60"/>
      <c r="HEM339" s="60"/>
      <c r="HEN339" s="60"/>
      <c r="HEO339" s="60"/>
      <c r="HEP339" s="60"/>
      <c r="HEQ339" s="60"/>
      <c r="HER339" s="60"/>
      <c r="HES339" s="60"/>
      <c r="HET339" s="60"/>
      <c r="HEU339" s="60"/>
      <c r="HEV339" s="60"/>
      <c r="HEW339" s="60"/>
      <c r="HEX339" s="60"/>
      <c r="HEY339" s="60"/>
      <c r="HEZ339" s="60"/>
      <c r="HFA339" s="60"/>
      <c r="HFB339" s="60"/>
      <c r="HFC339" s="60"/>
      <c r="HFD339" s="60"/>
      <c r="HFE339" s="60"/>
      <c r="HFF339" s="60"/>
      <c r="HFG339" s="60"/>
      <c r="HFH339" s="60"/>
      <c r="HFI339" s="60"/>
      <c r="HFJ339" s="60"/>
      <c r="HFK339" s="60"/>
      <c r="HFL339" s="60"/>
      <c r="HFM339" s="60"/>
      <c r="HFN339" s="60"/>
      <c r="HFO339" s="60"/>
      <c r="HFP339" s="60"/>
      <c r="HFQ339" s="60"/>
      <c r="HFR339" s="60"/>
      <c r="HFS339" s="60"/>
      <c r="HFT339" s="60"/>
      <c r="HFU339" s="60"/>
      <c r="HFV339" s="60"/>
      <c r="HFW339" s="60"/>
      <c r="HFX339" s="60"/>
      <c r="HFY339" s="60"/>
      <c r="HFZ339" s="60"/>
      <c r="HGA339" s="60"/>
      <c r="HGB339" s="60"/>
      <c r="HGC339" s="60"/>
      <c r="HGD339" s="60"/>
      <c r="HGE339" s="60"/>
      <c r="HGF339" s="60"/>
      <c r="HGG339" s="60"/>
      <c r="HGH339" s="60"/>
      <c r="HGI339" s="60"/>
      <c r="HGJ339" s="60"/>
      <c r="HGK339" s="60"/>
      <c r="HGL339" s="60"/>
      <c r="HGM339" s="60"/>
      <c r="HGN339" s="60"/>
      <c r="HGO339" s="60"/>
      <c r="HGP339" s="60"/>
      <c r="HGQ339" s="60"/>
      <c r="HGR339" s="60"/>
      <c r="HGS339" s="60"/>
      <c r="HGT339" s="60"/>
      <c r="HGU339" s="60"/>
      <c r="HGV339" s="60"/>
      <c r="HGW339" s="60"/>
      <c r="HGX339" s="60"/>
      <c r="HGY339" s="60"/>
      <c r="HGZ339" s="60"/>
      <c r="HHA339" s="60"/>
      <c r="HHB339" s="60"/>
      <c r="HHC339" s="60"/>
      <c r="HHD339" s="60"/>
      <c r="HHE339" s="60"/>
      <c r="HHF339" s="60"/>
      <c r="HHG339" s="60"/>
      <c r="HHH339" s="60"/>
      <c r="HHI339" s="60"/>
      <c r="HHJ339" s="60"/>
      <c r="HHK339" s="60"/>
      <c r="HHL339" s="60"/>
      <c r="HHM339" s="60"/>
      <c r="HHN339" s="60"/>
      <c r="HHO339" s="60"/>
      <c r="HHP339" s="60"/>
      <c r="HHQ339" s="60"/>
      <c r="HHR339" s="60"/>
      <c r="HHS339" s="60"/>
      <c r="HHT339" s="60"/>
      <c r="HHU339" s="60"/>
      <c r="HHV339" s="60"/>
      <c r="HHW339" s="60"/>
      <c r="HHX339" s="60"/>
      <c r="HHY339" s="60"/>
      <c r="HHZ339" s="60"/>
      <c r="HIA339" s="60"/>
      <c r="HIB339" s="60"/>
      <c r="HIC339" s="60"/>
      <c r="HID339" s="60"/>
      <c r="HIE339" s="60"/>
      <c r="HIF339" s="60"/>
      <c r="HIG339" s="60"/>
      <c r="HIH339" s="60"/>
      <c r="HII339" s="60"/>
      <c r="HIJ339" s="60"/>
      <c r="HIK339" s="60"/>
      <c r="HIL339" s="60"/>
      <c r="HIM339" s="60"/>
      <c r="HIN339" s="60"/>
      <c r="HIO339" s="60"/>
      <c r="HIP339" s="60"/>
      <c r="HIQ339" s="60"/>
      <c r="HIR339" s="60"/>
      <c r="HIS339" s="60"/>
      <c r="HIT339" s="60"/>
      <c r="HIU339" s="60"/>
      <c r="HIV339" s="60"/>
      <c r="HIW339" s="60"/>
      <c r="HIX339" s="60"/>
      <c r="HIY339" s="60"/>
      <c r="HIZ339" s="60"/>
      <c r="HJA339" s="60"/>
      <c r="HJB339" s="60"/>
      <c r="HJC339" s="60"/>
      <c r="HJD339" s="60"/>
      <c r="HJE339" s="60"/>
      <c r="HJF339" s="60"/>
      <c r="HJG339" s="60"/>
      <c r="HJH339" s="60"/>
      <c r="HJI339" s="60"/>
      <c r="HJJ339" s="60"/>
      <c r="HJK339" s="60"/>
      <c r="HJL339" s="60"/>
      <c r="HJM339" s="60"/>
      <c r="HJN339" s="60"/>
      <c r="HJO339" s="60"/>
      <c r="HJP339" s="60"/>
      <c r="HJQ339" s="60"/>
      <c r="HJR339" s="60"/>
      <c r="HJS339" s="60"/>
      <c r="HJT339" s="60"/>
      <c r="HJU339" s="60"/>
      <c r="HJV339" s="60"/>
      <c r="HJW339" s="60"/>
      <c r="HJX339" s="60"/>
      <c r="HJY339" s="60"/>
      <c r="HJZ339" s="60"/>
      <c r="HKA339" s="60"/>
      <c r="HKB339" s="60"/>
      <c r="HKC339" s="60"/>
      <c r="HKD339" s="60"/>
      <c r="HKE339" s="60"/>
      <c r="HKF339" s="60"/>
      <c r="HKG339" s="60"/>
      <c r="HKH339" s="60"/>
      <c r="HKI339" s="60"/>
      <c r="HKJ339" s="60"/>
      <c r="HKK339" s="60"/>
      <c r="HKL339" s="60"/>
      <c r="HKM339" s="60"/>
      <c r="HKN339" s="60"/>
      <c r="HKO339" s="60"/>
      <c r="HKP339" s="60"/>
      <c r="HKQ339" s="60"/>
      <c r="HKR339" s="60"/>
      <c r="HKS339" s="60"/>
      <c r="HKT339" s="60"/>
      <c r="HKU339" s="60"/>
      <c r="HKV339" s="60"/>
      <c r="HKW339" s="60"/>
      <c r="HKX339" s="60"/>
      <c r="HKY339" s="60"/>
      <c r="HKZ339" s="60"/>
      <c r="HLA339" s="60"/>
      <c r="HLB339" s="60"/>
      <c r="HLC339" s="60"/>
      <c r="HLD339" s="60"/>
      <c r="HLE339" s="60"/>
      <c r="HLF339" s="60"/>
      <c r="HLG339" s="60"/>
      <c r="HLH339" s="60"/>
      <c r="HLI339" s="60"/>
      <c r="HLJ339" s="60"/>
      <c r="HLK339" s="60"/>
      <c r="HLL339" s="60"/>
      <c r="HLM339" s="60"/>
      <c r="HLN339" s="60"/>
      <c r="HLO339" s="60"/>
      <c r="HLP339" s="60"/>
      <c r="HLQ339" s="60"/>
      <c r="HLR339" s="60"/>
      <c r="HLS339" s="60"/>
      <c r="HLT339" s="60"/>
      <c r="HLU339" s="60"/>
      <c r="HLV339" s="60"/>
      <c r="HLW339" s="60"/>
      <c r="HLX339" s="60"/>
      <c r="HLY339" s="60"/>
      <c r="HLZ339" s="60"/>
      <c r="HMA339" s="60"/>
      <c r="HMB339" s="60"/>
      <c r="HMC339" s="60"/>
      <c r="HMD339" s="60"/>
      <c r="HME339" s="60"/>
      <c r="HMF339" s="60"/>
      <c r="HMG339" s="60"/>
      <c r="HMH339" s="60"/>
      <c r="HMI339" s="60"/>
      <c r="HMJ339" s="60"/>
      <c r="HMK339" s="60"/>
      <c r="HML339" s="60"/>
      <c r="HMM339" s="60"/>
      <c r="HMN339" s="60"/>
      <c r="HMO339" s="60"/>
      <c r="HMP339" s="60"/>
      <c r="HMQ339" s="60"/>
      <c r="HMR339" s="60"/>
      <c r="HMS339" s="60"/>
      <c r="HMT339" s="60"/>
      <c r="HMU339" s="60"/>
      <c r="HMV339" s="60"/>
      <c r="HMW339" s="60"/>
      <c r="HMX339" s="60"/>
      <c r="HMY339" s="60"/>
      <c r="HMZ339" s="60"/>
      <c r="HNA339" s="60"/>
      <c r="HNB339" s="60"/>
      <c r="HNC339" s="60"/>
      <c r="HND339" s="60"/>
      <c r="HNE339" s="60"/>
      <c r="HNF339" s="60"/>
      <c r="HNG339" s="60"/>
      <c r="HNH339" s="60"/>
      <c r="HNI339" s="60"/>
      <c r="HNJ339" s="60"/>
      <c r="HNK339" s="60"/>
      <c r="HNL339" s="60"/>
      <c r="HNM339" s="60"/>
      <c r="HNN339" s="60"/>
      <c r="HNO339" s="60"/>
      <c r="HNP339" s="60"/>
      <c r="HNQ339" s="60"/>
      <c r="HNR339" s="60"/>
      <c r="HNS339" s="60"/>
      <c r="HNT339" s="60"/>
      <c r="HNU339" s="60"/>
      <c r="HNV339" s="60"/>
      <c r="HNW339" s="60"/>
      <c r="HNX339" s="60"/>
      <c r="HNY339" s="60"/>
      <c r="HNZ339" s="60"/>
      <c r="HOA339" s="60"/>
      <c r="HOB339" s="60"/>
      <c r="HOC339" s="60"/>
      <c r="HOD339" s="60"/>
      <c r="HOE339" s="60"/>
      <c r="HOF339" s="60"/>
      <c r="HOG339" s="60"/>
      <c r="HOH339" s="60"/>
      <c r="HOI339" s="60"/>
      <c r="HOJ339" s="60"/>
      <c r="HOK339" s="60"/>
      <c r="HOL339" s="60"/>
      <c r="HOM339" s="60"/>
      <c r="HON339" s="60"/>
      <c r="HOO339" s="60"/>
      <c r="HOP339" s="60"/>
      <c r="HOQ339" s="60"/>
      <c r="HOR339" s="60"/>
      <c r="HOS339" s="60"/>
      <c r="HOT339" s="60"/>
      <c r="HOU339" s="60"/>
      <c r="HOV339" s="60"/>
      <c r="HOW339" s="60"/>
      <c r="HOX339" s="60"/>
      <c r="HOY339" s="60"/>
      <c r="HOZ339" s="60"/>
      <c r="HPA339" s="60"/>
      <c r="HPB339" s="60"/>
      <c r="HPC339" s="60"/>
      <c r="HPD339" s="60"/>
      <c r="HPE339" s="60"/>
      <c r="HPF339" s="60"/>
      <c r="HPG339" s="60"/>
      <c r="HPH339" s="60"/>
      <c r="HPI339" s="60"/>
      <c r="HPJ339" s="60"/>
      <c r="HPK339" s="60"/>
      <c r="HPL339" s="60"/>
      <c r="HPM339" s="60"/>
      <c r="HPN339" s="60"/>
      <c r="HPO339" s="60"/>
      <c r="HPP339" s="60"/>
      <c r="HPQ339" s="60"/>
      <c r="HPR339" s="60"/>
      <c r="HPS339" s="60"/>
      <c r="HPT339" s="60"/>
      <c r="HPU339" s="60"/>
      <c r="HPV339" s="60"/>
      <c r="HPW339" s="60"/>
      <c r="HPX339" s="60"/>
      <c r="HPY339" s="60"/>
      <c r="HPZ339" s="60"/>
      <c r="HQA339" s="60"/>
      <c r="HQB339" s="60"/>
      <c r="HQC339" s="60"/>
      <c r="HQD339" s="60"/>
      <c r="HQE339" s="60"/>
      <c r="HQF339" s="60"/>
      <c r="HQG339" s="60"/>
      <c r="HQH339" s="60"/>
      <c r="HQI339" s="60"/>
      <c r="HQJ339" s="60"/>
      <c r="HQK339" s="60"/>
      <c r="HQL339" s="60"/>
      <c r="HQM339" s="60"/>
      <c r="HQN339" s="60"/>
      <c r="HQO339" s="60"/>
      <c r="HQP339" s="60"/>
      <c r="HQQ339" s="60"/>
      <c r="HQR339" s="60"/>
      <c r="HQS339" s="60"/>
      <c r="HQT339" s="60"/>
      <c r="HQU339" s="60"/>
      <c r="HQV339" s="60"/>
      <c r="HQW339" s="60"/>
      <c r="HQX339" s="60"/>
      <c r="HQY339" s="60"/>
      <c r="HQZ339" s="60"/>
      <c r="HRA339" s="60"/>
      <c r="HRB339" s="60"/>
      <c r="HRC339" s="60"/>
      <c r="HRD339" s="60"/>
      <c r="HRE339" s="60"/>
      <c r="HRF339" s="60"/>
      <c r="HRG339" s="60"/>
      <c r="HRH339" s="60"/>
      <c r="HRI339" s="60"/>
      <c r="HRJ339" s="60"/>
      <c r="HRK339" s="60"/>
      <c r="HRL339" s="60"/>
      <c r="HRM339" s="60"/>
      <c r="HRN339" s="60"/>
      <c r="HRO339" s="60"/>
      <c r="HRP339" s="60"/>
      <c r="HRQ339" s="60"/>
      <c r="HRR339" s="60"/>
      <c r="HRS339" s="60"/>
      <c r="HRT339" s="60"/>
      <c r="HRU339" s="60"/>
      <c r="HRV339" s="60"/>
      <c r="HRW339" s="60"/>
      <c r="HRX339" s="60"/>
      <c r="HRY339" s="60"/>
      <c r="HRZ339" s="60"/>
      <c r="HSA339" s="60"/>
      <c r="HSB339" s="60"/>
      <c r="HSC339" s="60"/>
      <c r="HSD339" s="60"/>
      <c r="HSE339" s="60"/>
      <c r="HSF339" s="60"/>
      <c r="HSG339" s="60"/>
      <c r="HSH339" s="60"/>
      <c r="HSI339" s="60"/>
      <c r="HSJ339" s="60"/>
      <c r="HSK339" s="60"/>
      <c r="HSL339" s="60"/>
      <c r="HSM339" s="60"/>
      <c r="HSN339" s="60"/>
      <c r="HSO339" s="60"/>
      <c r="HSP339" s="60"/>
      <c r="HSQ339" s="60"/>
      <c r="HSR339" s="60"/>
      <c r="HSS339" s="60"/>
      <c r="HST339" s="60"/>
      <c r="HSU339" s="60"/>
      <c r="HSV339" s="60"/>
      <c r="HSW339" s="60"/>
      <c r="HSX339" s="60"/>
      <c r="HSY339" s="60"/>
      <c r="HSZ339" s="60"/>
      <c r="HTA339" s="60"/>
      <c r="HTB339" s="60"/>
      <c r="HTC339" s="60"/>
      <c r="HTD339" s="60"/>
      <c r="HTE339" s="60"/>
      <c r="HTF339" s="60"/>
      <c r="HTG339" s="60"/>
      <c r="HTH339" s="60"/>
      <c r="HTI339" s="60"/>
      <c r="HTJ339" s="60"/>
      <c r="HTK339" s="60"/>
      <c r="HTL339" s="60"/>
      <c r="HTM339" s="60"/>
      <c r="HTN339" s="60"/>
      <c r="HTO339" s="60"/>
      <c r="HTP339" s="60"/>
      <c r="HTQ339" s="60"/>
      <c r="HTR339" s="60"/>
      <c r="HTS339" s="60"/>
      <c r="HTT339" s="60"/>
      <c r="HTU339" s="60"/>
      <c r="HTV339" s="60"/>
      <c r="HTW339" s="60"/>
      <c r="HTX339" s="60"/>
      <c r="HTY339" s="60"/>
      <c r="HTZ339" s="60"/>
      <c r="HUA339" s="60"/>
      <c r="HUB339" s="60"/>
      <c r="HUC339" s="60"/>
      <c r="HUD339" s="60"/>
      <c r="HUE339" s="60"/>
      <c r="HUF339" s="60"/>
      <c r="HUG339" s="60"/>
      <c r="HUH339" s="60"/>
      <c r="HUI339" s="60"/>
      <c r="HUJ339" s="60"/>
      <c r="HUK339" s="60"/>
      <c r="HUL339" s="60"/>
      <c r="HUM339" s="60"/>
      <c r="HUN339" s="60"/>
      <c r="HUO339" s="60"/>
      <c r="HUP339" s="60"/>
      <c r="HUQ339" s="60"/>
      <c r="HUR339" s="60"/>
      <c r="HUS339" s="60"/>
      <c r="HUT339" s="60"/>
      <c r="HUU339" s="60"/>
      <c r="HUV339" s="60"/>
      <c r="HUW339" s="60"/>
      <c r="HUX339" s="60"/>
      <c r="HUY339" s="60"/>
      <c r="HUZ339" s="60"/>
      <c r="HVA339" s="60"/>
      <c r="HVB339" s="60"/>
      <c r="HVC339" s="60"/>
      <c r="HVD339" s="60"/>
      <c r="HVE339" s="60"/>
      <c r="HVF339" s="60"/>
      <c r="HVG339" s="60"/>
      <c r="HVH339" s="60"/>
      <c r="HVI339" s="60"/>
      <c r="HVJ339" s="60"/>
      <c r="HVK339" s="60"/>
      <c r="HVL339" s="60"/>
      <c r="HVM339" s="60"/>
      <c r="HVN339" s="60"/>
      <c r="HVO339" s="60"/>
      <c r="HVP339" s="60"/>
      <c r="HVQ339" s="60"/>
      <c r="HVR339" s="60"/>
      <c r="HVS339" s="60"/>
      <c r="HVT339" s="60"/>
      <c r="HVU339" s="60"/>
      <c r="HVV339" s="60"/>
      <c r="HVW339" s="60"/>
      <c r="HVX339" s="60"/>
      <c r="HVY339" s="60"/>
      <c r="HVZ339" s="60"/>
      <c r="HWA339" s="60"/>
      <c r="HWB339" s="60"/>
      <c r="HWC339" s="60"/>
      <c r="HWD339" s="60"/>
      <c r="HWE339" s="60"/>
      <c r="HWF339" s="60"/>
      <c r="HWG339" s="60"/>
      <c r="HWH339" s="60"/>
      <c r="HWI339" s="60"/>
      <c r="HWJ339" s="60"/>
      <c r="HWK339" s="60"/>
      <c r="HWL339" s="60"/>
      <c r="HWM339" s="60"/>
      <c r="HWN339" s="60"/>
      <c r="HWO339" s="60"/>
      <c r="HWP339" s="60"/>
      <c r="HWQ339" s="60"/>
      <c r="HWR339" s="60"/>
      <c r="HWS339" s="60"/>
      <c r="HWT339" s="60"/>
      <c r="HWU339" s="60"/>
      <c r="HWV339" s="60"/>
      <c r="HWW339" s="60"/>
      <c r="HWX339" s="60"/>
      <c r="HWY339" s="60"/>
      <c r="HWZ339" s="60"/>
      <c r="HXA339" s="60"/>
      <c r="HXB339" s="60"/>
      <c r="HXC339" s="60"/>
      <c r="HXD339" s="60"/>
      <c r="HXE339" s="60"/>
      <c r="HXF339" s="60"/>
      <c r="HXG339" s="60"/>
      <c r="HXH339" s="60"/>
      <c r="HXI339" s="60"/>
      <c r="HXJ339" s="60"/>
      <c r="HXK339" s="60"/>
      <c r="HXL339" s="60"/>
      <c r="HXM339" s="60"/>
      <c r="HXN339" s="60"/>
      <c r="HXO339" s="60"/>
      <c r="HXP339" s="60"/>
      <c r="HXQ339" s="60"/>
      <c r="HXR339" s="60"/>
      <c r="HXS339" s="60"/>
      <c r="HXT339" s="60"/>
      <c r="HXU339" s="60"/>
      <c r="HXV339" s="60"/>
      <c r="HXW339" s="60"/>
      <c r="HXX339" s="60"/>
      <c r="HXY339" s="60"/>
      <c r="HXZ339" s="60"/>
      <c r="HYA339" s="60"/>
      <c r="HYB339" s="60"/>
      <c r="HYC339" s="60"/>
      <c r="HYD339" s="60"/>
      <c r="HYE339" s="60"/>
      <c r="HYF339" s="60"/>
      <c r="HYG339" s="60"/>
      <c r="HYH339" s="60"/>
      <c r="HYI339" s="60"/>
      <c r="HYJ339" s="60"/>
      <c r="HYK339" s="60"/>
      <c r="HYL339" s="60"/>
      <c r="HYM339" s="60"/>
      <c r="HYN339" s="60"/>
      <c r="HYO339" s="60"/>
      <c r="HYP339" s="60"/>
      <c r="HYQ339" s="60"/>
      <c r="HYR339" s="60"/>
      <c r="HYS339" s="60"/>
      <c r="HYT339" s="60"/>
      <c r="HYU339" s="60"/>
      <c r="HYV339" s="60"/>
      <c r="HYW339" s="60"/>
      <c r="HYX339" s="60"/>
      <c r="HYY339" s="60"/>
      <c r="HYZ339" s="60"/>
      <c r="HZA339" s="60"/>
      <c r="HZB339" s="60"/>
      <c r="HZC339" s="60"/>
      <c r="HZD339" s="60"/>
      <c r="HZE339" s="60"/>
      <c r="HZF339" s="60"/>
      <c r="HZG339" s="60"/>
      <c r="HZH339" s="60"/>
      <c r="HZI339" s="60"/>
      <c r="HZJ339" s="60"/>
      <c r="HZK339" s="60"/>
      <c r="HZL339" s="60"/>
      <c r="HZM339" s="60"/>
      <c r="HZN339" s="60"/>
      <c r="HZO339" s="60"/>
      <c r="HZP339" s="60"/>
      <c r="HZQ339" s="60"/>
      <c r="HZR339" s="60"/>
      <c r="HZS339" s="60"/>
      <c r="HZT339" s="60"/>
      <c r="HZU339" s="60"/>
      <c r="HZV339" s="60"/>
      <c r="HZW339" s="60"/>
      <c r="HZX339" s="60"/>
      <c r="HZY339" s="60"/>
      <c r="HZZ339" s="60"/>
      <c r="IAA339" s="60"/>
      <c r="IAB339" s="60"/>
      <c r="IAC339" s="60"/>
      <c r="IAD339" s="60"/>
      <c r="IAE339" s="60"/>
      <c r="IAF339" s="60"/>
      <c r="IAG339" s="60"/>
      <c r="IAH339" s="60"/>
      <c r="IAI339" s="60"/>
      <c r="IAJ339" s="60"/>
      <c r="IAK339" s="60"/>
      <c r="IAL339" s="60"/>
      <c r="IAM339" s="60"/>
      <c r="IAN339" s="60"/>
      <c r="IAO339" s="60"/>
      <c r="IAP339" s="60"/>
      <c r="IAQ339" s="60"/>
      <c r="IAR339" s="60"/>
      <c r="IAS339" s="60"/>
      <c r="IAT339" s="60"/>
      <c r="IAU339" s="60"/>
      <c r="IAV339" s="60"/>
      <c r="IAW339" s="60"/>
      <c r="IAX339" s="60"/>
      <c r="IAY339" s="60"/>
      <c r="IAZ339" s="60"/>
      <c r="IBA339" s="60"/>
      <c r="IBB339" s="60"/>
      <c r="IBC339" s="60"/>
      <c r="IBD339" s="60"/>
      <c r="IBE339" s="60"/>
      <c r="IBF339" s="60"/>
      <c r="IBG339" s="60"/>
      <c r="IBH339" s="60"/>
      <c r="IBI339" s="60"/>
      <c r="IBJ339" s="60"/>
      <c r="IBK339" s="60"/>
      <c r="IBL339" s="60"/>
      <c r="IBM339" s="60"/>
      <c r="IBN339" s="60"/>
      <c r="IBO339" s="60"/>
      <c r="IBP339" s="60"/>
      <c r="IBQ339" s="60"/>
      <c r="IBR339" s="60"/>
      <c r="IBS339" s="60"/>
      <c r="IBT339" s="60"/>
      <c r="IBU339" s="60"/>
      <c r="IBV339" s="60"/>
      <c r="IBW339" s="60"/>
      <c r="IBX339" s="60"/>
      <c r="IBY339" s="60"/>
      <c r="IBZ339" s="60"/>
      <c r="ICA339" s="60"/>
      <c r="ICB339" s="60"/>
      <c r="ICC339" s="60"/>
      <c r="ICD339" s="60"/>
      <c r="ICE339" s="60"/>
      <c r="ICF339" s="60"/>
      <c r="ICG339" s="60"/>
      <c r="ICH339" s="60"/>
      <c r="ICI339" s="60"/>
      <c r="ICJ339" s="60"/>
      <c r="ICK339" s="60"/>
      <c r="ICL339" s="60"/>
      <c r="ICM339" s="60"/>
      <c r="ICN339" s="60"/>
      <c r="ICO339" s="60"/>
      <c r="ICP339" s="60"/>
      <c r="ICQ339" s="60"/>
      <c r="ICR339" s="60"/>
      <c r="ICS339" s="60"/>
      <c r="ICT339" s="60"/>
      <c r="ICU339" s="60"/>
      <c r="ICV339" s="60"/>
      <c r="ICW339" s="60"/>
      <c r="ICX339" s="60"/>
      <c r="ICY339" s="60"/>
      <c r="ICZ339" s="60"/>
      <c r="IDA339" s="60"/>
      <c r="IDB339" s="60"/>
      <c r="IDC339" s="60"/>
      <c r="IDD339" s="60"/>
      <c r="IDE339" s="60"/>
      <c r="IDF339" s="60"/>
      <c r="IDG339" s="60"/>
      <c r="IDH339" s="60"/>
      <c r="IDI339" s="60"/>
      <c r="IDJ339" s="60"/>
      <c r="IDK339" s="60"/>
      <c r="IDL339" s="60"/>
      <c r="IDM339" s="60"/>
      <c r="IDN339" s="60"/>
      <c r="IDO339" s="60"/>
      <c r="IDP339" s="60"/>
      <c r="IDQ339" s="60"/>
      <c r="IDR339" s="60"/>
      <c r="IDS339" s="60"/>
      <c r="IDT339" s="60"/>
      <c r="IDU339" s="60"/>
      <c r="IDV339" s="60"/>
      <c r="IDW339" s="60"/>
      <c r="IDX339" s="60"/>
      <c r="IDY339" s="60"/>
      <c r="IDZ339" s="60"/>
      <c r="IEA339" s="60"/>
      <c r="IEB339" s="60"/>
      <c r="IEC339" s="60"/>
      <c r="IED339" s="60"/>
      <c r="IEE339" s="60"/>
      <c r="IEF339" s="60"/>
      <c r="IEG339" s="60"/>
      <c r="IEH339" s="60"/>
      <c r="IEI339" s="60"/>
      <c r="IEJ339" s="60"/>
      <c r="IEK339" s="60"/>
      <c r="IEL339" s="60"/>
      <c r="IEM339" s="60"/>
      <c r="IEN339" s="60"/>
      <c r="IEO339" s="60"/>
      <c r="IEP339" s="60"/>
      <c r="IEQ339" s="60"/>
      <c r="IER339" s="60"/>
      <c r="IES339" s="60"/>
      <c r="IET339" s="60"/>
      <c r="IEU339" s="60"/>
      <c r="IEV339" s="60"/>
      <c r="IEW339" s="60"/>
      <c r="IEX339" s="60"/>
      <c r="IEY339" s="60"/>
      <c r="IEZ339" s="60"/>
      <c r="IFA339" s="60"/>
      <c r="IFB339" s="60"/>
      <c r="IFC339" s="60"/>
      <c r="IFD339" s="60"/>
      <c r="IFE339" s="60"/>
      <c r="IFF339" s="60"/>
      <c r="IFG339" s="60"/>
      <c r="IFH339" s="60"/>
      <c r="IFI339" s="60"/>
      <c r="IFJ339" s="60"/>
      <c r="IFK339" s="60"/>
      <c r="IFL339" s="60"/>
      <c r="IFM339" s="60"/>
      <c r="IFN339" s="60"/>
      <c r="IFO339" s="60"/>
      <c r="IFP339" s="60"/>
      <c r="IFQ339" s="60"/>
      <c r="IFR339" s="60"/>
      <c r="IFS339" s="60"/>
      <c r="IFT339" s="60"/>
      <c r="IFU339" s="60"/>
      <c r="IFV339" s="60"/>
      <c r="IFW339" s="60"/>
      <c r="IFX339" s="60"/>
      <c r="IFY339" s="60"/>
      <c r="IFZ339" s="60"/>
      <c r="IGA339" s="60"/>
      <c r="IGB339" s="60"/>
      <c r="IGC339" s="60"/>
      <c r="IGD339" s="60"/>
      <c r="IGE339" s="60"/>
      <c r="IGF339" s="60"/>
      <c r="IGG339" s="60"/>
      <c r="IGH339" s="60"/>
      <c r="IGI339" s="60"/>
      <c r="IGJ339" s="60"/>
      <c r="IGK339" s="60"/>
      <c r="IGL339" s="60"/>
      <c r="IGM339" s="60"/>
      <c r="IGN339" s="60"/>
      <c r="IGO339" s="60"/>
      <c r="IGP339" s="60"/>
      <c r="IGQ339" s="60"/>
      <c r="IGR339" s="60"/>
      <c r="IGS339" s="60"/>
      <c r="IGT339" s="60"/>
      <c r="IGU339" s="60"/>
      <c r="IGV339" s="60"/>
      <c r="IGW339" s="60"/>
      <c r="IGX339" s="60"/>
      <c r="IGY339" s="60"/>
      <c r="IGZ339" s="60"/>
      <c r="IHA339" s="60"/>
      <c r="IHB339" s="60"/>
      <c r="IHC339" s="60"/>
      <c r="IHD339" s="60"/>
      <c r="IHE339" s="60"/>
      <c r="IHF339" s="60"/>
      <c r="IHG339" s="60"/>
      <c r="IHH339" s="60"/>
      <c r="IHI339" s="60"/>
      <c r="IHJ339" s="60"/>
      <c r="IHK339" s="60"/>
      <c r="IHL339" s="60"/>
      <c r="IHM339" s="60"/>
      <c r="IHN339" s="60"/>
      <c r="IHO339" s="60"/>
      <c r="IHP339" s="60"/>
      <c r="IHQ339" s="60"/>
      <c r="IHR339" s="60"/>
      <c r="IHS339" s="60"/>
      <c r="IHT339" s="60"/>
      <c r="IHU339" s="60"/>
      <c r="IHV339" s="60"/>
      <c r="IHW339" s="60"/>
      <c r="IHX339" s="60"/>
      <c r="IHY339" s="60"/>
      <c r="IHZ339" s="60"/>
      <c r="IIA339" s="60"/>
      <c r="IIB339" s="60"/>
      <c r="IIC339" s="60"/>
      <c r="IID339" s="60"/>
      <c r="IIE339" s="60"/>
      <c r="IIF339" s="60"/>
      <c r="IIG339" s="60"/>
      <c r="IIH339" s="60"/>
      <c r="III339" s="60"/>
      <c r="IIJ339" s="60"/>
      <c r="IIK339" s="60"/>
      <c r="IIL339" s="60"/>
      <c r="IIM339" s="60"/>
      <c r="IIN339" s="60"/>
      <c r="IIO339" s="60"/>
      <c r="IIP339" s="60"/>
      <c r="IIQ339" s="60"/>
      <c r="IIR339" s="60"/>
      <c r="IIS339" s="60"/>
      <c r="IIT339" s="60"/>
      <c r="IIU339" s="60"/>
      <c r="IIV339" s="60"/>
      <c r="IIW339" s="60"/>
      <c r="IIX339" s="60"/>
      <c r="IIY339" s="60"/>
      <c r="IIZ339" s="60"/>
      <c r="IJA339" s="60"/>
      <c r="IJB339" s="60"/>
      <c r="IJC339" s="60"/>
      <c r="IJD339" s="60"/>
      <c r="IJE339" s="60"/>
      <c r="IJF339" s="60"/>
      <c r="IJG339" s="60"/>
      <c r="IJH339" s="60"/>
      <c r="IJI339" s="60"/>
      <c r="IJJ339" s="60"/>
      <c r="IJK339" s="60"/>
      <c r="IJL339" s="60"/>
      <c r="IJM339" s="60"/>
      <c r="IJN339" s="60"/>
      <c r="IJO339" s="60"/>
      <c r="IJP339" s="60"/>
      <c r="IJQ339" s="60"/>
      <c r="IJR339" s="60"/>
      <c r="IJS339" s="60"/>
      <c r="IJT339" s="60"/>
      <c r="IJU339" s="60"/>
      <c r="IJV339" s="60"/>
      <c r="IJW339" s="60"/>
      <c r="IJX339" s="60"/>
      <c r="IJY339" s="60"/>
      <c r="IJZ339" s="60"/>
      <c r="IKA339" s="60"/>
      <c r="IKB339" s="60"/>
      <c r="IKC339" s="60"/>
      <c r="IKD339" s="60"/>
      <c r="IKE339" s="60"/>
      <c r="IKF339" s="60"/>
      <c r="IKG339" s="60"/>
      <c r="IKH339" s="60"/>
      <c r="IKI339" s="60"/>
      <c r="IKJ339" s="60"/>
      <c r="IKK339" s="60"/>
      <c r="IKL339" s="60"/>
      <c r="IKM339" s="60"/>
      <c r="IKN339" s="60"/>
      <c r="IKO339" s="60"/>
      <c r="IKP339" s="60"/>
      <c r="IKQ339" s="60"/>
      <c r="IKR339" s="60"/>
      <c r="IKS339" s="60"/>
      <c r="IKT339" s="60"/>
      <c r="IKU339" s="60"/>
      <c r="IKV339" s="60"/>
      <c r="IKW339" s="60"/>
      <c r="IKX339" s="60"/>
      <c r="IKY339" s="60"/>
      <c r="IKZ339" s="60"/>
      <c r="ILA339" s="60"/>
      <c r="ILB339" s="60"/>
      <c r="ILC339" s="60"/>
      <c r="ILD339" s="60"/>
      <c r="ILE339" s="60"/>
      <c r="ILF339" s="60"/>
      <c r="ILG339" s="60"/>
      <c r="ILH339" s="60"/>
      <c r="ILI339" s="60"/>
      <c r="ILJ339" s="60"/>
      <c r="ILK339" s="60"/>
      <c r="ILL339" s="60"/>
      <c r="ILM339" s="60"/>
      <c r="ILN339" s="60"/>
      <c r="ILO339" s="60"/>
      <c r="ILP339" s="60"/>
      <c r="ILQ339" s="60"/>
      <c r="ILR339" s="60"/>
      <c r="ILS339" s="60"/>
      <c r="ILT339" s="60"/>
      <c r="ILU339" s="60"/>
      <c r="ILV339" s="60"/>
      <c r="ILW339" s="60"/>
      <c r="ILX339" s="60"/>
      <c r="ILY339" s="60"/>
      <c r="ILZ339" s="60"/>
      <c r="IMA339" s="60"/>
      <c r="IMB339" s="60"/>
      <c r="IMC339" s="60"/>
      <c r="IMD339" s="60"/>
      <c r="IME339" s="60"/>
      <c r="IMF339" s="60"/>
      <c r="IMG339" s="60"/>
      <c r="IMH339" s="60"/>
      <c r="IMI339" s="60"/>
      <c r="IMJ339" s="60"/>
      <c r="IMK339" s="60"/>
      <c r="IML339" s="60"/>
      <c r="IMM339" s="60"/>
      <c r="IMN339" s="60"/>
      <c r="IMO339" s="60"/>
      <c r="IMP339" s="60"/>
      <c r="IMQ339" s="60"/>
      <c r="IMR339" s="60"/>
      <c r="IMS339" s="60"/>
      <c r="IMT339" s="60"/>
      <c r="IMU339" s="60"/>
      <c r="IMV339" s="60"/>
      <c r="IMW339" s="60"/>
      <c r="IMX339" s="60"/>
      <c r="IMY339" s="60"/>
      <c r="IMZ339" s="60"/>
      <c r="INA339" s="60"/>
      <c r="INB339" s="60"/>
      <c r="INC339" s="60"/>
      <c r="IND339" s="60"/>
      <c r="INE339" s="60"/>
      <c r="INF339" s="60"/>
      <c r="ING339" s="60"/>
      <c r="INH339" s="60"/>
      <c r="INI339" s="60"/>
      <c r="INJ339" s="60"/>
      <c r="INK339" s="60"/>
      <c r="INL339" s="60"/>
      <c r="INM339" s="60"/>
      <c r="INN339" s="60"/>
      <c r="INO339" s="60"/>
      <c r="INP339" s="60"/>
      <c r="INQ339" s="60"/>
      <c r="INR339" s="60"/>
      <c r="INS339" s="60"/>
      <c r="INT339" s="60"/>
      <c r="INU339" s="60"/>
      <c r="INV339" s="60"/>
      <c r="INW339" s="60"/>
      <c r="INX339" s="60"/>
      <c r="INY339" s="60"/>
      <c r="INZ339" s="60"/>
      <c r="IOA339" s="60"/>
      <c r="IOB339" s="60"/>
      <c r="IOC339" s="60"/>
      <c r="IOD339" s="60"/>
      <c r="IOE339" s="60"/>
      <c r="IOF339" s="60"/>
      <c r="IOG339" s="60"/>
      <c r="IOH339" s="60"/>
      <c r="IOI339" s="60"/>
      <c r="IOJ339" s="60"/>
      <c r="IOK339" s="60"/>
      <c r="IOL339" s="60"/>
      <c r="IOM339" s="60"/>
      <c r="ION339" s="60"/>
      <c r="IOO339" s="60"/>
      <c r="IOP339" s="60"/>
      <c r="IOQ339" s="60"/>
      <c r="IOR339" s="60"/>
      <c r="IOS339" s="60"/>
      <c r="IOT339" s="60"/>
      <c r="IOU339" s="60"/>
      <c r="IOV339" s="60"/>
      <c r="IOW339" s="60"/>
      <c r="IOX339" s="60"/>
      <c r="IOY339" s="60"/>
      <c r="IOZ339" s="60"/>
      <c r="IPA339" s="60"/>
      <c r="IPB339" s="60"/>
      <c r="IPC339" s="60"/>
      <c r="IPD339" s="60"/>
      <c r="IPE339" s="60"/>
      <c r="IPF339" s="60"/>
      <c r="IPG339" s="60"/>
      <c r="IPH339" s="60"/>
      <c r="IPI339" s="60"/>
      <c r="IPJ339" s="60"/>
      <c r="IPK339" s="60"/>
      <c r="IPL339" s="60"/>
      <c r="IPM339" s="60"/>
      <c r="IPN339" s="60"/>
      <c r="IPO339" s="60"/>
      <c r="IPP339" s="60"/>
      <c r="IPQ339" s="60"/>
      <c r="IPR339" s="60"/>
      <c r="IPS339" s="60"/>
      <c r="IPT339" s="60"/>
      <c r="IPU339" s="60"/>
      <c r="IPV339" s="60"/>
      <c r="IPW339" s="60"/>
      <c r="IPX339" s="60"/>
      <c r="IPY339" s="60"/>
      <c r="IPZ339" s="60"/>
      <c r="IQA339" s="60"/>
      <c r="IQB339" s="60"/>
      <c r="IQC339" s="60"/>
      <c r="IQD339" s="60"/>
      <c r="IQE339" s="60"/>
      <c r="IQF339" s="60"/>
      <c r="IQG339" s="60"/>
      <c r="IQH339" s="60"/>
      <c r="IQI339" s="60"/>
      <c r="IQJ339" s="60"/>
      <c r="IQK339" s="60"/>
      <c r="IQL339" s="60"/>
      <c r="IQM339" s="60"/>
      <c r="IQN339" s="60"/>
      <c r="IQO339" s="60"/>
      <c r="IQP339" s="60"/>
      <c r="IQQ339" s="60"/>
      <c r="IQR339" s="60"/>
      <c r="IQS339" s="60"/>
      <c r="IQT339" s="60"/>
      <c r="IQU339" s="60"/>
      <c r="IQV339" s="60"/>
      <c r="IQW339" s="60"/>
      <c r="IQX339" s="60"/>
      <c r="IQY339" s="60"/>
      <c r="IQZ339" s="60"/>
      <c r="IRA339" s="60"/>
      <c r="IRB339" s="60"/>
      <c r="IRC339" s="60"/>
      <c r="IRD339" s="60"/>
      <c r="IRE339" s="60"/>
      <c r="IRF339" s="60"/>
      <c r="IRG339" s="60"/>
      <c r="IRH339" s="60"/>
      <c r="IRI339" s="60"/>
      <c r="IRJ339" s="60"/>
      <c r="IRK339" s="60"/>
      <c r="IRL339" s="60"/>
      <c r="IRM339" s="60"/>
      <c r="IRN339" s="60"/>
      <c r="IRO339" s="60"/>
      <c r="IRP339" s="60"/>
      <c r="IRQ339" s="60"/>
      <c r="IRR339" s="60"/>
      <c r="IRS339" s="60"/>
      <c r="IRT339" s="60"/>
      <c r="IRU339" s="60"/>
      <c r="IRV339" s="60"/>
      <c r="IRW339" s="60"/>
      <c r="IRX339" s="60"/>
      <c r="IRY339" s="60"/>
      <c r="IRZ339" s="60"/>
      <c r="ISA339" s="60"/>
      <c r="ISB339" s="60"/>
      <c r="ISC339" s="60"/>
      <c r="ISD339" s="60"/>
      <c r="ISE339" s="60"/>
      <c r="ISF339" s="60"/>
      <c r="ISG339" s="60"/>
      <c r="ISH339" s="60"/>
      <c r="ISI339" s="60"/>
      <c r="ISJ339" s="60"/>
      <c r="ISK339" s="60"/>
      <c r="ISL339" s="60"/>
      <c r="ISM339" s="60"/>
      <c r="ISN339" s="60"/>
      <c r="ISO339" s="60"/>
      <c r="ISP339" s="60"/>
      <c r="ISQ339" s="60"/>
      <c r="ISR339" s="60"/>
      <c r="ISS339" s="60"/>
      <c r="IST339" s="60"/>
      <c r="ISU339" s="60"/>
      <c r="ISV339" s="60"/>
      <c r="ISW339" s="60"/>
      <c r="ISX339" s="60"/>
      <c r="ISY339" s="60"/>
      <c r="ISZ339" s="60"/>
      <c r="ITA339" s="60"/>
      <c r="ITB339" s="60"/>
      <c r="ITC339" s="60"/>
      <c r="ITD339" s="60"/>
      <c r="ITE339" s="60"/>
      <c r="ITF339" s="60"/>
      <c r="ITG339" s="60"/>
      <c r="ITH339" s="60"/>
      <c r="ITI339" s="60"/>
      <c r="ITJ339" s="60"/>
      <c r="ITK339" s="60"/>
      <c r="ITL339" s="60"/>
      <c r="ITM339" s="60"/>
      <c r="ITN339" s="60"/>
      <c r="ITO339" s="60"/>
      <c r="ITP339" s="60"/>
      <c r="ITQ339" s="60"/>
      <c r="ITR339" s="60"/>
      <c r="ITS339" s="60"/>
      <c r="ITT339" s="60"/>
      <c r="ITU339" s="60"/>
      <c r="ITV339" s="60"/>
      <c r="ITW339" s="60"/>
      <c r="ITX339" s="60"/>
      <c r="ITY339" s="60"/>
      <c r="ITZ339" s="60"/>
      <c r="IUA339" s="60"/>
      <c r="IUB339" s="60"/>
      <c r="IUC339" s="60"/>
      <c r="IUD339" s="60"/>
      <c r="IUE339" s="60"/>
      <c r="IUF339" s="60"/>
      <c r="IUG339" s="60"/>
      <c r="IUH339" s="60"/>
      <c r="IUI339" s="60"/>
      <c r="IUJ339" s="60"/>
      <c r="IUK339" s="60"/>
      <c r="IUL339" s="60"/>
      <c r="IUM339" s="60"/>
      <c r="IUN339" s="60"/>
      <c r="IUO339" s="60"/>
      <c r="IUP339" s="60"/>
      <c r="IUQ339" s="60"/>
      <c r="IUR339" s="60"/>
      <c r="IUS339" s="60"/>
      <c r="IUT339" s="60"/>
      <c r="IUU339" s="60"/>
      <c r="IUV339" s="60"/>
      <c r="IUW339" s="60"/>
      <c r="IUX339" s="60"/>
      <c r="IUY339" s="60"/>
      <c r="IUZ339" s="60"/>
      <c r="IVA339" s="60"/>
      <c r="IVB339" s="60"/>
      <c r="IVC339" s="60"/>
      <c r="IVD339" s="60"/>
      <c r="IVE339" s="60"/>
      <c r="IVF339" s="60"/>
      <c r="IVG339" s="60"/>
      <c r="IVH339" s="60"/>
      <c r="IVI339" s="60"/>
      <c r="IVJ339" s="60"/>
      <c r="IVK339" s="60"/>
      <c r="IVL339" s="60"/>
      <c r="IVM339" s="60"/>
      <c r="IVN339" s="60"/>
      <c r="IVO339" s="60"/>
      <c r="IVP339" s="60"/>
      <c r="IVQ339" s="60"/>
      <c r="IVR339" s="60"/>
      <c r="IVS339" s="60"/>
      <c r="IVT339" s="60"/>
      <c r="IVU339" s="60"/>
      <c r="IVV339" s="60"/>
      <c r="IVW339" s="60"/>
      <c r="IVX339" s="60"/>
      <c r="IVY339" s="60"/>
      <c r="IVZ339" s="60"/>
      <c r="IWA339" s="60"/>
      <c r="IWB339" s="60"/>
      <c r="IWC339" s="60"/>
      <c r="IWD339" s="60"/>
      <c r="IWE339" s="60"/>
      <c r="IWF339" s="60"/>
      <c r="IWG339" s="60"/>
      <c r="IWH339" s="60"/>
      <c r="IWI339" s="60"/>
      <c r="IWJ339" s="60"/>
      <c r="IWK339" s="60"/>
      <c r="IWL339" s="60"/>
      <c r="IWM339" s="60"/>
      <c r="IWN339" s="60"/>
      <c r="IWO339" s="60"/>
      <c r="IWP339" s="60"/>
      <c r="IWQ339" s="60"/>
      <c r="IWR339" s="60"/>
      <c r="IWS339" s="60"/>
      <c r="IWT339" s="60"/>
      <c r="IWU339" s="60"/>
      <c r="IWV339" s="60"/>
      <c r="IWW339" s="60"/>
      <c r="IWX339" s="60"/>
      <c r="IWY339" s="60"/>
      <c r="IWZ339" s="60"/>
      <c r="IXA339" s="60"/>
      <c r="IXB339" s="60"/>
      <c r="IXC339" s="60"/>
      <c r="IXD339" s="60"/>
      <c r="IXE339" s="60"/>
      <c r="IXF339" s="60"/>
      <c r="IXG339" s="60"/>
      <c r="IXH339" s="60"/>
      <c r="IXI339" s="60"/>
      <c r="IXJ339" s="60"/>
      <c r="IXK339" s="60"/>
      <c r="IXL339" s="60"/>
      <c r="IXM339" s="60"/>
      <c r="IXN339" s="60"/>
      <c r="IXO339" s="60"/>
      <c r="IXP339" s="60"/>
      <c r="IXQ339" s="60"/>
      <c r="IXR339" s="60"/>
      <c r="IXS339" s="60"/>
      <c r="IXT339" s="60"/>
      <c r="IXU339" s="60"/>
      <c r="IXV339" s="60"/>
      <c r="IXW339" s="60"/>
      <c r="IXX339" s="60"/>
      <c r="IXY339" s="60"/>
      <c r="IXZ339" s="60"/>
      <c r="IYA339" s="60"/>
      <c r="IYB339" s="60"/>
      <c r="IYC339" s="60"/>
      <c r="IYD339" s="60"/>
      <c r="IYE339" s="60"/>
      <c r="IYF339" s="60"/>
      <c r="IYG339" s="60"/>
      <c r="IYH339" s="60"/>
      <c r="IYI339" s="60"/>
      <c r="IYJ339" s="60"/>
      <c r="IYK339" s="60"/>
      <c r="IYL339" s="60"/>
      <c r="IYM339" s="60"/>
      <c r="IYN339" s="60"/>
      <c r="IYO339" s="60"/>
      <c r="IYP339" s="60"/>
      <c r="IYQ339" s="60"/>
      <c r="IYR339" s="60"/>
      <c r="IYS339" s="60"/>
      <c r="IYT339" s="60"/>
      <c r="IYU339" s="60"/>
      <c r="IYV339" s="60"/>
      <c r="IYW339" s="60"/>
      <c r="IYX339" s="60"/>
      <c r="IYY339" s="60"/>
      <c r="IYZ339" s="60"/>
      <c r="IZA339" s="60"/>
      <c r="IZB339" s="60"/>
      <c r="IZC339" s="60"/>
      <c r="IZD339" s="60"/>
      <c r="IZE339" s="60"/>
      <c r="IZF339" s="60"/>
      <c r="IZG339" s="60"/>
      <c r="IZH339" s="60"/>
      <c r="IZI339" s="60"/>
      <c r="IZJ339" s="60"/>
      <c r="IZK339" s="60"/>
      <c r="IZL339" s="60"/>
      <c r="IZM339" s="60"/>
      <c r="IZN339" s="60"/>
      <c r="IZO339" s="60"/>
      <c r="IZP339" s="60"/>
      <c r="IZQ339" s="60"/>
      <c r="IZR339" s="60"/>
      <c r="IZS339" s="60"/>
      <c r="IZT339" s="60"/>
      <c r="IZU339" s="60"/>
      <c r="IZV339" s="60"/>
      <c r="IZW339" s="60"/>
      <c r="IZX339" s="60"/>
      <c r="IZY339" s="60"/>
      <c r="IZZ339" s="60"/>
      <c r="JAA339" s="60"/>
      <c r="JAB339" s="60"/>
      <c r="JAC339" s="60"/>
      <c r="JAD339" s="60"/>
      <c r="JAE339" s="60"/>
      <c r="JAF339" s="60"/>
      <c r="JAG339" s="60"/>
      <c r="JAH339" s="60"/>
      <c r="JAI339" s="60"/>
      <c r="JAJ339" s="60"/>
      <c r="JAK339" s="60"/>
      <c r="JAL339" s="60"/>
      <c r="JAM339" s="60"/>
      <c r="JAN339" s="60"/>
      <c r="JAO339" s="60"/>
      <c r="JAP339" s="60"/>
      <c r="JAQ339" s="60"/>
      <c r="JAR339" s="60"/>
      <c r="JAS339" s="60"/>
      <c r="JAT339" s="60"/>
      <c r="JAU339" s="60"/>
      <c r="JAV339" s="60"/>
      <c r="JAW339" s="60"/>
      <c r="JAX339" s="60"/>
      <c r="JAY339" s="60"/>
      <c r="JAZ339" s="60"/>
      <c r="JBA339" s="60"/>
      <c r="JBB339" s="60"/>
      <c r="JBC339" s="60"/>
      <c r="JBD339" s="60"/>
      <c r="JBE339" s="60"/>
      <c r="JBF339" s="60"/>
      <c r="JBG339" s="60"/>
      <c r="JBH339" s="60"/>
      <c r="JBI339" s="60"/>
      <c r="JBJ339" s="60"/>
      <c r="JBK339" s="60"/>
      <c r="JBL339" s="60"/>
      <c r="JBM339" s="60"/>
      <c r="JBN339" s="60"/>
      <c r="JBO339" s="60"/>
      <c r="JBP339" s="60"/>
      <c r="JBQ339" s="60"/>
      <c r="JBR339" s="60"/>
      <c r="JBS339" s="60"/>
      <c r="JBT339" s="60"/>
      <c r="JBU339" s="60"/>
      <c r="JBV339" s="60"/>
      <c r="JBW339" s="60"/>
      <c r="JBX339" s="60"/>
      <c r="JBY339" s="60"/>
      <c r="JBZ339" s="60"/>
      <c r="JCA339" s="60"/>
      <c r="JCB339" s="60"/>
      <c r="JCC339" s="60"/>
      <c r="JCD339" s="60"/>
      <c r="JCE339" s="60"/>
      <c r="JCF339" s="60"/>
      <c r="JCG339" s="60"/>
      <c r="JCH339" s="60"/>
      <c r="JCI339" s="60"/>
      <c r="JCJ339" s="60"/>
      <c r="JCK339" s="60"/>
      <c r="JCL339" s="60"/>
      <c r="JCM339" s="60"/>
      <c r="JCN339" s="60"/>
      <c r="JCO339" s="60"/>
      <c r="JCP339" s="60"/>
      <c r="JCQ339" s="60"/>
      <c r="JCR339" s="60"/>
      <c r="JCS339" s="60"/>
      <c r="JCT339" s="60"/>
      <c r="JCU339" s="60"/>
      <c r="JCV339" s="60"/>
      <c r="JCW339" s="60"/>
      <c r="JCX339" s="60"/>
      <c r="JCY339" s="60"/>
      <c r="JCZ339" s="60"/>
      <c r="JDA339" s="60"/>
      <c r="JDB339" s="60"/>
      <c r="JDC339" s="60"/>
      <c r="JDD339" s="60"/>
      <c r="JDE339" s="60"/>
      <c r="JDF339" s="60"/>
      <c r="JDG339" s="60"/>
      <c r="JDH339" s="60"/>
      <c r="JDI339" s="60"/>
      <c r="JDJ339" s="60"/>
      <c r="JDK339" s="60"/>
      <c r="JDL339" s="60"/>
      <c r="JDM339" s="60"/>
      <c r="JDN339" s="60"/>
      <c r="JDO339" s="60"/>
      <c r="JDP339" s="60"/>
      <c r="JDQ339" s="60"/>
      <c r="JDR339" s="60"/>
      <c r="JDS339" s="60"/>
      <c r="JDT339" s="60"/>
      <c r="JDU339" s="60"/>
      <c r="JDV339" s="60"/>
      <c r="JDW339" s="60"/>
      <c r="JDX339" s="60"/>
      <c r="JDY339" s="60"/>
      <c r="JDZ339" s="60"/>
      <c r="JEA339" s="60"/>
      <c r="JEB339" s="60"/>
      <c r="JEC339" s="60"/>
      <c r="JED339" s="60"/>
      <c r="JEE339" s="60"/>
      <c r="JEF339" s="60"/>
      <c r="JEG339" s="60"/>
      <c r="JEH339" s="60"/>
      <c r="JEI339" s="60"/>
      <c r="JEJ339" s="60"/>
      <c r="JEK339" s="60"/>
      <c r="JEL339" s="60"/>
      <c r="JEM339" s="60"/>
      <c r="JEN339" s="60"/>
      <c r="JEO339" s="60"/>
      <c r="JEP339" s="60"/>
      <c r="JEQ339" s="60"/>
      <c r="JER339" s="60"/>
      <c r="JES339" s="60"/>
      <c r="JET339" s="60"/>
      <c r="JEU339" s="60"/>
      <c r="JEV339" s="60"/>
      <c r="JEW339" s="60"/>
      <c r="JEX339" s="60"/>
      <c r="JEY339" s="60"/>
      <c r="JEZ339" s="60"/>
      <c r="JFA339" s="60"/>
      <c r="JFB339" s="60"/>
      <c r="JFC339" s="60"/>
      <c r="JFD339" s="60"/>
      <c r="JFE339" s="60"/>
      <c r="JFF339" s="60"/>
      <c r="JFG339" s="60"/>
      <c r="JFH339" s="60"/>
      <c r="JFI339" s="60"/>
      <c r="JFJ339" s="60"/>
      <c r="JFK339" s="60"/>
      <c r="JFL339" s="60"/>
      <c r="JFM339" s="60"/>
      <c r="JFN339" s="60"/>
      <c r="JFO339" s="60"/>
      <c r="JFP339" s="60"/>
      <c r="JFQ339" s="60"/>
      <c r="JFR339" s="60"/>
      <c r="JFS339" s="60"/>
      <c r="JFT339" s="60"/>
      <c r="JFU339" s="60"/>
      <c r="JFV339" s="60"/>
      <c r="JFW339" s="60"/>
      <c r="JFX339" s="60"/>
      <c r="JFY339" s="60"/>
      <c r="JFZ339" s="60"/>
      <c r="JGA339" s="60"/>
      <c r="JGB339" s="60"/>
      <c r="JGC339" s="60"/>
      <c r="JGD339" s="60"/>
      <c r="JGE339" s="60"/>
      <c r="JGF339" s="60"/>
      <c r="JGG339" s="60"/>
      <c r="JGH339" s="60"/>
      <c r="JGI339" s="60"/>
      <c r="JGJ339" s="60"/>
      <c r="JGK339" s="60"/>
      <c r="JGL339" s="60"/>
      <c r="JGM339" s="60"/>
      <c r="JGN339" s="60"/>
      <c r="JGO339" s="60"/>
      <c r="JGP339" s="60"/>
      <c r="JGQ339" s="60"/>
      <c r="JGR339" s="60"/>
      <c r="JGS339" s="60"/>
      <c r="JGT339" s="60"/>
      <c r="JGU339" s="60"/>
      <c r="JGV339" s="60"/>
      <c r="JGW339" s="60"/>
      <c r="JGX339" s="60"/>
      <c r="JGY339" s="60"/>
      <c r="JGZ339" s="60"/>
      <c r="JHA339" s="60"/>
      <c r="JHB339" s="60"/>
      <c r="JHC339" s="60"/>
      <c r="JHD339" s="60"/>
      <c r="JHE339" s="60"/>
      <c r="JHF339" s="60"/>
      <c r="JHG339" s="60"/>
      <c r="JHH339" s="60"/>
      <c r="JHI339" s="60"/>
      <c r="JHJ339" s="60"/>
      <c r="JHK339" s="60"/>
      <c r="JHL339" s="60"/>
      <c r="JHM339" s="60"/>
      <c r="JHN339" s="60"/>
      <c r="JHO339" s="60"/>
      <c r="JHP339" s="60"/>
      <c r="JHQ339" s="60"/>
      <c r="JHR339" s="60"/>
      <c r="JHS339" s="60"/>
      <c r="JHT339" s="60"/>
      <c r="JHU339" s="60"/>
      <c r="JHV339" s="60"/>
      <c r="JHW339" s="60"/>
      <c r="JHX339" s="60"/>
      <c r="JHY339" s="60"/>
      <c r="JHZ339" s="60"/>
      <c r="JIA339" s="60"/>
      <c r="JIB339" s="60"/>
      <c r="JIC339" s="60"/>
      <c r="JID339" s="60"/>
      <c r="JIE339" s="60"/>
      <c r="JIF339" s="60"/>
      <c r="JIG339" s="60"/>
      <c r="JIH339" s="60"/>
      <c r="JII339" s="60"/>
      <c r="JIJ339" s="60"/>
      <c r="JIK339" s="60"/>
      <c r="JIL339" s="60"/>
      <c r="JIM339" s="60"/>
      <c r="JIN339" s="60"/>
      <c r="JIO339" s="60"/>
      <c r="JIP339" s="60"/>
      <c r="JIQ339" s="60"/>
      <c r="JIR339" s="60"/>
      <c r="JIS339" s="60"/>
      <c r="JIT339" s="60"/>
      <c r="JIU339" s="60"/>
      <c r="JIV339" s="60"/>
      <c r="JIW339" s="60"/>
      <c r="JIX339" s="60"/>
      <c r="JIY339" s="60"/>
      <c r="JIZ339" s="60"/>
      <c r="JJA339" s="60"/>
      <c r="JJB339" s="60"/>
      <c r="JJC339" s="60"/>
      <c r="JJD339" s="60"/>
      <c r="JJE339" s="60"/>
      <c r="JJF339" s="60"/>
      <c r="JJG339" s="60"/>
      <c r="JJH339" s="60"/>
      <c r="JJI339" s="60"/>
      <c r="JJJ339" s="60"/>
      <c r="JJK339" s="60"/>
      <c r="JJL339" s="60"/>
      <c r="JJM339" s="60"/>
      <c r="JJN339" s="60"/>
      <c r="JJO339" s="60"/>
      <c r="JJP339" s="60"/>
      <c r="JJQ339" s="60"/>
      <c r="JJR339" s="60"/>
      <c r="JJS339" s="60"/>
      <c r="JJT339" s="60"/>
      <c r="JJU339" s="60"/>
      <c r="JJV339" s="60"/>
      <c r="JJW339" s="60"/>
      <c r="JJX339" s="60"/>
      <c r="JJY339" s="60"/>
      <c r="JJZ339" s="60"/>
      <c r="JKA339" s="60"/>
      <c r="JKB339" s="60"/>
      <c r="JKC339" s="60"/>
      <c r="JKD339" s="60"/>
      <c r="JKE339" s="60"/>
      <c r="JKF339" s="60"/>
      <c r="JKG339" s="60"/>
      <c r="JKH339" s="60"/>
      <c r="JKI339" s="60"/>
      <c r="JKJ339" s="60"/>
      <c r="JKK339" s="60"/>
      <c r="JKL339" s="60"/>
      <c r="JKM339" s="60"/>
      <c r="JKN339" s="60"/>
      <c r="JKO339" s="60"/>
      <c r="JKP339" s="60"/>
      <c r="JKQ339" s="60"/>
      <c r="JKR339" s="60"/>
      <c r="JKS339" s="60"/>
      <c r="JKT339" s="60"/>
      <c r="JKU339" s="60"/>
      <c r="JKV339" s="60"/>
      <c r="JKW339" s="60"/>
      <c r="JKX339" s="60"/>
      <c r="JKY339" s="60"/>
      <c r="JKZ339" s="60"/>
      <c r="JLA339" s="60"/>
      <c r="JLB339" s="60"/>
      <c r="JLC339" s="60"/>
      <c r="JLD339" s="60"/>
      <c r="JLE339" s="60"/>
      <c r="JLF339" s="60"/>
      <c r="JLG339" s="60"/>
      <c r="JLH339" s="60"/>
      <c r="JLI339" s="60"/>
      <c r="JLJ339" s="60"/>
      <c r="JLK339" s="60"/>
      <c r="JLL339" s="60"/>
      <c r="JLM339" s="60"/>
      <c r="JLN339" s="60"/>
      <c r="JLO339" s="60"/>
      <c r="JLP339" s="60"/>
      <c r="JLQ339" s="60"/>
      <c r="JLR339" s="60"/>
      <c r="JLS339" s="60"/>
      <c r="JLT339" s="60"/>
      <c r="JLU339" s="60"/>
      <c r="JLV339" s="60"/>
      <c r="JLW339" s="60"/>
      <c r="JLX339" s="60"/>
      <c r="JLY339" s="60"/>
      <c r="JLZ339" s="60"/>
      <c r="JMA339" s="60"/>
      <c r="JMB339" s="60"/>
      <c r="JMC339" s="60"/>
      <c r="JMD339" s="60"/>
      <c r="JME339" s="60"/>
      <c r="JMF339" s="60"/>
      <c r="JMG339" s="60"/>
      <c r="JMH339" s="60"/>
      <c r="JMI339" s="60"/>
      <c r="JMJ339" s="60"/>
      <c r="JMK339" s="60"/>
      <c r="JML339" s="60"/>
      <c r="JMM339" s="60"/>
      <c r="JMN339" s="60"/>
      <c r="JMO339" s="60"/>
      <c r="JMP339" s="60"/>
      <c r="JMQ339" s="60"/>
      <c r="JMR339" s="60"/>
      <c r="JMS339" s="60"/>
      <c r="JMT339" s="60"/>
      <c r="JMU339" s="60"/>
      <c r="JMV339" s="60"/>
      <c r="JMW339" s="60"/>
      <c r="JMX339" s="60"/>
      <c r="JMY339" s="60"/>
      <c r="JMZ339" s="60"/>
      <c r="JNA339" s="60"/>
      <c r="JNB339" s="60"/>
      <c r="JNC339" s="60"/>
      <c r="JND339" s="60"/>
      <c r="JNE339" s="60"/>
      <c r="JNF339" s="60"/>
      <c r="JNG339" s="60"/>
      <c r="JNH339" s="60"/>
      <c r="JNI339" s="60"/>
      <c r="JNJ339" s="60"/>
      <c r="JNK339" s="60"/>
      <c r="JNL339" s="60"/>
      <c r="JNM339" s="60"/>
      <c r="JNN339" s="60"/>
      <c r="JNO339" s="60"/>
      <c r="JNP339" s="60"/>
      <c r="JNQ339" s="60"/>
      <c r="JNR339" s="60"/>
      <c r="JNS339" s="60"/>
      <c r="JNT339" s="60"/>
      <c r="JNU339" s="60"/>
      <c r="JNV339" s="60"/>
      <c r="JNW339" s="60"/>
      <c r="JNX339" s="60"/>
      <c r="JNY339" s="60"/>
      <c r="JNZ339" s="60"/>
      <c r="JOA339" s="60"/>
      <c r="JOB339" s="60"/>
      <c r="JOC339" s="60"/>
      <c r="JOD339" s="60"/>
      <c r="JOE339" s="60"/>
      <c r="JOF339" s="60"/>
      <c r="JOG339" s="60"/>
      <c r="JOH339" s="60"/>
      <c r="JOI339" s="60"/>
      <c r="JOJ339" s="60"/>
      <c r="JOK339" s="60"/>
      <c r="JOL339" s="60"/>
      <c r="JOM339" s="60"/>
      <c r="JON339" s="60"/>
      <c r="JOO339" s="60"/>
      <c r="JOP339" s="60"/>
      <c r="JOQ339" s="60"/>
      <c r="JOR339" s="60"/>
      <c r="JOS339" s="60"/>
      <c r="JOT339" s="60"/>
      <c r="JOU339" s="60"/>
      <c r="JOV339" s="60"/>
      <c r="JOW339" s="60"/>
      <c r="JOX339" s="60"/>
      <c r="JOY339" s="60"/>
      <c r="JOZ339" s="60"/>
      <c r="JPA339" s="60"/>
      <c r="JPB339" s="60"/>
      <c r="JPC339" s="60"/>
      <c r="JPD339" s="60"/>
      <c r="JPE339" s="60"/>
      <c r="JPF339" s="60"/>
      <c r="JPG339" s="60"/>
      <c r="JPH339" s="60"/>
      <c r="JPI339" s="60"/>
      <c r="JPJ339" s="60"/>
      <c r="JPK339" s="60"/>
      <c r="JPL339" s="60"/>
      <c r="JPM339" s="60"/>
      <c r="JPN339" s="60"/>
      <c r="JPO339" s="60"/>
      <c r="JPP339" s="60"/>
      <c r="JPQ339" s="60"/>
      <c r="JPR339" s="60"/>
      <c r="JPS339" s="60"/>
      <c r="JPT339" s="60"/>
      <c r="JPU339" s="60"/>
      <c r="JPV339" s="60"/>
      <c r="JPW339" s="60"/>
      <c r="JPX339" s="60"/>
      <c r="JPY339" s="60"/>
      <c r="JPZ339" s="60"/>
      <c r="JQA339" s="60"/>
      <c r="JQB339" s="60"/>
      <c r="JQC339" s="60"/>
      <c r="JQD339" s="60"/>
      <c r="JQE339" s="60"/>
      <c r="JQF339" s="60"/>
      <c r="JQG339" s="60"/>
      <c r="JQH339" s="60"/>
      <c r="JQI339" s="60"/>
      <c r="JQJ339" s="60"/>
      <c r="JQK339" s="60"/>
      <c r="JQL339" s="60"/>
      <c r="JQM339" s="60"/>
      <c r="JQN339" s="60"/>
      <c r="JQO339" s="60"/>
      <c r="JQP339" s="60"/>
      <c r="JQQ339" s="60"/>
      <c r="JQR339" s="60"/>
      <c r="JQS339" s="60"/>
      <c r="JQT339" s="60"/>
      <c r="JQU339" s="60"/>
      <c r="JQV339" s="60"/>
      <c r="JQW339" s="60"/>
      <c r="JQX339" s="60"/>
      <c r="JQY339" s="60"/>
      <c r="JQZ339" s="60"/>
      <c r="JRA339" s="60"/>
      <c r="JRB339" s="60"/>
      <c r="JRC339" s="60"/>
      <c r="JRD339" s="60"/>
      <c r="JRE339" s="60"/>
      <c r="JRF339" s="60"/>
      <c r="JRG339" s="60"/>
      <c r="JRH339" s="60"/>
      <c r="JRI339" s="60"/>
      <c r="JRJ339" s="60"/>
      <c r="JRK339" s="60"/>
      <c r="JRL339" s="60"/>
      <c r="JRM339" s="60"/>
      <c r="JRN339" s="60"/>
      <c r="JRO339" s="60"/>
      <c r="JRP339" s="60"/>
      <c r="JRQ339" s="60"/>
      <c r="JRR339" s="60"/>
      <c r="JRS339" s="60"/>
      <c r="JRT339" s="60"/>
      <c r="JRU339" s="60"/>
      <c r="JRV339" s="60"/>
      <c r="JRW339" s="60"/>
      <c r="JRX339" s="60"/>
      <c r="JRY339" s="60"/>
      <c r="JRZ339" s="60"/>
      <c r="JSA339" s="60"/>
      <c r="JSB339" s="60"/>
      <c r="JSC339" s="60"/>
      <c r="JSD339" s="60"/>
      <c r="JSE339" s="60"/>
      <c r="JSF339" s="60"/>
      <c r="JSG339" s="60"/>
      <c r="JSH339" s="60"/>
      <c r="JSI339" s="60"/>
      <c r="JSJ339" s="60"/>
      <c r="JSK339" s="60"/>
      <c r="JSL339" s="60"/>
      <c r="JSM339" s="60"/>
      <c r="JSN339" s="60"/>
      <c r="JSO339" s="60"/>
      <c r="JSP339" s="60"/>
      <c r="JSQ339" s="60"/>
      <c r="JSR339" s="60"/>
      <c r="JSS339" s="60"/>
      <c r="JST339" s="60"/>
      <c r="JSU339" s="60"/>
      <c r="JSV339" s="60"/>
      <c r="JSW339" s="60"/>
      <c r="JSX339" s="60"/>
      <c r="JSY339" s="60"/>
      <c r="JSZ339" s="60"/>
      <c r="JTA339" s="60"/>
      <c r="JTB339" s="60"/>
      <c r="JTC339" s="60"/>
      <c r="JTD339" s="60"/>
      <c r="JTE339" s="60"/>
      <c r="JTF339" s="60"/>
      <c r="JTG339" s="60"/>
      <c r="JTH339" s="60"/>
      <c r="JTI339" s="60"/>
      <c r="JTJ339" s="60"/>
      <c r="JTK339" s="60"/>
      <c r="JTL339" s="60"/>
      <c r="JTM339" s="60"/>
      <c r="JTN339" s="60"/>
      <c r="JTO339" s="60"/>
      <c r="JTP339" s="60"/>
      <c r="JTQ339" s="60"/>
      <c r="JTR339" s="60"/>
      <c r="JTS339" s="60"/>
      <c r="JTT339" s="60"/>
      <c r="JTU339" s="60"/>
      <c r="JTV339" s="60"/>
      <c r="JTW339" s="60"/>
      <c r="JTX339" s="60"/>
      <c r="JTY339" s="60"/>
      <c r="JTZ339" s="60"/>
      <c r="JUA339" s="60"/>
      <c r="JUB339" s="60"/>
      <c r="JUC339" s="60"/>
      <c r="JUD339" s="60"/>
      <c r="JUE339" s="60"/>
      <c r="JUF339" s="60"/>
      <c r="JUG339" s="60"/>
      <c r="JUH339" s="60"/>
      <c r="JUI339" s="60"/>
      <c r="JUJ339" s="60"/>
      <c r="JUK339" s="60"/>
      <c r="JUL339" s="60"/>
      <c r="JUM339" s="60"/>
      <c r="JUN339" s="60"/>
      <c r="JUO339" s="60"/>
      <c r="JUP339" s="60"/>
      <c r="JUQ339" s="60"/>
      <c r="JUR339" s="60"/>
      <c r="JUS339" s="60"/>
      <c r="JUT339" s="60"/>
      <c r="JUU339" s="60"/>
      <c r="JUV339" s="60"/>
      <c r="JUW339" s="60"/>
      <c r="JUX339" s="60"/>
      <c r="JUY339" s="60"/>
      <c r="JUZ339" s="60"/>
      <c r="JVA339" s="60"/>
      <c r="JVB339" s="60"/>
      <c r="JVC339" s="60"/>
      <c r="JVD339" s="60"/>
      <c r="JVE339" s="60"/>
      <c r="JVF339" s="60"/>
      <c r="JVG339" s="60"/>
      <c r="JVH339" s="60"/>
      <c r="JVI339" s="60"/>
      <c r="JVJ339" s="60"/>
      <c r="JVK339" s="60"/>
      <c r="JVL339" s="60"/>
      <c r="JVM339" s="60"/>
      <c r="JVN339" s="60"/>
      <c r="JVO339" s="60"/>
      <c r="JVP339" s="60"/>
      <c r="JVQ339" s="60"/>
      <c r="JVR339" s="60"/>
      <c r="JVS339" s="60"/>
      <c r="JVT339" s="60"/>
      <c r="JVU339" s="60"/>
      <c r="JVV339" s="60"/>
      <c r="JVW339" s="60"/>
      <c r="JVX339" s="60"/>
      <c r="JVY339" s="60"/>
      <c r="JVZ339" s="60"/>
      <c r="JWA339" s="60"/>
      <c r="JWB339" s="60"/>
      <c r="JWC339" s="60"/>
      <c r="JWD339" s="60"/>
      <c r="JWE339" s="60"/>
      <c r="JWF339" s="60"/>
      <c r="JWG339" s="60"/>
      <c r="JWH339" s="60"/>
      <c r="JWI339" s="60"/>
      <c r="JWJ339" s="60"/>
      <c r="JWK339" s="60"/>
      <c r="JWL339" s="60"/>
      <c r="JWM339" s="60"/>
      <c r="JWN339" s="60"/>
      <c r="JWO339" s="60"/>
      <c r="JWP339" s="60"/>
      <c r="JWQ339" s="60"/>
      <c r="JWR339" s="60"/>
      <c r="JWS339" s="60"/>
      <c r="JWT339" s="60"/>
      <c r="JWU339" s="60"/>
      <c r="JWV339" s="60"/>
      <c r="JWW339" s="60"/>
      <c r="JWX339" s="60"/>
      <c r="JWY339" s="60"/>
      <c r="JWZ339" s="60"/>
      <c r="JXA339" s="60"/>
      <c r="JXB339" s="60"/>
      <c r="JXC339" s="60"/>
      <c r="JXD339" s="60"/>
      <c r="JXE339" s="60"/>
      <c r="JXF339" s="60"/>
      <c r="JXG339" s="60"/>
      <c r="JXH339" s="60"/>
      <c r="JXI339" s="60"/>
      <c r="JXJ339" s="60"/>
      <c r="JXK339" s="60"/>
      <c r="JXL339" s="60"/>
      <c r="JXM339" s="60"/>
      <c r="JXN339" s="60"/>
      <c r="JXO339" s="60"/>
      <c r="JXP339" s="60"/>
      <c r="JXQ339" s="60"/>
      <c r="JXR339" s="60"/>
      <c r="JXS339" s="60"/>
      <c r="JXT339" s="60"/>
      <c r="JXU339" s="60"/>
      <c r="JXV339" s="60"/>
      <c r="JXW339" s="60"/>
      <c r="JXX339" s="60"/>
      <c r="JXY339" s="60"/>
      <c r="JXZ339" s="60"/>
      <c r="JYA339" s="60"/>
      <c r="JYB339" s="60"/>
      <c r="JYC339" s="60"/>
      <c r="JYD339" s="60"/>
      <c r="JYE339" s="60"/>
      <c r="JYF339" s="60"/>
      <c r="JYG339" s="60"/>
      <c r="JYH339" s="60"/>
      <c r="JYI339" s="60"/>
      <c r="JYJ339" s="60"/>
      <c r="JYK339" s="60"/>
      <c r="JYL339" s="60"/>
      <c r="JYM339" s="60"/>
      <c r="JYN339" s="60"/>
      <c r="JYO339" s="60"/>
      <c r="JYP339" s="60"/>
      <c r="JYQ339" s="60"/>
      <c r="JYR339" s="60"/>
      <c r="JYS339" s="60"/>
      <c r="JYT339" s="60"/>
      <c r="JYU339" s="60"/>
      <c r="JYV339" s="60"/>
      <c r="JYW339" s="60"/>
      <c r="JYX339" s="60"/>
      <c r="JYY339" s="60"/>
      <c r="JYZ339" s="60"/>
      <c r="JZA339" s="60"/>
      <c r="JZB339" s="60"/>
      <c r="JZC339" s="60"/>
      <c r="JZD339" s="60"/>
      <c r="JZE339" s="60"/>
      <c r="JZF339" s="60"/>
      <c r="JZG339" s="60"/>
      <c r="JZH339" s="60"/>
      <c r="JZI339" s="60"/>
      <c r="JZJ339" s="60"/>
      <c r="JZK339" s="60"/>
      <c r="JZL339" s="60"/>
      <c r="JZM339" s="60"/>
      <c r="JZN339" s="60"/>
      <c r="JZO339" s="60"/>
      <c r="JZP339" s="60"/>
      <c r="JZQ339" s="60"/>
      <c r="JZR339" s="60"/>
      <c r="JZS339" s="60"/>
      <c r="JZT339" s="60"/>
      <c r="JZU339" s="60"/>
      <c r="JZV339" s="60"/>
      <c r="JZW339" s="60"/>
      <c r="JZX339" s="60"/>
      <c r="JZY339" s="60"/>
      <c r="JZZ339" s="60"/>
      <c r="KAA339" s="60"/>
      <c r="KAB339" s="60"/>
      <c r="KAC339" s="60"/>
      <c r="KAD339" s="60"/>
      <c r="KAE339" s="60"/>
      <c r="KAF339" s="60"/>
      <c r="KAG339" s="60"/>
      <c r="KAH339" s="60"/>
      <c r="KAI339" s="60"/>
      <c r="KAJ339" s="60"/>
      <c r="KAK339" s="60"/>
      <c r="KAL339" s="60"/>
      <c r="KAM339" s="60"/>
      <c r="KAN339" s="60"/>
      <c r="KAO339" s="60"/>
      <c r="KAP339" s="60"/>
      <c r="KAQ339" s="60"/>
      <c r="KAR339" s="60"/>
      <c r="KAS339" s="60"/>
      <c r="KAT339" s="60"/>
      <c r="KAU339" s="60"/>
      <c r="KAV339" s="60"/>
      <c r="KAW339" s="60"/>
      <c r="KAX339" s="60"/>
      <c r="KAY339" s="60"/>
      <c r="KAZ339" s="60"/>
      <c r="KBA339" s="60"/>
      <c r="KBB339" s="60"/>
      <c r="KBC339" s="60"/>
      <c r="KBD339" s="60"/>
      <c r="KBE339" s="60"/>
      <c r="KBF339" s="60"/>
      <c r="KBG339" s="60"/>
      <c r="KBH339" s="60"/>
      <c r="KBI339" s="60"/>
      <c r="KBJ339" s="60"/>
      <c r="KBK339" s="60"/>
      <c r="KBL339" s="60"/>
      <c r="KBM339" s="60"/>
      <c r="KBN339" s="60"/>
      <c r="KBO339" s="60"/>
      <c r="KBP339" s="60"/>
      <c r="KBQ339" s="60"/>
      <c r="KBR339" s="60"/>
      <c r="KBS339" s="60"/>
      <c r="KBT339" s="60"/>
      <c r="KBU339" s="60"/>
      <c r="KBV339" s="60"/>
      <c r="KBW339" s="60"/>
      <c r="KBX339" s="60"/>
      <c r="KBY339" s="60"/>
      <c r="KBZ339" s="60"/>
      <c r="KCA339" s="60"/>
      <c r="KCB339" s="60"/>
      <c r="KCC339" s="60"/>
      <c r="KCD339" s="60"/>
      <c r="KCE339" s="60"/>
      <c r="KCF339" s="60"/>
      <c r="KCG339" s="60"/>
      <c r="KCH339" s="60"/>
      <c r="KCI339" s="60"/>
      <c r="KCJ339" s="60"/>
      <c r="KCK339" s="60"/>
      <c r="KCL339" s="60"/>
      <c r="KCM339" s="60"/>
      <c r="KCN339" s="60"/>
      <c r="KCO339" s="60"/>
      <c r="KCP339" s="60"/>
      <c r="KCQ339" s="60"/>
      <c r="KCR339" s="60"/>
      <c r="KCS339" s="60"/>
      <c r="KCT339" s="60"/>
      <c r="KCU339" s="60"/>
      <c r="KCV339" s="60"/>
      <c r="KCW339" s="60"/>
      <c r="KCX339" s="60"/>
      <c r="KCY339" s="60"/>
      <c r="KCZ339" s="60"/>
      <c r="KDA339" s="60"/>
      <c r="KDB339" s="60"/>
      <c r="KDC339" s="60"/>
      <c r="KDD339" s="60"/>
      <c r="KDE339" s="60"/>
      <c r="KDF339" s="60"/>
      <c r="KDG339" s="60"/>
      <c r="KDH339" s="60"/>
      <c r="KDI339" s="60"/>
      <c r="KDJ339" s="60"/>
      <c r="KDK339" s="60"/>
      <c r="KDL339" s="60"/>
      <c r="KDM339" s="60"/>
      <c r="KDN339" s="60"/>
      <c r="KDO339" s="60"/>
      <c r="KDP339" s="60"/>
      <c r="KDQ339" s="60"/>
      <c r="KDR339" s="60"/>
      <c r="KDS339" s="60"/>
      <c r="KDT339" s="60"/>
      <c r="KDU339" s="60"/>
      <c r="KDV339" s="60"/>
      <c r="KDW339" s="60"/>
      <c r="KDX339" s="60"/>
      <c r="KDY339" s="60"/>
      <c r="KDZ339" s="60"/>
      <c r="KEA339" s="60"/>
      <c r="KEB339" s="60"/>
      <c r="KEC339" s="60"/>
      <c r="KED339" s="60"/>
      <c r="KEE339" s="60"/>
      <c r="KEF339" s="60"/>
      <c r="KEG339" s="60"/>
      <c r="KEH339" s="60"/>
      <c r="KEI339" s="60"/>
      <c r="KEJ339" s="60"/>
      <c r="KEK339" s="60"/>
      <c r="KEL339" s="60"/>
      <c r="KEM339" s="60"/>
      <c r="KEN339" s="60"/>
      <c r="KEO339" s="60"/>
      <c r="KEP339" s="60"/>
      <c r="KEQ339" s="60"/>
      <c r="KER339" s="60"/>
      <c r="KES339" s="60"/>
      <c r="KET339" s="60"/>
      <c r="KEU339" s="60"/>
      <c r="KEV339" s="60"/>
      <c r="KEW339" s="60"/>
      <c r="KEX339" s="60"/>
      <c r="KEY339" s="60"/>
      <c r="KEZ339" s="60"/>
      <c r="KFA339" s="60"/>
      <c r="KFB339" s="60"/>
      <c r="KFC339" s="60"/>
      <c r="KFD339" s="60"/>
      <c r="KFE339" s="60"/>
      <c r="KFF339" s="60"/>
      <c r="KFG339" s="60"/>
      <c r="KFH339" s="60"/>
      <c r="KFI339" s="60"/>
      <c r="KFJ339" s="60"/>
      <c r="KFK339" s="60"/>
      <c r="KFL339" s="60"/>
      <c r="KFM339" s="60"/>
      <c r="KFN339" s="60"/>
      <c r="KFO339" s="60"/>
      <c r="KFP339" s="60"/>
      <c r="KFQ339" s="60"/>
      <c r="KFR339" s="60"/>
      <c r="KFS339" s="60"/>
      <c r="KFT339" s="60"/>
      <c r="KFU339" s="60"/>
      <c r="KFV339" s="60"/>
      <c r="KFW339" s="60"/>
      <c r="KFX339" s="60"/>
      <c r="KFY339" s="60"/>
      <c r="KFZ339" s="60"/>
      <c r="KGA339" s="60"/>
      <c r="KGB339" s="60"/>
      <c r="KGC339" s="60"/>
      <c r="KGD339" s="60"/>
      <c r="KGE339" s="60"/>
      <c r="KGF339" s="60"/>
      <c r="KGG339" s="60"/>
      <c r="KGH339" s="60"/>
      <c r="KGI339" s="60"/>
      <c r="KGJ339" s="60"/>
      <c r="KGK339" s="60"/>
      <c r="KGL339" s="60"/>
      <c r="KGM339" s="60"/>
      <c r="KGN339" s="60"/>
      <c r="KGO339" s="60"/>
      <c r="KGP339" s="60"/>
      <c r="KGQ339" s="60"/>
      <c r="KGR339" s="60"/>
      <c r="KGS339" s="60"/>
      <c r="KGT339" s="60"/>
      <c r="KGU339" s="60"/>
      <c r="KGV339" s="60"/>
      <c r="KGW339" s="60"/>
      <c r="KGX339" s="60"/>
      <c r="KGY339" s="60"/>
      <c r="KGZ339" s="60"/>
      <c r="KHA339" s="60"/>
      <c r="KHB339" s="60"/>
      <c r="KHC339" s="60"/>
      <c r="KHD339" s="60"/>
      <c r="KHE339" s="60"/>
      <c r="KHF339" s="60"/>
      <c r="KHG339" s="60"/>
      <c r="KHH339" s="60"/>
      <c r="KHI339" s="60"/>
      <c r="KHJ339" s="60"/>
      <c r="KHK339" s="60"/>
      <c r="KHL339" s="60"/>
      <c r="KHM339" s="60"/>
      <c r="KHN339" s="60"/>
      <c r="KHO339" s="60"/>
      <c r="KHP339" s="60"/>
      <c r="KHQ339" s="60"/>
      <c r="KHR339" s="60"/>
      <c r="KHS339" s="60"/>
      <c r="KHT339" s="60"/>
      <c r="KHU339" s="60"/>
      <c r="KHV339" s="60"/>
      <c r="KHW339" s="60"/>
      <c r="KHX339" s="60"/>
      <c r="KHY339" s="60"/>
      <c r="KHZ339" s="60"/>
      <c r="KIA339" s="60"/>
      <c r="KIB339" s="60"/>
      <c r="KIC339" s="60"/>
      <c r="KID339" s="60"/>
      <c r="KIE339" s="60"/>
      <c r="KIF339" s="60"/>
      <c r="KIG339" s="60"/>
      <c r="KIH339" s="60"/>
      <c r="KII339" s="60"/>
      <c r="KIJ339" s="60"/>
      <c r="KIK339" s="60"/>
      <c r="KIL339" s="60"/>
      <c r="KIM339" s="60"/>
      <c r="KIN339" s="60"/>
      <c r="KIO339" s="60"/>
      <c r="KIP339" s="60"/>
      <c r="KIQ339" s="60"/>
      <c r="KIR339" s="60"/>
      <c r="KIS339" s="60"/>
      <c r="KIT339" s="60"/>
      <c r="KIU339" s="60"/>
      <c r="KIV339" s="60"/>
      <c r="KIW339" s="60"/>
      <c r="KIX339" s="60"/>
      <c r="KIY339" s="60"/>
      <c r="KIZ339" s="60"/>
      <c r="KJA339" s="60"/>
      <c r="KJB339" s="60"/>
      <c r="KJC339" s="60"/>
      <c r="KJD339" s="60"/>
      <c r="KJE339" s="60"/>
      <c r="KJF339" s="60"/>
      <c r="KJG339" s="60"/>
      <c r="KJH339" s="60"/>
      <c r="KJI339" s="60"/>
      <c r="KJJ339" s="60"/>
      <c r="KJK339" s="60"/>
      <c r="KJL339" s="60"/>
      <c r="KJM339" s="60"/>
      <c r="KJN339" s="60"/>
      <c r="KJO339" s="60"/>
      <c r="KJP339" s="60"/>
      <c r="KJQ339" s="60"/>
      <c r="KJR339" s="60"/>
      <c r="KJS339" s="60"/>
      <c r="KJT339" s="60"/>
      <c r="KJU339" s="60"/>
      <c r="KJV339" s="60"/>
      <c r="KJW339" s="60"/>
      <c r="KJX339" s="60"/>
      <c r="KJY339" s="60"/>
      <c r="KJZ339" s="60"/>
      <c r="KKA339" s="60"/>
      <c r="KKB339" s="60"/>
      <c r="KKC339" s="60"/>
      <c r="KKD339" s="60"/>
      <c r="KKE339" s="60"/>
      <c r="KKF339" s="60"/>
      <c r="KKG339" s="60"/>
      <c r="KKH339" s="60"/>
      <c r="KKI339" s="60"/>
      <c r="KKJ339" s="60"/>
      <c r="KKK339" s="60"/>
      <c r="KKL339" s="60"/>
      <c r="KKM339" s="60"/>
      <c r="KKN339" s="60"/>
      <c r="KKO339" s="60"/>
      <c r="KKP339" s="60"/>
      <c r="KKQ339" s="60"/>
      <c r="KKR339" s="60"/>
      <c r="KKS339" s="60"/>
      <c r="KKT339" s="60"/>
      <c r="KKU339" s="60"/>
      <c r="KKV339" s="60"/>
      <c r="KKW339" s="60"/>
      <c r="KKX339" s="60"/>
      <c r="KKY339" s="60"/>
      <c r="KKZ339" s="60"/>
      <c r="KLA339" s="60"/>
      <c r="KLB339" s="60"/>
      <c r="KLC339" s="60"/>
      <c r="KLD339" s="60"/>
      <c r="KLE339" s="60"/>
      <c r="KLF339" s="60"/>
      <c r="KLG339" s="60"/>
      <c r="KLH339" s="60"/>
      <c r="KLI339" s="60"/>
      <c r="KLJ339" s="60"/>
      <c r="KLK339" s="60"/>
      <c r="KLL339" s="60"/>
      <c r="KLM339" s="60"/>
      <c r="KLN339" s="60"/>
      <c r="KLO339" s="60"/>
      <c r="KLP339" s="60"/>
      <c r="KLQ339" s="60"/>
      <c r="KLR339" s="60"/>
      <c r="KLS339" s="60"/>
      <c r="KLT339" s="60"/>
      <c r="KLU339" s="60"/>
      <c r="KLV339" s="60"/>
      <c r="KLW339" s="60"/>
      <c r="KLX339" s="60"/>
      <c r="KLY339" s="60"/>
      <c r="KLZ339" s="60"/>
      <c r="KMA339" s="60"/>
      <c r="KMB339" s="60"/>
      <c r="KMC339" s="60"/>
      <c r="KMD339" s="60"/>
      <c r="KME339" s="60"/>
      <c r="KMF339" s="60"/>
      <c r="KMG339" s="60"/>
      <c r="KMH339" s="60"/>
      <c r="KMI339" s="60"/>
      <c r="KMJ339" s="60"/>
      <c r="KMK339" s="60"/>
      <c r="KML339" s="60"/>
      <c r="KMM339" s="60"/>
      <c r="KMN339" s="60"/>
      <c r="KMO339" s="60"/>
      <c r="KMP339" s="60"/>
      <c r="KMQ339" s="60"/>
      <c r="KMR339" s="60"/>
      <c r="KMS339" s="60"/>
      <c r="KMT339" s="60"/>
      <c r="KMU339" s="60"/>
      <c r="KMV339" s="60"/>
      <c r="KMW339" s="60"/>
      <c r="KMX339" s="60"/>
      <c r="KMY339" s="60"/>
      <c r="KMZ339" s="60"/>
      <c r="KNA339" s="60"/>
      <c r="KNB339" s="60"/>
      <c r="KNC339" s="60"/>
      <c r="KND339" s="60"/>
      <c r="KNE339" s="60"/>
      <c r="KNF339" s="60"/>
      <c r="KNG339" s="60"/>
      <c r="KNH339" s="60"/>
      <c r="KNI339" s="60"/>
      <c r="KNJ339" s="60"/>
      <c r="KNK339" s="60"/>
      <c r="KNL339" s="60"/>
      <c r="KNM339" s="60"/>
      <c r="KNN339" s="60"/>
      <c r="KNO339" s="60"/>
      <c r="KNP339" s="60"/>
      <c r="KNQ339" s="60"/>
      <c r="KNR339" s="60"/>
      <c r="KNS339" s="60"/>
      <c r="KNT339" s="60"/>
      <c r="KNU339" s="60"/>
      <c r="KNV339" s="60"/>
      <c r="KNW339" s="60"/>
      <c r="KNX339" s="60"/>
      <c r="KNY339" s="60"/>
      <c r="KNZ339" s="60"/>
      <c r="KOA339" s="60"/>
      <c r="KOB339" s="60"/>
      <c r="KOC339" s="60"/>
      <c r="KOD339" s="60"/>
      <c r="KOE339" s="60"/>
      <c r="KOF339" s="60"/>
      <c r="KOG339" s="60"/>
      <c r="KOH339" s="60"/>
      <c r="KOI339" s="60"/>
      <c r="KOJ339" s="60"/>
      <c r="KOK339" s="60"/>
      <c r="KOL339" s="60"/>
      <c r="KOM339" s="60"/>
      <c r="KON339" s="60"/>
      <c r="KOO339" s="60"/>
      <c r="KOP339" s="60"/>
      <c r="KOQ339" s="60"/>
      <c r="KOR339" s="60"/>
      <c r="KOS339" s="60"/>
      <c r="KOT339" s="60"/>
      <c r="KOU339" s="60"/>
      <c r="KOV339" s="60"/>
      <c r="KOW339" s="60"/>
      <c r="KOX339" s="60"/>
      <c r="KOY339" s="60"/>
      <c r="KOZ339" s="60"/>
      <c r="KPA339" s="60"/>
      <c r="KPB339" s="60"/>
      <c r="KPC339" s="60"/>
      <c r="KPD339" s="60"/>
      <c r="KPE339" s="60"/>
      <c r="KPF339" s="60"/>
      <c r="KPG339" s="60"/>
      <c r="KPH339" s="60"/>
      <c r="KPI339" s="60"/>
      <c r="KPJ339" s="60"/>
      <c r="KPK339" s="60"/>
      <c r="KPL339" s="60"/>
      <c r="KPM339" s="60"/>
      <c r="KPN339" s="60"/>
      <c r="KPO339" s="60"/>
      <c r="KPP339" s="60"/>
      <c r="KPQ339" s="60"/>
      <c r="KPR339" s="60"/>
      <c r="KPS339" s="60"/>
      <c r="KPT339" s="60"/>
      <c r="KPU339" s="60"/>
      <c r="KPV339" s="60"/>
      <c r="KPW339" s="60"/>
      <c r="KPX339" s="60"/>
      <c r="KPY339" s="60"/>
      <c r="KPZ339" s="60"/>
      <c r="KQA339" s="60"/>
      <c r="KQB339" s="60"/>
      <c r="KQC339" s="60"/>
      <c r="KQD339" s="60"/>
      <c r="KQE339" s="60"/>
      <c r="KQF339" s="60"/>
      <c r="KQG339" s="60"/>
      <c r="KQH339" s="60"/>
      <c r="KQI339" s="60"/>
      <c r="KQJ339" s="60"/>
      <c r="KQK339" s="60"/>
      <c r="KQL339" s="60"/>
      <c r="KQM339" s="60"/>
      <c r="KQN339" s="60"/>
      <c r="KQO339" s="60"/>
      <c r="KQP339" s="60"/>
      <c r="KQQ339" s="60"/>
      <c r="KQR339" s="60"/>
      <c r="KQS339" s="60"/>
      <c r="KQT339" s="60"/>
      <c r="KQU339" s="60"/>
      <c r="KQV339" s="60"/>
      <c r="KQW339" s="60"/>
      <c r="KQX339" s="60"/>
      <c r="KQY339" s="60"/>
      <c r="KQZ339" s="60"/>
      <c r="KRA339" s="60"/>
      <c r="KRB339" s="60"/>
      <c r="KRC339" s="60"/>
      <c r="KRD339" s="60"/>
      <c r="KRE339" s="60"/>
      <c r="KRF339" s="60"/>
      <c r="KRG339" s="60"/>
      <c r="KRH339" s="60"/>
      <c r="KRI339" s="60"/>
      <c r="KRJ339" s="60"/>
      <c r="KRK339" s="60"/>
      <c r="KRL339" s="60"/>
      <c r="KRM339" s="60"/>
      <c r="KRN339" s="60"/>
      <c r="KRO339" s="60"/>
      <c r="KRP339" s="60"/>
      <c r="KRQ339" s="60"/>
      <c r="KRR339" s="60"/>
      <c r="KRS339" s="60"/>
      <c r="KRT339" s="60"/>
      <c r="KRU339" s="60"/>
      <c r="KRV339" s="60"/>
      <c r="KRW339" s="60"/>
      <c r="KRX339" s="60"/>
      <c r="KRY339" s="60"/>
      <c r="KRZ339" s="60"/>
      <c r="KSA339" s="60"/>
      <c r="KSB339" s="60"/>
      <c r="KSC339" s="60"/>
      <c r="KSD339" s="60"/>
      <c r="KSE339" s="60"/>
      <c r="KSF339" s="60"/>
      <c r="KSG339" s="60"/>
      <c r="KSH339" s="60"/>
      <c r="KSI339" s="60"/>
      <c r="KSJ339" s="60"/>
      <c r="KSK339" s="60"/>
      <c r="KSL339" s="60"/>
      <c r="KSM339" s="60"/>
      <c r="KSN339" s="60"/>
      <c r="KSO339" s="60"/>
      <c r="KSP339" s="60"/>
      <c r="KSQ339" s="60"/>
      <c r="KSR339" s="60"/>
      <c r="KSS339" s="60"/>
      <c r="KST339" s="60"/>
      <c r="KSU339" s="60"/>
      <c r="KSV339" s="60"/>
      <c r="KSW339" s="60"/>
      <c r="KSX339" s="60"/>
      <c r="KSY339" s="60"/>
      <c r="KSZ339" s="60"/>
      <c r="KTA339" s="60"/>
      <c r="KTB339" s="60"/>
      <c r="KTC339" s="60"/>
      <c r="KTD339" s="60"/>
      <c r="KTE339" s="60"/>
      <c r="KTF339" s="60"/>
      <c r="KTG339" s="60"/>
      <c r="KTH339" s="60"/>
      <c r="KTI339" s="60"/>
      <c r="KTJ339" s="60"/>
      <c r="KTK339" s="60"/>
      <c r="KTL339" s="60"/>
      <c r="KTM339" s="60"/>
      <c r="KTN339" s="60"/>
      <c r="KTO339" s="60"/>
      <c r="KTP339" s="60"/>
      <c r="KTQ339" s="60"/>
      <c r="KTR339" s="60"/>
      <c r="KTS339" s="60"/>
      <c r="KTT339" s="60"/>
      <c r="KTU339" s="60"/>
      <c r="KTV339" s="60"/>
      <c r="KTW339" s="60"/>
      <c r="KTX339" s="60"/>
      <c r="KTY339" s="60"/>
      <c r="KTZ339" s="60"/>
      <c r="KUA339" s="60"/>
      <c r="KUB339" s="60"/>
      <c r="KUC339" s="60"/>
      <c r="KUD339" s="60"/>
      <c r="KUE339" s="60"/>
      <c r="KUF339" s="60"/>
      <c r="KUG339" s="60"/>
      <c r="KUH339" s="60"/>
      <c r="KUI339" s="60"/>
      <c r="KUJ339" s="60"/>
      <c r="KUK339" s="60"/>
      <c r="KUL339" s="60"/>
      <c r="KUM339" s="60"/>
      <c r="KUN339" s="60"/>
      <c r="KUO339" s="60"/>
      <c r="KUP339" s="60"/>
      <c r="KUQ339" s="60"/>
      <c r="KUR339" s="60"/>
      <c r="KUS339" s="60"/>
      <c r="KUT339" s="60"/>
      <c r="KUU339" s="60"/>
      <c r="KUV339" s="60"/>
      <c r="KUW339" s="60"/>
      <c r="KUX339" s="60"/>
      <c r="KUY339" s="60"/>
      <c r="KUZ339" s="60"/>
      <c r="KVA339" s="60"/>
      <c r="KVB339" s="60"/>
      <c r="KVC339" s="60"/>
      <c r="KVD339" s="60"/>
      <c r="KVE339" s="60"/>
      <c r="KVF339" s="60"/>
      <c r="KVG339" s="60"/>
      <c r="KVH339" s="60"/>
      <c r="KVI339" s="60"/>
      <c r="KVJ339" s="60"/>
      <c r="KVK339" s="60"/>
      <c r="KVL339" s="60"/>
      <c r="KVM339" s="60"/>
      <c r="KVN339" s="60"/>
      <c r="KVO339" s="60"/>
      <c r="KVP339" s="60"/>
      <c r="KVQ339" s="60"/>
      <c r="KVR339" s="60"/>
      <c r="KVS339" s="60"/>
      <c r="KVT339" s="60"/>
      <c r="KVU339" s="60"/>
      <c r="KVV339" s="60"/>
      <c r="KVW339" s="60"/>
      <c r="KVX339" s="60"/>
      <c r="KVY339" s="60"/>
      <c r="KVZ339" s="60"/>
      <c r="KWA339" s="60"/>
      <c r="KWB339" s="60"/>
      <c r="KWC339" s="60"/>
      <c r="KWD339" s="60"/>
      <c r="KWE339" s="60"/>
      <c r="KWF339" s="60"/>
      <c r="KWG339" s="60"/>
      <c r="KWH339" s="60"/>
      <c r="KWI339" s="60"/>
      <c r="KWJ339" s="60"/>
      <c r="KWK339" s="60"/>
      <c r="KWL339" s="60"/>
      <c r="KWM339" s="60"/>
      <c r="KWN339" s="60"/>
      <c r="KWO339" s="60"/>
      <c r="KWP339" s="60"/>
      <c r="KWQ339" s="60"/>
      <c r="KWR339" s="60"/>
      <c r="KWS339" s="60"/>
      <c r="KWT339" s="60"/>
      <c r="KWU339" s="60"/>
      <c r="KWV339" s="60"/>
      <c r="KWW339" s="60"/>
      <c r="KWX339" s="60"/>
      <c r="KWY339" s="60"/>
      <c r="KWZ339" s="60"/>
      <c r="KXA339" s="60"/>
      <c r="KXB339" s="60"/>
      <c r="KXC339" s="60"/>
      <c r="KXD339" s="60"/>
      <c r="KXE339" s="60"/>
      <c r="KXF339" s="60"/>
      <c r="KXG339" s="60"/>
      <c r="KXH339" s="60"/>
      <c r="KXI339" s="60"/>
      <c r="KXJ339" s="60"/>
      <c r="KXK339" s="60"/>
      <c r="KXL339" s="60"/>
      <c r="KXM339" s="60"/>
      <c r="KXN339" s="60"/>
      <c r="KXO339" s="60"/>
      <c r="KXP339" s="60"/>
      <c r="KXQ339" s="60"/>
      <c r="KXR339" s="60"/>
      <c r="KXS339" s="60"/>
      <c r="KXT339" s="60"/>
      <c r="KXU339" s="60"/>
      <c r="KXV339" s="60"/>
      <c r="KXW339" s="60"/>
      <c r="KXX339" s="60"/>
      <c r="KXY339" s="60"/>
      <c r="KXZ339" s="60"/>
      <c r="KYA339" s="60"/>
      <c r="KYB339" s="60"/>
      <c r="KYC339" s="60"/>
      <c r="KYD339" s="60"/>
      <c r="KYE339" s="60"/>
      <c r="KYF339" s="60"/>
      <c r="KYG339" s="60"/>
      <c r="KYH339" s="60"/>
      <c r="KYI339" s="60"/>
      <c r="KYJ339" s="60"/>
      <c r="KYK339" s="60"/>
      <c r="KYL339" s="60"/>
      <c r="KYM339" s="60"/>
      <c r="KYN339" s="60"/>
      <c r="KYO339" s="60"/>
      <c r="KYP339" s="60"/>
      <c r="KYQ339" s="60"/>
      <c r="KYR339" s="60"/>
      <c r="KYS339" s="60"/>
      <c r="KYT339" s="60"/>
      <c r="KYU339" s="60"/>
      <c r="KYV339" s="60"/>
      <c r="KYW339" s="60"/>
      <c r="KYX339" s="60"/>
      <c r="KYY339" s="60"/>
      <c r="KYZ339" s="60"/>
      <c r="KZA339" s="60"/>
      <c r="KZB339" s="60"/>
      <c r="KZC339" s="60"/>
      <c r="KZD339" s="60"/>
      <c r="KZE339" s="60"/>
      <c r="KZF339" s="60"/>
      <c r="KZG339" s="60"/>
      <c r="KZH339" s="60"/>
      <c r="KZI339" s="60"/>
      <c r="KZJ339" s="60"/>
      <c r="KZK339" s="60"/>
      <c r="KZL339" s="60"/>
      <c r="KZM339" s="60"/>
      <c r="KZN339" s="60"/>
      <c r="KZO339" s="60"/>
      <c r="KZP339" s="60"/>
      <c r="KZQ339" s="60"/>
      <c r="KZR339" s="60"/>
      <c r="KZS339" s="60"/>
      <c r="KZT339" s="60"/>
      <c r="KZU339" s="60"/>
      <c r="KZV339" s="60"/>
      <c r="KZW339" s="60"/>
      <c r="KZX339" s="60"/>
      <c r="KZY339" s="60"/>
      <c r="KZZ339" s="60"/>
      <c r="LAA339" s="60"/>
      <c r="LAB339" s="60"/>
      <c r="LAC339" s="60"/>
      <c r="LAD339" s="60"/>
      <c r="LAE339" s="60"/>
      <c r="LAF339" s="60"/>
      <c r="LAG339" s="60"/>
      <c r="LAH339" s="60"/>
      <c r="LAI339" s="60"/>
      <c r="LAJ339" s="60"/>
      <c r="LAK339" s="60"/>
      <c r="LAL339" s="60"/>
      <c r="LAM339" s="60"/>
      <c r="LAN339" s="60"/>
      <c r="LAO339" s="60"/>
      <c r="LAP339" s="60"/>
      <c r="LAQ339" s="60"/>
      <c r="LAR339" s="60"/>
      <c r="LAS339" s="60"/>
      <c r="LAT339" s="60"/>
      <c r="LAU339" s="60"/>
      <c r="LAV339" s="60"/>
      <c r="LAW339" s="60"/>
      <c r="LAX339" s="60"/>
      <c r="LAY339" s="60"/>
      <c r="LAZ339" s="60"/>
      <c r="LBA339" s="60"/>
      <c r="LBB339" s="60"/>
      <c r="LBC339" s="60"/>
      <c r="LBD339" s="60"/>
      <c r="LBE339" s="60"/>
      <c r="LBF339" s="60"/>
      <c r="LBG339" s="60"/>
      <c r="LBH339" s="60"/>
      <c r="LBI339" s="60"/>
      <c r="LBJ339" s="60"/>
      <c r="LBK339" s="60"/>
      <c r="LBL339" s="60"/>
      <c r="LBM339" s="60"/>
      <c r="LBN339" s="60"/>
      <c r="LBO339" s="60"/>
      <c r="LBP339" s="60"/>
      <c r="LBQ339" s="60"/>
      <c r="LBR339" s="60"/>
      <c r="LBS339" s="60"/>
      <c r="LBT339" s="60"/>
      <c r="LBU339" s="60"/>
      <c r="LBV339" s="60"/>
      <c r="LBW339" s="60"/>
      <c r="LBX339" s="60"/>
      <c r="LBY339" s="60"/>
      <c r="LBZ339" s="60"/>
      <c r="LCA339" s="60"/>
      <c r="LCB339" s="60"/>
      <c r="LCC339" s="60"/>
      <c r="LCD339" s="60"/>
      <c r="LCE339" s="60"/>
      <c r="LCF339" s="60"/>
      <c r="LCG339" s="60"/>
      <c r="LCH339" s="60"/>
      <c r="LCI339" s="60"/>
      <c r="LCJ339" s="60"/>
      <c r="LCK339" s="60"/>
      <c r="LCL339" s="60"/>
      <c r="LCM339" s="60"/>
      <c r="LCN339" s="60"/>
      <c r="LCO339" s="60"/>
      <c r="LCP339" s="60"/>
      <c r="LCQ339" s="60"/>
      <c r="LCR339" s="60"/>
      <c r="LCS339" s="60"/>
      <c r="LCT339" s="60"/>
      <c r="LCU339" s="60"/>
      <c r="LCV339" s="60"/>
      <c r="LCW339" s="60"/>
      <c r="LCX339" s="60"/>
      <c r="LCY339" s="60"/>
      <c r="LCZ339" s="60"/>
      <c r="LDA339" s="60"/>
      <c r="LDB339" s="60"/>
      <c r="LDC339" s="60"/>
      <c r="LDD339" s="60"/>
      <c r="LDE339" s="60"/>
      <c r="LDF339" s="60"/>
      <c r="LDG339" s="60"/>
      <c r="LDH339" s="60"/>
      <c r="LDI339" s="60"/>
      <c r="LDJ339" s="60"/>
      <c r="LDK339" s="60"/>
      <c r="LDL339" s="60"/>
      <c r="LDM339" s="60"/>
      <c r="LDN339" s="60"/>
      <c r="LDO339" s="60"/>
      <c r="LDP339" s="60"/>
      <c r="LDQ339" s="60"/>
      <c r="LDR339" s="60"/>
      <c r="LDS339" s="60"/>
      <c r="LDT339" s="60"/>
      <c r="LDU339" s="60"/>
      <c r="LDV339" s="60"/>
      <c r="LDW339" s="60"/>
      <c r="LDX339" s="60"/>
      <c r="LDY339" s="60"/>
      <c r="LDZ339" s="60"/>
      <c r="LEA339" s="60"/>
      <c r="LEB339" s="60"/>
      <c r="LEC339" s="60"/>
      <c r="LED339" s="60"/>
      <c r="LEE339" s="60"/>
      <c r="LEF339" s="60"/>
      <c r="LEG339" s="60"/>
      <c r="LEH339" s="60"/>
      <c r="LEI339" s="60"/>
      <c r="LEJ339" s="60"/>
      <c r="LEK339" s="60"/>
      <c r="LEL339" s="60"/>
      <c r="LEM339" s="60"/>
      <c r="LEN339" s="60"/>
      <c r="LEO339" s="60"/>
      <c r="LEP339" s="60"/>
      <c r="LEQ339" s="60"/>
      <c r="LER339" s="60"/>
      <c r="LES339" s="60"/>
      <c r="LET339" s="60"/>
      <c r="LEU339" s="60"/>
      <c r="LEV339" s="60"/>
      <c r="LEW339" s="60"/>
      <c r="LEX339" s="60"/>
      <c r="LEY339" s="60"/>
      <c r="LEZ339" s="60"/>
      <c r="LFA339" s="60"/>
      <c r="LFB339" s="60"/>
      <c r="LFC339" s="60"/>
      <c r="LFD339" s="60"/>
      <c r="LFE339" s="60"/>
      <c r="LFF339" s="60"/>
      <c r="LFG339" s="60"/>
      <c r="LFH339" s="60"/>
      <c r="LFI339" s="60"/>
      <c r="LFJ339" s="60"/>
      <c r="LFK339" s="60"/>
      <c r="LFL339" s="60"/>
      <c r="LFM339" s="60"/>
      <c r="LFN339" s="60"/>
      <c r="LFO339" s="60"/>
      <c r="LFP339" s="60"/>
      <c r="LFQ339" s="60"/>
      <c r="LFR339" s="60"/>
      <c r="LFS339" s="60"/>
      <c r="LFT339" s="60"/>
      <c r="LFU339" s="60"/>
      <c r="LFV339" s="60"/>
      <c r="LFW339" s="60"/>
      <c r="LFX339" s="60"/>
      <c r="LFY339" s="60"/>
      <c r="LFZ339" s="60"/>
      <c r="LGA339" s="60"/>
      <c r="LGB339" s="60"/>
      <c r="LGC339" s="60"/>
      <c r="LGD339" s="60"/>
      <c r="LGE339" s="60"/>
      <c r="LGF339" s="60"/>
      <c r="LGG339" s="60"/>
      <c r="LGH339" s="60"/>
      <c r="LGI339" s="60"/>
      <c r="LGJ339" s="60"/>
      <c r="LGK339" s="60"/>
      <c r="LGL339" s="60"/>
      <c r="LGM339" s="60"/>
      <c r="LGN339" s="60"/>
      <c r="LGO339" s="60"/>
      <c r="LGP339" s="60"/>
      <c r="LGQ339" s="60"/>
      <c r="LGR339" s="60"/>
      <c r="LGS339" s="60"/>
      <c r="LGT339" s="60"/>
      <c r="LGU339" s="60"/>
      <c r="LGV339" s="60"/>
      <c r="LGW339" s="60"/>
      <c r="LGX339" s="60"/>
      <c r="LGY339" s="60"/>
      <c r="LGZ339" s="60"/>
      <c r="LHA339" s="60"/>
      <c r="LHB339" s="60"/>
      <c r="LHC339" s="60"/>
      <c r="LHD339" s="60"/>
      <c r="LHE339" s="60"/>
      <c r="LHF339" s="60"/>
      <c r="LHG339" s="60"/>
      <c r="LHH339" s="60"/>
      <c r="LHI339" s="60"/>
      <c r="LHJ339" s="60"/>
      <c r="LHK339" s="60"/>
      <c r="LHL339" s="60"/>
      <c r="LHM339" s="60"/>
      <c r="LHN339" s="60"/>
      <c r="LHO339" s="60"/>
      <c r="LHP339" s="60"/>
      <c r="LHQ339" s="60"/>
      <c r="LHR339" s="60"/>
      <c r="LHS339" s="60"/>
      <c r="LHT339" s="60"/>
      <c r="LHU339" s="60"/>
      <c r="LHV339" s="60"/>
      <c r="LHW339" s="60"/>
      <c r="LHX339" s="60"/>
      <c r="LHY339" s="60"/>
      <c r="LHZ339" s="60"/>
      <c r="LIA339" s="60"/>
      <c r="LIB339" s="60"/>
      <c r="LIC339" s="60"/>
      <c r="LID339" s="60"/>
      <c r="LIE339" s="60"/>
      <c r="LIF339" s="60"/>
      <c r="LIG339" s="60"/>
      <c r="LIH339" s="60"/>
      <c r="LII339" s="60"/>
      <c r="LIJ339" s="60"/>
      <c r="LIK339" s="60"/>
      <c r="LIL339" s="60"/>
      <c r="LIM339" s="60"/>
      <c r="LIN339" s="60"/>
      <c r="LIO339" s="60"/>
      <c r="LIP339" s="60"/>
      <c r="LIQ339" s="60"/>
      <c r="LIR339" s="60"/>
      <c r="LIS339" s="60"/>
      <c r="LIT339" s="60"/>
      <c r="LIU339" s="60"/>
      <c r="LIV339" s="60"/>
      <c r="LIW339" s="60"/>
      <c r="LIX339" s="60"/>
      <c r="LIY339" s="60"/>
      <c r="LIZ339" s="60"/>
      <c r="LJA339" s="60"/>
      <c r="LJB339" s="60"/>
      <c r="LJC339" s="60"/>
      <c r="LJD339" s="60"/>
      <c r="LJE339" s="60"/>
      <c r="LJF339" s="60"/>
      <c r="LJG339" s="60"/>
      <c r="LJH339" s="60"/>
      <c r="LJI339" s="60"/>
      <c r="LJJ339" s="60"/>
      <c r="LJK339" s="60"/>
      <c r="LJL339" s="60"/>
      <c r="LJM339" s="60"/>
      <c r="LJN339" s="60"/>
      <c r="LJO339" s="60"/>
      <c r="LJP339" s="60"/>
      <c r="LJQ339" s="60"/>
      <c r="LJR339" s="60"/>
      <c r="LJS339" s="60"/>
      <c r="LJT339" s="60"/>
      <c r="LJU339" s="60"/>
      <c r="LJV339" s="60"/>
      <c r="LJW339" s="60"/>
      <c r="LJX339" s="60"/>
      <c r="LJY339" s="60"/>
      <c r="LJZ339" s="60"/>
      <c r="LKA339" s="60"/>
      <c r="LKB339" s="60"/>
      <c r="LKC339" s="60"/>
      <c r="LKD339" s="60"/>
      <c r="LKE339" s="60"/>
      <c r="LKF339" s="60"/>
      <c r="LKG339" s="60"/>
      <c r="LKH339" s="60"/>
      <c r="LKI339" s="60"/>
      <c r="LKJ339" s="60"/>
      <c r="LKK339" s="60"/>
      <c r="LKL339" s="60"/>
      <c r="LKM339" s="60"/>
      <c r="LKN339" s="60"/>
      <c r="LKO339" s="60"/>
      <c r="LKP339" s="60"/>
      <c r="LKQ339" s="60"/>
      <c r="LKR339" s="60"/>
      <c r="LKS339" s="60"/>
      <c r="LKT339" s="60"/>
      <c r="LKU339" s="60"/>
      <c r="LKV339" s="60"/>
      <c r="LKW339" s="60"/>
      <c r="LKX339" s="60"/>
      <c r="LKY339" s="60"/>
      <c r="LKZ339" s="60"/>
      <c r="LLA339" s="60"/>
      <c r="LLB339" s="60"/>
      <c r="LLC339" s="60"/>
      <c r="LLD339" s="60"/>
      <c r="LLE339" s="60"/>
      <c r="LLF339" s="60"/>
      <c r="LLG339" s="60"/>
      <c r="LLH339" s="60"/>
      <c r="LLI339" s="60"/>
      <c r="LLJ339" s="60"/>
      <c r="LLK339" s="60"/>
      <c r="LLL339" s="60"/>
      <c r="LLM339" s="60"/>
      <c r="LLN339" s="60"/>
      <c r="LLO339" s="60"/>
      <c r="LLP339" s="60"/>
      <c r="LLQ339" s="60"/>
      <c r="LLR339" s="60"/>
      <c r="LLS339" s="60"/>
      <c r="LLT339" s="60"/>
      <c r="LLU339" s="60"/>
      <c r="LLV339" s="60"/>
      <c r="LLW339" s="60"/>
      <c r="LLX339" s="60"/>
      <c r="LLY339" s="60"/>
      <c r="LLZ339" s="60"/>
      <c r="LMA339" s="60"/>
      <c r="LMB339" s="60"/>
      <c r="LMC339" s="60"/>
      <c r="LMD339" s="60"/>
      <c r="LME339" s="60"/>
      <c r="LMF339" s="60"/>
      <c r="LMG339" s="60"/>
      <c r="LMH339" s="60"/>
      <c r="LMI339" s="60"/>
      <c r="LMJ339" s="60"/>
      <c r="LMK339" s="60"/>
      <c r="LML339" s="60"/>
      <c r="LMM339" s="60"/>
      <c r="LMN339" s="60"/>
      <c r="LMO339" s="60"/>
      <c r="LMP339" s="60"/>
      <c r="LMQ339" s="60"/>
      <c r="LMR339" s="60"/>
      <c r="LMS339" s="60"/>
      <c r="LMT339" s="60"/>
      <c r="LMU339" s="60"/>
      <c r="LMV339" s="60"/>
      <c r="LMW339" s="60"/>
      <c r="LMX339" s="60"/>
      <c r="LMY339" s="60"/>
      <c r="LMZ339" s="60"/>
      <c r="LNA339" s="60"/>
      <c r="LNB339" s="60"/>
      <c r="LNC339" s="60"/>
      <c r="LND339" s="60"/>
      <c r="LNE339" s="60"/>
      <c r="LNF339" s="60"/>
      <c r="LNG339" s="60"/>
      <c r="LNH339" s="60"/>
      <c r="LNI339" s="60"/>
      <c r="LNJ339" s="60"/>
      <c r="LNK339" s="60"/>
      <c r="LNL339" s="60"/>
      <c r="LNM339" s="60"/>
      <c r="LNN339" s="60"/>
      <c r="LNO339" s="60"/>
      <c r="LNP339" s="60"/>
      <c r="LNQ339" s="60"/>
      <c r="LNR339" s="60"/>
      <c r="LNS339" s="60"/>
      <c r="LNT339" s="60"/>
      <c r="LNU339" s="60"/>
      <c r="LNV339" s="60"/>
      <c r="LNW339" s="60"/>
      <c r="LNX339" s="60"/>
      <c r="LNY339" s="60"/>
      <c r="LNZ339" s="60"/>
      <c r="LOA339" s="60"/>
      <c r="LOB339" s="60"/>
      <c r="LOC339" s="60"/>
      <c r="LOD339" s="60"/>
      <c r="LOE339" s="60"/>
      <c r="LOF339" s="60"/>
      <c r="LOG339" s="60"/>
      <c r="LOH339" s="60"/>
      <c r="LOI339" s="60"/>
      <c r="LOJ339" s="60"/>
      <c r="LOK339" s="60"/>
      <c r="LOL339" s="60"/>
      <c r="LOM339" s="60"/>
      <c r="LON339" s="60"/>
      <c r="LOO339" s="60"/>
      <c r="LOP339" s="60"/>
      <c r="LOQ339" s="60"/>
      <c r="LOR339" s="60"/>
      <c r="LOS339" s="60"/>
      <c r="LOT339" s="60"/>
      <c r="LOU339" s="60"/>
      <c r="LOV339" s="60"/>
      <c r="LOW339" s="60"/>
      <c r="LOX339" s="60"/>
      <c r="LOY339" s="60"/>
      <c r="LOZ339" s="60"/>
      <c r="LPA339" s="60"/>
      <c r="LPB339" s="60"/>
      <c r="LPC339" s="60"/>
      <c r="LPD339" s="60"/>
      <c r="LPE339" s="60"/>
      <c r="LPF339" s="60"/>
      <c r="LPG339" s="60"/>
      <c r="LPH339" s="60"/>
      <c r="LPI339" s="60"/>
      <c r="LPJ339" s="60"/>
      <c r="LPK339" s="60"/>
      <c r="LPL339" s="60"/>
      <c r="LPM339" s="60"/>
      <c r="LPN339" s="60"/>
      <c r="LPO339" s="60"/>
      <c r="LPP339" s="60"/>
      <c r="LPQ339" s="60"/>
      <c r="LPR339" s="60"/>
      <c r="LPS339" s="60"/>
      <c r="LPT339" s="60"/>
      <c r="LPU339" s="60"/>
      <c r="LPV339" s="60"/>
      <c r="LPW339" s="60"/>
      <c r="LPX339" s="60"/>
      <c r="LPY339" s="60"/>
      <c r="LPZ339" s="60"/>
      <c r="LQA339" s="60"/>
      <c r="LQB339" s="60"/>
      <c r="LQC339" s="60"/>
      <c r="LQD339" s="60"/>
      <c r="LQE339" s="60"/>
      <c r="LQF339" s="60"/>
      <c r="LQG339" s="60"/>
      <c r="LQH339" s="60"/>
      <c r="LQI339" s="60"/>
      <c r="LQJ339" s="60"/>
      <c r="LQK339" s="60"/>
      <c r="LQL339" s="60"/>
      <c r="LQM339" s="60"/>
      <c r="LQN339" s="60"/>
      <c r="LQO339" s="60"/>
      <c r="LQP339" s="60"/>
      <c r="LQQ339" s="60"/>
      <c r="LQR339" s="60"/>
      <c r="LQS339" s="60"/>
      <c r="LQT339" s="60"/>
      <c r="LQU339" s="60"/>
      <c r="LQV339" s="60"/>
      <c r="LQW339" s="60"/>
      <c r="LQX339" s="60"/>
      <c r="LQY339" s="60"/>
      <c r="LQZ339" s="60"/>
      <c r="LRA339" s="60"/>
      <c r="LRB339" s="60"/>
      <c r="LRC339" s="60"/>
      <c r="LRD339" s="60"/>
      <c r="LRE339" s="60"/>
      <c r="LRF339" s="60"/>
      <c r="LRG339" s="60"/>
      <c r="LRH339" s="60"/>
      <c r="LRI339" s="60"/>
      <c r="LRJ339" s="60"/>
      <c r="LRK339" s="60"/>
      <c r="LRL339" s="60"/>
      <c r="LRM339" s="60"/>
      <c r="LRN339" s="60"/>
      <c r="LRO339" s="60"/>
      <c r="LRP339" s="60"/>
      <c r="LRQ339" s="60"/>
      <c r="LRR339" s="60"/>
      <c r="LRS339" s="60"/>
      <c r="LRT339" s="60"/>
      <c r="LRU339" s="60"/>
      <c r="LRV339" s="60"/>
      <c r="LRW339" s="60"/>
      <c r="LRX339" s="60"/>
      <c r="LRY339" s="60"/>
      <c r="LRZ339" s="60"/>
      <c r="LSA339" s="60"/>
      <c r="LSB339" s="60"/>
      <c r="LSC339" s="60"/>
      <c r="LSD339" s="60"/>
      <c r="LSE339" s="60"/>
      <c r="LSF339" s="60"/>
      <c r="LSG339" s="60"/>
      <c r="LSH339" s="60"/>
      <c r="LSI339" s="60"/>
      <c r="LSJ339" s="60"/>
      <c r="LSK339" s="60"/>
      <c r="LSL339" s="60"/>
      <c r="LSM339" s="60"/>
      <c r="LSN339" s="60"/>
      <c r="LSO339" s="60"/>
      <c r="LSP339" s="60"/>
      <c r="LSQ339" s="60"/>
      <c r="LSR339" s="60"/>
      <c r="LSS339" s="60"/>
      <c r="LST339" s="60"/>
      <c r="LSU339" s="60"/>
      <c r="LSV339" s="60"/>
      <c r="LSW339" s="60"/>
      <c r="LSX339" s="60"/>
      <c r="LSY339" s="60"/>
      <c r="LSZ339" s="60"/>
      <c r="LTA339" s="60"/>
      <c r="LTB339" s="60"/>
      <c r="LTC339" s="60"/>
      <c r="LTD339" s="60"/>
      <c r="LTE339" s="60"/>
      <c r="LTF339" s="60"/>
      <c r="LTG339" s="60"/>
      <c r="LTH339" s="60"/>
      <c r="LTI339" s="60"/>
      <c r="LTJ339" s="60"/>
      <c r="LTK339" s="60"/>
      <c r="LTL339" s="60"/>
      <c r="LTM339" s="60"/>
      <c r="LTN339" s="60"/>
      <c r="LTO339" s="60"/>
      <c r="LTP339" s="60"/>
      <c r="LTQ339" s="60"/>
      <c r="LTR339" s="60"/>
      <c r="LTS339" s="60"/>
      <c r="LTT339" s="60"/>
      <c r="LTU339" s="60"/>
      <c r="LTV339" s="60"/>
      <c r="LTW339" s="60"/>
      <c r="LTX339" s="60"/>
      <c r="LTY339" s="60"/>
      <c r="LTZ339" s="60"/>
      <c r="LUA339" s="60"/>
      <c r="LUB339" s="60"/>
      <c r="LUC339" s="60"/>
      <c r="LUD339" s="60"/>
      <c r="LUE339" s="60"/>
      <c r="LUF339" s="60"/>
      <c r="LUG339" s="60"/>
      <c r="LUH339" s="60"/>
      <c r="LUI339" s="60"/>
      <c r="LUJ339" s="60"/>
      <c r="LUK339" s="60"/>
      <c r="LUL339" s="60"/>
      <c r="LUM339" s="60"/>
      <c r="LUN339" s="60"/>
      <c r="LUO339" s="60"/>
      <c r="LUP339" s="60"/>
      <c r="LUQ339" s="60"/>
      <c r="LUR339" s="60"/>
      <c r="LUS339" s="60"/>
      <c r="LUT339" s="60"/>
      <c r="LUU339" s="60"/>
      <c r="LUV339" s="60"/>
      <c r="LUW339" s="60"/>
      <c r="LUX339" s="60"/>
      <c r="LUY339" s="60"/>
      <c r="LUZ339" s="60"/>
      <c r="LVA339" s="60"/>
      <c r="LVB339" s="60"/>
      <c r="LVC339" s="60"/>
      <c r="LVD339" s="60"/>
      <c r="LVE339" s="60"/>
      <c r="LVF339" s="60"/>
      <c r="LVG339" s="60"/>
      <c r="LVH339" s="60"/>
      <c r="LVI339" s="60"/>
      <c r="LVJ339" s="60"/>
      <c r="LVK339" s="60"/>
      <c r="LVL339" s="60"/>
      <c r="LVM339" s="60"/>
      <c r="LVN339" s="60"/>
      <c r="LVO339" s="60"/>
      <c r="LVP339" s="60"/>
      <c r="LVQ339" s="60"/>
      <c r="LVR339" s="60"/>
      <c r="LVS339" s="60"/>
      <c r="LVT339" s="60"/>
      <c r="LVU339" s="60"/>
      <c r="LVV339" s="60"/>
      <c r="LVW339" s="60"/>
      <c r="LVX339" s="60"/>
      <c r="LVY339" s="60"/>
      <c r="LVZ339" s="60"/>
      <c r="LWA339" s="60"/>
      <c r="LWB339" s="60"/>
      <c r="LWC339" s="60"/>
      <c r="LWD339" s="60"/>
      <c r="LWE339" s="60"/>
      <c r="LWF339" s="60"/>
      <c r="LWG339" s="60"/>
      <c r="LWH339" s="60"/>
      <c r="LWI339" s="60"/>
      <c r="LWJ339" s="60"/>
      <c r="LWK339" s="60"/>
      <c r="LWL339" s="60"/>
      <c r="LWM339" s="60"/>
      <c r="LWN339" s="60"/>
      <c r="LWO339" s="60"/>
      <c r="LWP339" s="60"/>
      <c r="LWQ339" s="60"/>
      <c r="LWR339" s="60"/>
      <c r="LWS339" s="60"/>
      <c r="LWT339" s="60"/>
      <c r="LWU339" s="60"/>
      <c r="LWV339" s="60"/>
      <c r="LWW339" s="60"/>
      <c r="LWX339" s="60"/>
      <c r="LWY339" s="60"/>
      <c r="LWZ339" s="60"/>
      <c r="LXA339" s="60"/>
      <c r="LXB339" s="60"/>
      <c r="LXC339" s="60"/>
      <c r="LXD339" s="60"/>
      <c r="LXE339" s="60"/>
      <c r="LXF339" s="60"/>
      <c r="LXG339" s="60"/>
      <c r="LXH339" s="60"/>
      <c r="LXI339" s="60"/>
      <c r="LXJ339" s="60"/>
      <c r="LXK339" s="60"/>
      <c r="LXL339" s="60"/>
      <c r="LXM339" s="60"/>
      <c r="LXN339" s="60"/>
      <c r="LXO339" s="60"/>
      <c r="LXP339" s="60"/>
      <c r="LXQ339" s="60"/>
      <c r="LXR339" s="60"/>
      <c r="LXS339" s="60"/>
      <c r="LXT339" s="60"/>
      <c r="LXU339" s="60"/>
      <c r="LXV339" s="60"/>
      <c r="LXW339" s="60"/>
      <c r="LXX339" s="60"/>
      <c r="LXY339" s="60"/>
      <c r="LXZ339" s="60"/>
      <c r="LYA339" s="60"/>
      <c r="LYB339" s="60"/>
      <c r="LYC339" s="60"/>
      <c r="LYD339" s="60"/>
      <c r="LYE339" s="60"/>
      <c r="LYF339" s="60"/>
      <c r="LYG339" s="60"/>
      <c r="LYH339" s="60"/>
      <c r="LYI339" s="60"/>
      <c r="LYJ339" s="60"/>
      <c r="LYK339" s="60"/>
      <c r="LYL339" s="60"/>
      <c r="LYM339" s="60"/>
      <c r="LYN339" s="60"/>
      <c r="LYO339" s="60"/>
      <c r="LYP339" s="60"/>
      <c r="LYQ339" s="60"/>
      <c r="LYR339" s="60"/>
      <c r="LYS339" s="60"/>
      <c r="LYT339" s="60"/>
      <c r="LYU339" s="60"/>
      <c r="LYV339" s="60"/>
      <c r="LYW339" s="60"/>
      <c r="LYX339" s="60"/>
      <c r="LYY339" s="60"/>
      <c r="LYZ339" s="60"/>
      <c r="LZA339" s="60"/>
      <c r="LZB339" s="60"/>
      <c r="LZC339" s="60"/>
      <c r="LZD339" s="60"/>
      <c r="LZE339" s="60"/>
      <c r="LZF339" s="60"/>
      <c r="LZG339" s="60"/>
      <c r="LZH339" s="60"/>
      <c r="LZI339" s="60"/>
      <c r="LZJ339" s="60"/>
      <c r="LZK339" s="60"/>
      <c r="LZL339" s="60"/>
      <c r="LZM339" s="60"/>
      <c r="LZN339" s="60"/>
      <c r="LZO339" s="60"/>
      <c r="LZP339" s="60"/>
      <c r="LZQ339" s="60"/>
      <c r="LZR339" s="60"/>
      <c r="LZS339" s="60"/>
      <c r="LZT339" s="60"/>
      <c r="LZU339" s="60"/>
      <c r="LZV339" s="60"/>
      <c r="LZW339" s="60"/>
      <c r="LZX339" s="60"/>
      <c r="LZY339" s="60"/>
      <c r="LZZ339" s="60"/>
      <c r="MAA339" s="60"/>
      <c r="MAB339" s="60"/>
      <c r="MAC339" s="60"/>
      <c r="MAD339" s="60"/>
      <c r="MAE339" s="60"/>
      <c r="MAF339" s="60"/>
      <c r="MAG339" s="60"/>
      <c r="MAH339" s="60"/>
      <c r="MAI339" s="60"/>
      <c r="MAJ339" s="60"/>
      <c r="MAK339" s="60"/>
      <c r="MAL339" s="60"/>
      <c r="MAM339" s="60"/>
      <c r="MAN339" s="60"/>
      <c r="MAO339" s="60"/>
      <c r="MAP339" s="60"/>
      <c r="MAQ339" s="60"/>
      <c r="MAR339" s="60"/>
      <c r="MAS339" s="60"/>
      <c r="MAT339" s="60"/>
      <c r="MAU339" s="60"/>
      <c r="MAV339" s="60"/>
      <c r="MAW339" s="60"/>
      <c r="MAX339" s="60"/>
      <c r="MAY339" s="60"/>
      <c r="MAZ339" s="60"/>
      <c r="MBA339" s="60"/>
      <c r="MBB339" s="60"/>
      <c r="MBC339" s="60"/>
      <c r="MBD339" s="60"/>
      <c r="MBE339" s="60"/>
      <c r="MBF339" s="60"/>
      <c r="MBG339" s="60"/>
      <c r="MBH339" s="60"/>
      <c r="MBI339" s="60"/>
      <c r="MBJ339" s="60"/>
      <c r="MBK339" s="60"/>
      <c r="MBL339" s="60"/>
      <c r="MBM339" s="60"/>
      <c r="MBN339" s="60"/>
      <c r="MBO339" s="60"/>
      <c r="MBP339" s="60"/>
      <c r="MBQ339" s="60"/>
      <c r="MBR339" s="60"/>
      <c r="MBS339" s="60"/>
      <c r="MBT339" s="60"/>
      <c r="MBU339" s="60"/>
      <c r="MBV339" s="60"/>
      <c r="MBW339" s="60"/>
      <c r="MBX339" s="60"/>
      <c r="MBY339" s="60"/>
      <c r="MBZ339" s="60"/>
      <c r="MCA339" s="60"/>
      <c r="MCB339" s="60"/>
      <c r="MCC339" s="60"/>
      <c r="MCD339" s="60"/>
      <c r="MCE339" s="60"/>
      <c r="MCF339" s="60"/>
      <c r="MCG339" s="60"/>
      <c r="MCH339" s="60"/>
      <c r="MCI339" s="60"/>
      <c r="MCJ339" s="60"/>
      <c r="MCK339" s="60"/>
      <c r="MCL339" s="60"/>
      <c r="MCM339" s="60"/>
      <c r="MCN339" s="60"/>
      <c r="MCO339" s="60"/>
      <c r="MCP339" s="60"/>
      <c r="MCQ339" s="60"/>
      <c r="MCR339" s="60"/>
      <c r="MCS339" s="60"/>
      <c r="MCT339" s="60"/>
      <c r="MCU339" s="60"/>
      <c r="MCV339" s="60"/>
      <c r="MCW339" s="60"/>
      <c r="MCX339" s="60"/>
      <c r="MCY339" s="60"/>
      <c r="MCZ339" s="60"/>
      <c r="MDA339" s="60"/>
      <c r="MDB339" s="60"/>
      <c r="MDC339" s="60"/>
      <c r="MDD339" s="60"/>
      <c r="MDE339" s="60"/>
      <c r="MDF339" s="60"/>
      <c r="MDG339" s="60"/>
      <c r="MDH339" s="60"/>
      <c r="MDI339" s="60"/>
      <c r="MDJ339" s="60"/>
      <c r="MDK339" s="60"/>
      <c r="MDL339" s="60"/>
      <c r="MDM339" s="60"/>
      <c r="MDN339" s="60"/>
      <c r="MDO339" s="60"/>
      <c r="MDP339" s="60"/>
      <c r="MDQ339" s="60"/>
      <c r="MDR339" s="60"/>
      <c r="MDS339" s="60"/>
      <c r="MDT339" s="60"/>
      <c r="MDU339" s="60"/>
      <c r="MDV339" s="60"/>
      <c r="MDW339" s="60"/>
      <c r="MDX339" s="60"/>
      <c r="MDY339" s="60"/>
      <c r="MDZ339" s="60"/>
      <c r="MEA339" s="60"/>
      <c r="MEB339" s="60"/>
      <c r="MEC339" s="60"/>
      <c r="MED339" s="60"/>
      <c r="MEE339" s="60"/>
      <c r="MEF339" s="60"/>
      <c r="MEG339" s="60"/>
      <c r="MEH339" s="60"/>
      <c r="MEI339" s="60"/>
      <c r="MEJ339" s="60"/>
      <c r="MEK339" s="60"/>
      <c r="MEL339" s="60"/>
      <c r="MEM339" s="60"/>
      <c r="MEN339" s="60"/>
      <c r="MEO339" s="60"/>
      <c r="MEP339" s="60"/>
      <c r="MEQ339" s="60"/>
      <c r="MER339" s="60"/>
      <c r="MES339" s="60"/>
      <c r="MET339" s="60"/>
      <c r="MEU339" s="60"/>
      <c r="MEV339" s="60"/>
      <c r="MEW339" s="60"/>
      <c r="MEX339" s="60"/>
      <c r="MEY339" s="60"/>
      <c r="MEZ339" s="60"/>
      <c r="MFA339" s="60"/>
      <c r="MFB339" s="60"/>
      <c r="MFC339" s="60"/>
      <c r="MFD339" s="60"/>
      <c r="MFE339" s="60"/>
      <c r="MFF339" s="60"/>
      <c r="MFG339" s="60"/>
      <c r="MFH339" s="60"/>
      <c r="MFI339" s="60"/>
      <c r="MFJ339" s="60"/>
      <c r="MFK339" s="60"/>
      <c r="MFL339" s="60"/>
      <c r="MFM339" s="60"/>
      <c r="MFN339" s="60"/>
      <c r="MFO339" s="60"/>
      <c r="MFP339" s="60"/>
      <c r="MFQ339" s="60"/>
      <c r="MFR339" s="60"/>
      <c r="MFS339" s="60"/>
      <c r="MFT339" s="60"/>
      <c r="MFU339" s="60"/>
      <c r="MFV339" s="60"/>
      <c r="MFW339" s="60"/>
      <c r="MFX339" s="60"/>
      <c r="MFY339" s="60"/>
      <c r="MFZ339" s="60"/>
      <c r="MGA339" s="60"/>
      <c r="MGB339" s="60"/>
      <c r="MGC339" s="60"/>
      <c r="MGD339" s="60"/>
      <c r="MGE339" s="60"/>
      <c r="MGF339" s="60"/>
      <c r="MGG339" s="60"/>
      <c r="MGH339" s="60"/>
      <c r="MGI339" s="60"/>
      <c r="MGJ339" s="60"/>
      <c r="MGK339" s="60"/>
      <c r="MGL339" s="60"/>
      <c r="MGM339" s="60"/>
      <c r="MGN339" s="60"/>
      <c r="MGO339" s="60"/>
      <c r="MGP339" s="60"/>
      <c r="MGQ339" s="60"/>
      <c r="MGR339" s="60"/>
      <c r="MGS339" s="60"/>
      <c r="MGT339" s="60"/>
      <c r="MGU339" s="60"/>
      <c r="MGV339" s="60"/>
      <c r="MGW339" s="60"/>
      <c r="MGX339" s="60"/>
      <c r="MGY339" s="60"/>
      <c r="MGZ339" s="60"/>
      <c r="MHA339" s="60"/>
      <c r="MHB339" s="60"/>
      <c r="MHC339" s="60"/>
      <c r="MHD339" s="60"/>
      <c r="MHE339" s="60"/>
      <c r="MHF339" s="60"/>
      <c r="MHG339" s="60"/>
      <c r="MHH339" s="60"/>
      <c r="MHI339" s="60"/>
      <c r="MHJ339" s="60"/>
      <c r="MHK339" s="60"/>
      <c r="MHL339" s="60"/>
      <c r="MHM339" s="60"/>
      <c r="MHN339" s="60"/>
      <c r="MHO339" s="60"/>
      <c r="MHP339" s="60"/>
      <c r="MHQ339" s="60"/>
      <c r="MHR339" s="60"/>
      <c r="MHS339" s="60"/>
      <c r="MHT339" s="60"/>
      <c r="MHU339" s="60"/>
      <c r="MHV339" s="60"/>
      <c r="MHW339" s="60"/>
      <c r="MHX339" s="60"/>
      <c r="MHY339" s="60"/>
      <c r="MHZ339" s="60"/>
      <c r="MIA339" s="60"/>
      <c r="MIB339" s="60"/>
      <c r="MIC339" s="60"/>
      <c r="MID339" s="60"/>
      <c r="MIE339" s="60"/>
      <c r="MIF339" s="60"/>
      <c r="MIG339" s="60"/>
      <c r="MIH339" s="60"/>
      <c r="MII339" s="60"/>
      <c r="MIJ339" s="60"/>
      <c r="MIK339" s="60"/>
      <c r="MIL339" s="60"/>
      <c r="MIM339" s="60"/>
      <c r="MIN339" s="60"/>
      <c r="MIO339" s="60"/>
      <c r="MIP339" s="60"/>
      <c r="MIQ339" s="60"/>
      <c r="MIR339" s="60"/>
      <c r="MIS339" s="60"/>
      <c r="MIT339" s="60"/>
      <c r="MIU339" s="60"/>
      <c r="MIV339" s="60"/>
      <c r="MIW339" s="60"/>
      <c r="MIX339" s="60"/>
      <c r="MIY339" s="60"/>
      <c r="MIZ339" s="60"/>
      <c r="MJA339" s="60"/>
      <c r="MJB339" s="60"/>
      <c r="MJC339" s="60"/>
      <c r="MJD339" s="60"/>
      <c r="MJE339" s="60"/>
      <c r="MJF339" s="60"/>
      <c r="MJG339" s="60"/>
      <c r="MJH339" s="60"/>
      <c r="MJI339" s="60"/>
      <c r="MJJ339" s="60"/>
      <c r="MJK339" s="60"/>
      <c r="MJL339" s="60"/>
      <c r="MJM339" s="60"/>
      <c r="MJN339" s="60"/>
      <c r="MJO339" s="60"/>
      <c r="MJP339" s="60"/>
      <c r="MJQ339" s="60"/>
      <c r="MJR339" s="60"/>
      <c r="MJS339" s="60"/>
      <c r="MJT339" s="60"/>
      <c r="MJU339" s="60"/>
      <c r="MJV339" s="60"/>
      <c r="MJW339" s="60"/>
      <c r="MJX339" s="60"/>
      <c r="MJY339" s="60"/>
      <c r="MJZ339" s="60"/>
      <c r="MKA339" s="60"/>
      <c r="MKB339" s="60"/>
      <c r="MKC339" s="60"/>
      <c r="MKD339" s="60"/>
      <c r="MKE339" s="60"/>
      <c r="MKF339" s="60"/>
      <c r="MKG339" s="60"/>
      <c r="MKH339" s="60"/>
      <c r="MKI339" s="60"/>
      <c r="MKJ339" s="60"/>
      <c r="MKK339" s="60"/>
      <c r="MKL339" s="60"/>
      <c r="MKM339" s="60"/>
      <c r="MKN339" s="60"/>
      <c r="MKO339" s="60"/>
      <c r="MKP339" s="60"/>
      <c r="MKQ339" s="60"/>
      <c r="MKR339" s="60"/>
      <c r="MKS339" s="60"/>
      <c r="MKT339" s="60"/>
      <c r="MKU339" s="60"/>
      <c r="MKV339" s="60"/>
      <c r="MKW339" s="60"/>
      <c r="MKX339" s="60"/>
      <c r="MKY339" s="60"/>
      <c r="MKZ339" s="60"/>
      <c r="MLA339" s="60"/>
      <c r="MLB339" s="60"/>
      <c r="MLC339" s="60"/>
      <c r="MLD339" s="60"/>
      <c r="MLE339" s="60"/>
      <c r="MLF339" s="60"/>
      <c r="MLG339" s="60"/>
      <c r="MLH339" s="60"/>
      <c r="MLI339" s="60"/>
      <c r="MLJ339" s="60"/>
      <c r="MLK339" s="60"/>
      <c r="MLL339" s="60"/>
      <c r="MLM339" s="60"/>
      <c r="MLN339" s="60"/>
      <c r="MLO339" s="60"/>
      <c r="MLP339" s="60"/>
      <c r="MLQ339" s="60"/>
      <c r="MLR339" s="60"/>
      <c r="MLS339" s="60"/>
      <c r="MLT339" s="60"/>
      <c r="MLU339" s="60"/>
      <c r="MLV339" s="60"/>
      <c r="MLW339" s="60"/>
      <c r="MLX339" s="60"/>
      <c r="MLY339" s="60"/>
      <c r="MLZ339" s="60"/>
      <c r="MMA339" s="60"/>
      <c r="MMB339" s="60"/>
      <c r="MMC339" s="60"/>
      <c r="MMD339" s="60"/>
      <c r="MME339" s="60"/>
      <c r="MMF339" s="60"/>
      <c r="MMG339" s="60"/>
      <c r="MMH339" s="60"/>
      <c r="MMI339" s="60"/>
      <c r="MMJ339" s="60"/>
      <c r="MMK339" s="60"/>
      <c r="MML339" s="60"/>
      <c r="MMM339" s="60"/>
      <c r="MMN339" s="60"/>
      <c r="MMO339" s="60"/>
      <c r="MMP339" s="60"/>
      <c r="MMQ339" s="60"/>
      <c r="MMR339" s="60"/>
      <c r="MMS339" s="60"/>
      <c r="MMT339" s="60"/>
      <c r="MMU339" s="60"/>
      <c r="MMV339" s="60"/>
      <c r="MMW339" s="60"/>
      <c r="MMX339" s="60"/>
      <c r="MMY339" s="60"/>
      <c r="MMZ339" s="60"/>
      <c r="MNA339" s="60"/>
      <c r="MNB339" s="60"/>
      <c r="MNC339" s="60"/>
      <c r="MND339" s="60"/>
      <c r="MNE339" s="60"/>
      <c r="MNF339" s="60"/>
      <c r="MNG339" s="60"/>
      <c r="MNH339" s="60"/>
      <c r="MNI339" s="60"/>
      <c r="MNJ339" s="60"/>
      <c r="MNK339" s="60"/>
      <c r="MNL339" s="60"/>
      <c r="MNM339" s="60"/>
      <c r="MNN339" s="60"/>
      <c r="MNO339" s="60"/>
      <c r="MNP339" s="60"/>
      <c r="MNQ339" s="60"/>
      <c r="MNR339" s="60"/>
      <c r="MNS339" s="60"/>
      <c r="MNT339" s="60"/>
      <c r="MNU339" s="60"/>
      <c r="MNV339" s="60"/>
      <c r="MNW339" s="60"/>
      <c r="MNX339" s="60"/>
      <c r="MNY339" s="60"/>
      <c r="MNZ339" s="60"/>
      <c r="MOA339" s="60"/>
      <c r="MOB339" s="60"/>
      <c r="MOC339" s="60"/>
      <c r="MOD339" s="60"/>
      <c r="MOE339" s="60"/>
      <c r="MOF339" s="60"/>
      <c r="MOG339" s="60"/>
      <c r="MOH339" s="60"/>
      <c r="MOI339" s="60"/>
      <c r="MOJ339" s="60"/>
      <c r="MOK339" s="60"/>
      <c r="MOL339" s="60"/>
      <c r="MOM339" s="60"/>
      <c r="MON339" s="60"/>
      <c r="MOO339" s="60"/>
      <c r="MOP339" s="60"/>
      <c r="MOQ339" s="60"/>
      <c r="MOR339" s="60"/>
      <c r="MOS339" s="60"/>
      <c r="MOT339" s="60"/>
      <c r="MOU339" s="60"/>
      <c r="MOV339" s="60"/>
      <c r="MOW339" s="60"/>
      <c r="MOX339" s="60"/>
      <c r="MOY339" s="60"/>
      <c r="MOZ339" s="60"/>
      <c r="MPA339" s="60"/>
      <c r="MPB339" s="60"/>
      <c r="MPC339" s="60"/>
      <c r="MPD339" s="60"/>
      <c r="MPE339" s="60"/>
      <c r="MPF339" s="60"/>
      <c r="MPG339" s="60"/>
      <c r="MPH339" s="60"/>
      <c r="MPI339" s="60"/>
      <c r="MPJ339" s="60"/>
      <c r="MPK339" s="60"/>
      <c r="MPL339" s="60"/>
      <c r="MPM339" s="60"/>
      <c r="MPN339" s="60"/>
      <c r="MPO339" s="60"/>
      <c r="MPP339" s="60"/>
      <c r="MPQ339" s="60"/>
      <c r="MPR339" s="60"/>
      <c r="MPS339" s="60"/>
      <c r="MPT339" s="60"/>
      <c r="MPU339" s="60"/>
      <c r="MPV339" s="60"/>
      <c r="MPW339" s="60"/>
      <c r="MPX339" s="60"/>
      <c r="MPY339" s="60"/>
      <c r="MPZ339" s="60"/>
      <c r="MQA339" s="60"/>
      <c r="MQB339" s="60"/>
      <c r="MQC339" s="60"/>
      <c r="MQD339" s="60"/>
      <c r="MQE339" s="60"/>
      <c r="MQF339" s="60"/>
      <c r="MQG339" s="60"/>
      <c r="MQH339" s="60"/>
      <c r="MQI339" s="60"/>
      <c r="MQJ339" s="60"/>
      <c r="MQK339" s="60"/>
      <c r="MQL339" s="60"/>
      <c r="MQM339" s="60"/>
      <c r="MQN339" s="60"/>
      <c r="MQO339" s="60"/>
      <c r="MQP339" s="60"/>
      <c r="MQQ339" s="60"/>
      <c r="MQR339" s="60"/>
      <c r="MQS339" s="60"/>
      <c r="MQT339" s="60"/>
      <c r="MQU339" s="60"/>
      <c r="MQV339" s="60"/>
      <c r="MQW339" s="60"/>
      <c r="MQX339" s="60"/>
      <c r="MQY339" s="60"/>
      <c r="MQZ339" s="60"/>
      <c r="MRA339" s="60"/>
      <c r="MRB339" s="60"/>
      <c r="MRC339" s="60"/>
      <c r="MRD339" s="60"/>
      <c r="MRE339" s="60"/>
      <c r="MRF339" s="60"/>
      <c r="MRG339" s="60"/>
      <c r="MRH339" s="60"/>
      <c r="MRI339" s="60"/>
      <c r="MRJ339" s="60"/>
      <c r="MRK339" s="60"/>
      <c r="MRL339" s="60"/>
      <c r="MRM339" s="60"/>
      <c r="MRN339" s="60"/>
      <c r="MRO339" s="60"/>
      <c r="MRP339" s="60"/>
      <c r="MRQ339" s="60"/>
      <c r="MRR339" s="60"/>
      <c r="MRS339" s="60"/>
      <c r="MRT339" s="60"/>
      <c r="MRU339" s="60"/>
      <c r="MRV339" s="60"/>
      <c r="MRW339" s="60"/>
      <c r="MRX339" s="60"/>
      <c r="MRY339" s="60"/>
      <c r="MRZ339" s="60"/>
      <c r="MSA339" s="60"/>
      <c r="MSB339" s="60"/>
      <c r="MSC339" s="60"/>
      <c r="MSD339" s="60"/>
      <c r="MSE339" s="60"/>
      <c r="MSF339" s="60"/>
      <c r="MSG339" s="60"/>
      <c r="MSH339" s="60"/>
      <c r="MSI339" s="60"/>
      <c r="MSJ339" s="60"/>
      <c r="MSK339" s="60"/>
      <c r="MSL339" s="60"/>
      <c r="MSM339" s="60"/>
      <c r="MSN339" s="60"/>
      <c r="MSO339" s="60"/>
      <c r="MSP339" s="60"/>
      <c r="MSQ339" s="60"/>
      <c r="MSR339" s="60"/>
      <c r="MSS339" s="60"/>
      <c r="MST339" s="60"/>
      <c r="MSU339" s="60"/>
      <c r="MSV339" s="60"/>
      <c r="MSW339" s="60"/>
      <c r="MSX339" s="60"/>
      <c r="MSY339" s="60"/>
      <c r="MSZ339" s="60"/>
      <c r="MTA339" s="60"/>
      <c r="MTB339" s="60"/>
      <c r="MTC339" s="60"/>
      <c r="MTD339" s="60"/>
      <c r="MTE339" s="60"/>
      <c r="MTF339" s="60"/>
      <c r="MTG339" s="60"/>
      <c r="MTH339" s="60"/>
      <c r="MTI339" s="60"/>
      <c r="MTJ339" s="60"/>
      <c r="MTK339" s="60"/>
      <c r="MTL339" s="60"/>
      <c r="MTM339" s="60"/>
      <c r="MTN339" s="60"/>
      <c r="MTO339" s="60"/>
      <c r="MTP339" s="60"/>
      <c r="MTQ339" s="60"/>
      <c r="MTR339" s="60"/>
      <c r="MTS339" s="60"/>
      <c r="MTT339" s="60"/>
      <c r="MTU339" s="60"/>
      <c r="MTV339" s="60"/>
      <c r="MTW339" s="60"/>
      <c r="MTX339" s="60"/>
      <c r="MTY339" s="60"/>
      <c r="MTZ339" s="60"/>
      <c r="MUA339" s="60"/>
      <c r="MUB339" s="60"/>
      <c r="MUC339" s="60"/>
      <c r="MUD339" s="60"/>
      <c r="MUE339" s="60"/>
      <c r="MUF339" s="60"/>
      <c r="MUG339" s="60"/>
      <c r="MUH339" s="60"/>
      <c r="MUI339" s="60"/>
      <c r="MUJ339" s="60"/>
      <c r="MUK339" s="60"/>
      <c r="MUL339" s="60"/>
      <c r="MUM339" s="60"/>
      <c r="MUN339" s="60"/>
      <c r="MUO339" s="60"/>
      <c r="MUP339" s="60"/>
      <c r="MUQ339" s="60"/>
      <c r="MUR339" s="60"/>
      <c r="MUS339" s="60"/>
      <c r="MUT339" s="60"/>
      <c r="MUU339" s="60"/>
      <c r="MUV339" s="60"/>
      <c r="MUW339" s="60"/>
      <c r="MUX339" s="60"/>
      <c r="MUY339" s="60"/>
      <c r="MUZ339" s="60"/>
      <c r="MVA339" s="60"/>
      <c r="MVB339" s="60"/>
      <c r="MVC339" s="60"/>
      <c r="MVD339" s="60"/>
      <c r="MVE339" s="60"/>
      <c r="MVF339" s="60"/>
      <c r="MVG339" s="60"/>
      <c r="MVH339" s="60"/>
      <c r="MVI339" s="60"/>
      <c r="MVJ339" s="60"/>
      <c r="MVK339" s="60"/>
      <c r="MVL339" s="60"/>
      <c r="MVM339" s="60"/>
      <c r="MVN339" s="60"/>
      <c r="MVO339" s="60"/>
      <c r="MVP339" s="60"/>
      <c r="MVQ339" s="60"/>
      <c r="MVR339" s="60"/>
      <c r="MVS339" s="60"/>
      <c r="MVT339" s="60"/>
      <c r="MVU339" s="60"/>
      <c r="MVV339" s="60"/>
      <c r="MVW339" s="60"/>
      <c r="MVX339" s="60"/>
      <c r="MVY339" s="60"/>
      <c r="MVZ339" s="60"/>
      <c r="MWA339" s="60"/>
      <c r="MWB339" s="60"/>
      <c r="MWC339" s="60"/>
      <c r="MWD339" s="60"/>
      <c r="MWE339" s="60"/>
      <c r="MWF339" s="60"/>
      <c r="MWG339" s="60"/>
      <c r="MWH339" s="60"/>
      <c r="MWI339" s="60"/>
      <c r="MWJ339" s="60"/>
      <c r="MWK339" s="60"/>
      <c r="MWL339" s="60"/>
      <c r="MWM339" s="60"/>
      <c r="MWN339" s="60"/>
      <c r="MWO339" s="60"/>
      <c r="MWP339" s="60"/>
      <c r="MWQ339" s="60"/>
      <c r="MWR339" s="60"/>
      <c r="MWS339" s="60"/>
      <c r="MWT339" s="60"/>
      <c r="MWU339" s="60"/>
      <c r="MWV339" s="60"/>
      <c r="MWW339" s="60"/>
      <c r="MWX339" s="60"/>
      <c r="MWY339" s="60"/>
      <c r="MWZ339" s="60"/>
      <c r="MXA339" s="60"/>
      <c r="MXB339" s="60"/>
      <c r="MXC339" s="60"/>
      <c r="MXD339" s="60"/>
      <c r="MXE339" s="60"/>
      <c r="MXF339" s="60"/>
      <c r="MXG339" s="60"/>
      <c r="MXH339" s="60"/>
      <c r="MXI339" s="60"/>
      <c r="MXJ339" s="60"/>
      <c r="MXK339" s="60"/>
      <c r="MXL339" s="60"/>
      <c r="MXM339" s="60"/>
      <c r="MXN339" s="60"/>
      <c r="MXO339" s="60"/>
      <c r="MXP339" s="60"/>
      <c r="MXQ339" s="60"/>
      <c r="MXR339" s="60"/>
      <c r="MXS339" s="60"/>
      <c r="MXT339" s="60"/>
      <c r="MXU339" s="60"/>
      <c r="MXV339" s="60"/>
      <c r="MXW339" s="60"/>
      <c r="MXX339" s="60"/>
      <c r="MXY339" s="60"/>
      <c r="MXZ339" s="60"/>
      <c r="MYA339" s="60"/>
      <c r="MYB339" s="60"/>
      <c r="MYC339" s="60"/>
      <c r="MYD339" s="60"/>
      <c r="MYE339" s="60"/>
      <c r="MYF339" s="60"/>
      <c r="MYG339" s="60"/>
      <c r="MYH339" s="60"/>
      <c r="MYI339" s="60"/>
      <c r="MYJ339" s="60"/>
      <c r="MYK339" s="60"/>
      <c r="MYL339" s="60"/>
      <c r="MYM339" s="60"/>
      <c r="MYN339" s="60"/>
      <c r="MYO339" s="60"/>
      <c r="MYP339" s="60"/>
      <c r="MYQ339" s="60"/>
      <c r="MYR339" s="60"/>
      <c r="MYS339" s="60"/>
      <c r="MYT339" s="60"/>
      <c r="MYU339" s="60"/>
      <c r="MYV339" s="60"/>
      <c r="MYW339" s="60"/>
      <c r="MYX339" s="60"/>
      <c r="MYY339" s="60"/>
      <c r="MYZ339" s="60"/>
      <c r="MZA339" s="60"/>
      <c r="MZB339" s="60"/>
      <c r="MZC339" s="60"/>
      <c r="MZD339" s="60"/>
      <c r="MZE339" s="60"/>
      <c r="MZF339" s="60"/>
      <c r="MZG339" s="60"/>
      <c r="MZH339" s="60"/>
      <c r="MZI339" s="60"/>
      <c r="MZJ339" s="60"/>
      <c r="MZK339" s="60"/>
      <c r="MZL339" s="60"/>
      <c r="MZM339" s="60"/>
      <c r="MZN339" s="60"/>
      <c r="MZO339" s="60"/>
      <c r="MZP339" s="60"/>
      <c r="MZQ339" s="60"/>
      <c r="MZR339" s="60"/>
      <c r="MZS339" s="60"/>
      <c r="MZT339" s="60"/>
      <c r="MZU339" s="60"/>
      <c r="MZV339" s="60"/>
      <c r="MZW339" s="60"/>
      <c r="MZX339" s="60"/>
      <c r="MZY339" s="60"/>
      <c r="MZZ339" s="60"/>
      <c r="NAA339" s="60"/>
      <c r="NAB339" s="60"/>
      <c r="NAC339" s="60"/>
      <c r="NAD339" s="60"/>
      <c r="NAE339" s="60"/>
      <c r="NAF339" s="60"/>
      <c r="NAG339" s="60"/>
      <c r="NAH339" s="60"/>
      <c r="NAI339" s="60"/>
      <c r="NAJ339" s="60"/>
      <c r="NAK339" s="60"/>
      <c r="NAL339" s="60"/>
      <c r="NAM339" s="60"/>
      <c r="NAN339" s="60"/>
      <c r="NAO339" s="60"/>
      <c r="NAP339" s="60"/>
      <c r="NAQ339" s="60"/>
      <c r="NAR339" s="60"/>
      <c r="NAS339" s="60"/>
      <c r="NAT339" s="60"/>
      <c r="NAU339" s="60"/>
      <c r="NAV339" s="60"/>
      <c r="NAW339" s="60"/>
      <c r="NAX339" s="60"/>
      <c r="NAY339" s="60"/>
      <c r="NAZ339" s="60"/>
      <c r="NBA339" s="60"/>
      <c r="NBB339" s="60"/>
      <c r="NBC339" s="60"/>
      <c r="NBD339" s="60"/>
      <c r="NBE339" s="60"/>
      <c r="NBF339" s="60"/>
      <c r="NBG339" s="60"/>
      <c r="NBH339" s="60"/>
      <c r="NBI339" s="60"/>
      <c r="NBJ339" s="60"/>
      <c r="NBK339" s="60"/>
      <c r="NBL339" s="60"/>
      <c r="NBM339" s="60"/>
      <c r="NBN339" s="60"/>
      <c r="NBO339" s="60"/>
      <c r="NBP339" s="60"/>
      <c r="NBQ339" s="60"/>
      <c r="NBR339" s="60"/>
      <c r="NBS339" s="60"/>
      <c r="NBT339" s="60"/>
      <c r="NBU339" s="60"/>
      <c r="NBV339" s="60"/>
      <c r="NBW339" s="60"/>
      <c r="NBX339" s="60"/>
      <c r="NBY339" s="60"/>
      <c r="NBZ339" s="60"/>
      <c r="NCA339" s="60"/>
      <c r="NCB339" s="60"/>
      <c r="NCC339" s="60"/>
      <c r="NCD339" s="60"/>
      <c r="NCE339" s="60"/>
      <c r="NCF339" s="60"/>
      <c r="NCG339" s="60"/>
      <c r="NCH339" s="60"/>
      <c r="NCI339" s="60"/>
      <c r="NCJ339" s="60"/>
      <c r="NCK339" s="60"/>
      <c r="NCL339" s="60"/>
      <c r="NCM339" s="60"/>
      <c r="NCN339" s="60"/>
      <c r="NCO339" s="60"/>
      <c r="NCP339" s="60"/>
      <c r="NCQ339" s="60"/>
      <c r="NCR339" s="60"/>
      <c r="NCS339" s="60"/>
      <c r="NCT339" s="60"/>
      <c r="NCU339" s="60"/>
      <c r="NCV339" s="60"/>
      <c r="NCW339" s="60"/>
      <c r="NCX339" s="60"/>
      <c r="NCY339" s="60"/>
      <c r="NCZ339" s="60"/>
      <c r="NDA339" s="60"/>
      <c r="NDB339" s="60"/>
      <c r="NDC339" s="60"/>
      <c r="NDD339" s="60"/>
      <c r="NDE339" s="60"/>
      <c r="NDF339" s="60"/>
      <c r="NDG339" s="60"/>
      <c r="NDH339" s="60"/>
      <c r="NDI339" s="60"/>
      <c r="NDJ339" s="60"/>
      <c r="NDK339" s="60"/>
      <c r="NDL339" s="60"/>
      <c r="NDM339" s="60"/>
      <c r="NDN339" s="60"/>
      <c r="NDO339" s="60"/>
      <c r="NDP339" s="60"/>
      <c r="NDQ339" s="60"/>
      <c r="NDR339" s="60"/>
      <c r="NDS339" s="60"/>
      <c r="NDT339" s="60"/>
      <c r="NDU339" s="60"/>
      <c r="NDV339" s="60"/>
      <c r="NDW339" s="60"/>
      <c r="NDX339" s="60"/>
      <c r="NDY339" s="60"/>
      <c r="NDZ339" s="60"/>
      <c r="NEA339" s="60"/>
      <c r="NEB339" s="60"/>
      <c r="NEC339" s="60"/>
      <c r="NED339" s="60"/>
      <c r="NEE339" s="60"/>
      <c r="NEF339" s="60"/>
      <c r="NEG339" s="60"/>
      <c r="NEH339" s="60"/>
      <c r="NEI339" s="60"/>
      <c r="NEJ339" s="60"/>
      <c r="NEK339" s="60"/>
      <c r="NEL339" s="60"/>
      <c r="NEM339" s="60"/>
      <c r="NEN339" s="60"/>
      <c r="NEO339" s="60"/>
      <c r="NEP339" s="60"/>
      <c r="NEQ339" s="60"/>
      <c r="NER339" s="60"/>
      <c r="NES339" s="60"/>
      <c r="NET339" s="60"/>
      <c r="NEU339" s="60"/>
      <c r="NEV339" s="60"/>
      <c r="NEW339" s="60"/>
      <c r="NEX339" s="60"/>
      <c r="NEY339" s="60"/>
      <c r="NEZ339" s="60"/>
      <c r="NFA339" s="60"/>
      <c r="NFB339" s="60"/>
      <c r="NFC339" s="60"/>
      <c r="NFD339" s="60"/>
      <c r="NFE339" s="60"/>
      <c r="NFF339" s="60"/>
      <c r="NFG339" s="60"/>
      <c r="NFH339" s="60"/>
      <c r="NFI339" s="60"/>
      <c r="NFJ339" s="60"/>
      <c r="NFK339" s="60"/>
      <c r="NFL339" s="60"/>
      <c r="NFM339" s="60"/>
      <c r="NFN339" s="60"/>
      <c r="NFO339" s="60"/>
      <c r="NFP339" s="60"/>
      <c r="NFQ339" s="60"/>
      <c r="NFR339" s="60"/>
      <c r="NFS339" s="60"/>
      <c r="NFT339" s="60"/>
      <c r="NFU339" s="60"/>
      <c r="NFV339" s="60"/>
      <c r="NFW339" s="60"/>
      <c r="NFX339" s="60"/>
      <c r="NFY339" s="60"/>
      <c r="NFZ339" s="60"/>
      <c r="NGA339" s="60"/>
      <c r="NGB339" s="60"/>
      <c r="NGC339" s="60"/>
      <c r="NGD339" s="60"/>
      <c r="NGE339" s="60"/>
      <c r="NGF339" s="60"/>
      <c r="NGG339" s="60"/>
      <c r="NGH339" s="60"/>
      <c r="NGI339" s="60"/>
      <c r="NGJ339" s="60"/>
      <c r="NGK339" s="60"/>
      <c r="NGL339" s="60"/>
      <c r="NGM339" s="60"/>
      <c r="NGN339" s="60"/>
      <c r="NGO339" s="60"/>
      <c r="NGP339" s="60"/>
      <c r="NGQ339" s="60"/>
      <c r="NGR339" s="60"/>
      <c r="NGS339" s="60"/>
      <c r="NGT339" s="60"/>
      <c r="NGU339" s="60"/>
      <c r="NGV339" s="60"/>
      <c r="NGW339" s="60"/>
      <c r="NGX339" s="60"/>
      <c r="NGY339" s="60"/>
      <c r="NGZ339" s="60"/>
      <c r="NHA339" s="60"/>
      <c r="NHB339" s="60"/>
      <c r="NHC339" s="60"/>
      <c r="NHD339" s="60"/>
      <c r="NHE339" s="60"/>
      <c r="NHF339" s="60"/>
      <c r="NHG339" s="60"/>
      <c r="NHH339" s="60"/>
      <c r="NHI339" s="60"/>
      <c r="NHJ339" s="60"/>
      <c r="NHK339" s="60"/>
      <c r="NHL339" s="60"/>
      <c r="NHM339" s="60"/>
      <c r="NHN339" s="60"/>
      <c r="NHO339" s="60"/>
      <c r="NHP339" s="60"/>
      <c r="NHQ339" s="60"/>
      <c r="NHR339" s="60"/>
      <c r="NHS339" s="60"/>
      <c r="NHT339" s="60"/>
      <c r="NHU339" s="60"/>
      <c r="NHV339" s="60"/>
      <c r="NHW339" s="60"/>
      <c r="NHX339" s="60"/>
      <c r="NHY339" s="60"/>
      <c r="NHZ339" s="60"/>
      <c r="NIA339" s="60"/>
      <c r="NIB339" s="60"/>
      <c r="NIC339" s="60"/>
      <c r="NID339" s="60"/>
      <c r="NIE339" s="60"/>
      <c r="NIF339" s="60"/>
      <c r="NIG339" s="60"/>
      <c r="NIH339" s="60"/>
      <c r="NII339" s="60"/>
      <c r="NIJ339" s="60"/>
      <c r="NIK339" s="60"/>
      <c r="NIL339" s="60"/>
      <c r="NIM339" s="60"/>
      <c r="NIN339" s="60"/>
      <c r="NIO339" s="60"/>
      <c r="NIP339" s="60"/>
      <c r="NIQ339" s="60"/>
      <c r="NIR339" s="60"/>
      <c r="NIS339" s="60"/>
      <c r="NIT339" s="60"/>
      <c r="NIU339" s="60"/>
      <c r="NIV339" s="60"/>
      <c r="NIW339" s="60"/>
      <c r="NIX339" s="60"/>
      <c r="NIY339" s="60"/>
      <c r="NIZ339" s="60"/>
      <c r="NJA339" s="60"/>
      <c r="NJB339" s="60"/>
      <c r="NJC339" s="60"/>
      <c r="NJD339" s="60"/>
      <c r="NJE339" s="60"/>
      <c r="NJF339" s="60"/>
      <c r="NJG339" s="60"/>
      <c r="NJH339" s="60"/>
      <c r="NJI339" s="60"/>
      <c r="NJJ339" s="60"/>
      <c r="NJK339" s="60"/>
      <c r="NJL339" s="60"/>
      <c r="NJM339" s="60"/>
      <c r="NJN339" s="60"/>
      <c r="NJO339" s="60"/>
      <c r="NJP339" s="60"/>
      <c r="NJQ339" s="60"/>
      <c r="NJR339" s="60"/>
      <c r="NJS339" s="60"/>
      <c r="NJT339" s="60"/>
      <c r="NJU339" s="60"/>
      <c r="NJV339" s="60"/>
      <c r="NJW339" s="60"/>
      <c r="NJX339" s="60"/>
      <c r="NJY339" s="60"/>
      <c r="NJZ339" s="60"/>
      <c r="NKA339" s="60"/>
      <c r="NKB339" s="60"/>
      <c r="NKC339" s="60"/>
      <c r="NKD339" s="60"/>
      <c r="NKE339" s="60"/>
      <c r="NKF339" s="60"/>
      <c r="NKG339" s="60"/>
      <c r="NKH339" s="60"/>
      <c r="NKI339" s="60"/>
      <c r="NKJ339" s="60"/>
      <c r="NKK339" s="60"/>
      <c r="NKL339" s="60"/>
      <c r="NKM339" s="60"/>
      <c r="NKN339" s="60"/>
      <c r="NKO339" s="60"/>
      <c r="NKP339" s="60"/>
      <c r="NKQ339" s="60"/>
      <c r="NKR339" s="60"/>
      <c r="NKS339" s="60"/>
      <c r="NKT339" s="60"/>
      <c r="NKU339" s="60"/>
      <c r="NKV339" s="60"/>
      <c r="NKW339" s="60"/>
      <c r="NKX339" s="60"/>
      <c r="NKY339" s="60"/>
      <c r="NKZ339" s="60"/>
      <c r="NLA339" s="60"/>
      <c r="NLB339" s="60"/>
      <c r="NLC339" s="60"/>
      <c r="NLD339" s="60"/>
      <c r="NLE339" s="60"/>
      <c r="NLF339" s="60"/>
      <c r="NLG339" s="60"/>
      <c r="NLH339" s="60"/>
      <c r="NLI339" s="60"/>
      <c r="NLJ339" s="60"/>
      <c r="NLK339" s="60"/>
      <c r="NLL339" s="60"/>
      <c r="NLM339" s="60"/>
      <c r="NLN339" s="60"/>
      <c r="NLO339" s="60"/>
      <c r="NLP339" s="60"/>
      <c r="NLQ339" s="60"/>
      <c r="NLR339" s="60"/>
      <c r="NLS339" s="60"/>
      <c r="NLT339" s="60"/>
      <c r="NLU339" s="60"/>
      <c r="NLV339" s="60"/>
      <c r="NLW339" s="60"/>
      <c r="NLX339" s="60"/>
      <c r="NLY339" s="60"/>
      <c r="NLZ339" s="60"/>
      <c r="NMA339" s="60"/>
      <c r="NMB339" s="60"/>
      <c r="NMC339" s="60"/>
      <c r="NMD339" s="60"/>
      <c r="NME339" s="60"/>
      <c r="NMF339" s="60"/>
      <c r="NMG339" s="60"/>
      <c r="NMH339" s="60"/>
      <c r="NMI339" s="60"/>
      <c r="NMJ339" s="60"/>
      <c r="NMK339" s="60"/>
      <c r="NML339" s="60"/>
      <c r="NMM339" s="60"/>
      <c r="NMN339" s="60"/>
      <c r="NMO339" s="60"/>
      <c r="NMP339" s="60"/>
      <c r="NMQ339" s="60"/>
      <c r="NMR339" s="60"/>
      <c r="NMS339" s="60"/>
      <c r="NMT339" s="60"/>
      <c r="NMU339" s="60"/>
      <c r="NMV339" s="60"/>
      <c r="NMW339" s="60"/>
      <c r="NMX339" s="60"/>
      <c r="NMY339" s="60"/>
      <c r="NMZ339" s="60"/>
      <c r="NNA339" s="60"/>
      <c r="NNB339" s="60"/>
      <c r="NNC339" s="60"/>
      <c r="NND339" s="60"/>
      <c r="NNE339" s="60"/>
      <c r="NNF339" s="60"/>
      <c r="NNG339" s="60"/>
      <c r="NNH339" s="60"/>
      <c r="NNI339" s="60"/>
      <c r="NNJ339" s="60"/>
      <c r="NNK339" s="60"/>
      <c r="NNL339" s="60"/>
      <c r="NNM339" s="60"/>
      <c r="NNN339" s="60"/>
      <c r="NNO339" s="60"/>
      <c r="NNP339" s="60"/>
      <c r="NNQ339" s="60"/>
      <c r="NNR339" s="60"/>
      <c r="NNS339" s="60"/>
      <c r="NNT339" s="60"/>
      <c r="NNU339" s="60"/>
      <c r="NNV339" s="60"/>
      <c r="NNW339" s="60"/>
      <c r="NNX339" s="60"/>
      <c r="NNY339" s="60"/>
      <c r="NNZ339" s="60"/>
      <c r="NOA339" s="60"/>
      <c r="NOB339" s="60"/>
      <c r="NOC339" s="60"/>
      <c r="NOD339" s="60"/>
      <c r="NOE339" s="60"/>
      <c r="NOF339" s="60"/>
      <c r="NOG339" s="60"/>
      <c r="NOH339" s="60"/>
      <c r="NOI339" s="60"/>
      <c r="NOJ339" s="60"/>
      <c r="NOK339" s="60"/>
      <c r="NOL339" s="60"/>
      <c r="NOM339" s="60"/>
      <c r="NON339" s="60"/>
      <c r="NOO339" s="60"/>
      <c r="NOP339" s="60"/>
      <c r="NOQ339" s="60"/>
      <c r="NOR339" s="60"/>
      <c r="NOS339" s="60"/>
      <c r="NOT339" s="60"/>
      <c r="NOU339" s="60"/>
      <c r="NOV339" s="60"/>
      <c r="NOW339" s="60"/>
      <c r="NOX339" s="60"/>
      <c r="NOY339" s="60"/>
      <c r="NOZ339" s="60"/>
      <c r="NPA339" s="60"/>
      <c r="NPB339" s="60"/>
      <c r="NPC339" s="60"/>
      <c r="NPD339" s="60"/>
      <c r="NPE339" s="60"/>
      <c r="NPF339" s="60"/>
      <c r="NPG339" s="60"/>
      <c r="NPH339" s="60"/>
      <c r="NPI339" s="60"/>
      <c r="NPJ339" s="60"/>
      <c r="NPK339" s="60"/>
      <c r="NPL339" s="60"/>
      <c r="NPM339" s="60"/>
      <c r="NPN339" s="60"/>
      <c r="NPO339" s="60"/>
      <c r="NPP339" s="60"/>
      <c r="NPQ339" s="60"/>
      <c r="NPR339" s="60"/>
      <c r="NPS339" s="60"/>
      <c r="NPT339" s="60"/>
      <c r="NPU339" s="60"/>
      <c r="NPV339" s="60"/>
      <c r="NPW339" s="60"/>
      <c r="NPX339" s="60"/>
      <c r="NPY339" s="60"/>
      <c r="NPZ339" s="60"/>
      <c r="NQA339" s="60"/>
      <c r="NQB339" s="60"/>
      <c r="NQC339" s="60"/>
      <c r="NQD339" s="60"/>
      <c r="NQE339" s="60"/>
      <c r="NQF339" s="60"/>
      <c r="NQG339" s="60"/>
      <c r="NQH339" s="60"/>
      <c r="NQI339" s="60"/>
      <c r="NQJ339" s="60"/>
      <c r="NQK339" s="60"/>
      <c r="NQL339" s="60"/>
      <c r="NQM339" s="60"/>
      <c r="NQN339" s="60"/>
      <c r="NQO339" s="60"/>
      <c r="NQP339" s="60"/>
      <c r="NQQ339" s="60"/>
      <c r="NQR339" s="60"/>
      <c r="NQS339" s="60"/>
      <c r="NQT339" s="60"/>
      <c r="NQU339" s="60"/>
      <c r="NQV339" s="60"/>
      <c r="NQW339" s="60"/>
      <c r="NQX339" s="60"/>
      <c r="NQY339" s="60"/>
      <c r="NQZ339" s="60"/>
      <c r="NRA339" s="60"/>
      <c r="NRB339" s="60"/>
      <c r="NRC339" s="60"/>
      <c r="NRD339" s="60"/>
      <c r="NRE339" s="60"/>
      <c r="NRF339" s="60"/>
      <c r="NRG339" s="60"/>
      <c r="NRH339" s="60"/>
      <c r="NRI339" s="60"/>
      <c r="NRJ339" s="60"/>
      <c r="NRK339" s="60"/>
      <c r="NRL339" s="60"/>
      <c r="NRM339" s="60"/>
      <c r="NRN339" s="60"/>
      <c r="NRO339" s="60"/>
      <c r="NRP339" s="60"/>
      <c r="NRQ339" s="60"/>
      <c r="NRR339" s="60"/>
      <c r="NRS339" s="60"/>
      <c r="NRT339" s="60"/>
      <c r="NRU339" s="60"/>
      <c r="NRV339" s="60"/>
      <c r="NRW339" s="60"/>
      <c r="NRX339" s="60"/>
      <c r="NRY339" s="60"/>
      <c r="NRZ339" s="60"/>
      <c r="NSA339" s="60"/>
      <c r="NSB339" s="60"/>
      <c r="NSC339" s="60"/>
      <c r="NSD339" s="60"/>
      <c r="NSE339" s="60"/>
      <c r="NSF339" s="60"/>
      <c r="NSG339" s="60"/>
      <c r="NSH339" s="60"/>
      <c r="NSI339" s="60"/>
      <c r="NSJ339" s="60"/>
      <c r="NSK339" s="60"/>
      <c r="NSL339" s="60"/>
      <c r="NSM339" s="60"/>
      <c r="NSN339" s="60"/>
      <c r="NSO339" s="60"/>
      <c r="NSP339" s="60"/>
      <c r="NSQ339" s="60"/>
      <c r="NSR339" s="60"/>
      <c r="NSS339" s="60"/>
      <c r="NST339" s="60"/>
      <c r="NSU339" s="60"/>
      <c r="NSV339" s="60"/>
      <c r="NSW339" s="60"/>
      <c r="NSX339" s="60"/>
      <c r="NSY339" s="60"/>
      <c r="NSZ339" s="60"/>
      <c r="NTA339" s="60"/>
      <c r="NTB339" s="60"/>
      <c r="NTC339" s="60"/>
      <c r="NTD339" s="60"/>
      <c r="NTE339" s="60"/>
      <c r="NTF339" s="60"/>
      <c r="NTG339" s="60"/>
      <c r="NTH339" s="60"/>
      <c r="NTI339" s="60"/>
      <c r="NTJ339" s="60"/>
      <c r="NTK339" s="60"/>
      <c r="NTL339" s="60"/>
      <c r="NTM339" s="60"/>
      <c r="NTN339" s="60"/>
      <c r="NTO339" s="60"/>
      <c r="NTP339" s="60"/>
      <c r="NTQ339" s="60"/>
      <c r="NTR339" s="60"/>
      <c r="NTS339" s="60"/>
      <c r="NTT339" s="60"/>
      <c r="NTU339" s="60"/>
      <c r="NTV339" s="60"/>
      <c r="NTW339" s="60"/>
      <c r="NTX339" s="60"/>
      <c r="NTY339" s="60"/>
      <c r="NTZ339" s="60"/>
      <c r="NUA339" s="60"/>
      <c r="NUB339" s="60"/>
      <c r="NUC339" s="60"/>
      <c r="NUD339" s="60"/>
      <c r="NUE339" s="60"/>
      <c r="NUF339" s="60"/>
      <c r="NUG339" s="60"/>
      <c r="NUH339" s="60"/>
      <c r="NUI339" s="60"/>
      <c r="NUJ339" s="60"/>
      <c r="NUK339" s="60"/>
      <c r="NUL339" s="60"/>
      <c r="NUM339" s="60"/>
      <c r="NUN339" s="60"/>
      <c r="NUO339" s="60"/>
      <c r="NUP339" s="60"/>
      <c r="NUQ339" s="60"/>
      <c r="NUR339" s="60"/>
      <c r="NUS339" s="60"/>
      <c r="NUT339" s="60"/>
      <c r="NUU339" s="60"/>
      <c r="NUV339" s="60"/>
      <c r="NUW339" s="60"/>
      <c r="NUX339" s="60"/>
      <c r="NUY339" s="60"/>
      <c r="NUZ339" s="60"/>
      <c r="NVA339" s="60"/>
      <c r="NVB339" s="60"/>
      <c r="NVC339" s="60"/>
      <c r="NVD339" s="60"/>
      <c r="NVE339" s="60"/>
      <c r="NVF339" s="60"/>
      <c r="NVG339" s="60"/>
      <c r="NVH339" s="60"/>
      <c r="NVI339" s="60"/>
      <c r="NVJ339" s="60"/>
      <c r="NVK339" s="60"/>
      <c r="NVL339" s="60"/>
      <c r="NVM339" s="60"/>
      <c r="NVN339" s="60"/>
      <c r="NVO339" s="60"/>
      <c r="NVP339" s="60"/>
      <c r="NVQ339" s="60"/>
      <c r="NVR339" s="60"/>
      <c r="NVS339" s="60"/>
      <c r="NVT339" s="60"/>
      <c r="NVU339" s="60"/>
      <c r="NVV339" s="60"/>
      <c r="NVW339" s="60"/>
      <c r="NVX339" s="60"/>
      <c r="NVY339" s="60"/>
      <c r="NVZ339" s="60"/>
      <c r="NWA339" s="60"/>
      <c r="NWB339" s="60"/>
      <c r="NWC339" s="60"/>
      <c r="NWD339" s="60"/>
      <c r="NWE339" s="60"/>
      <c r="NWF339" s="60"/>
      <c r="NWG339" s="60"/>
      <c r="NWH339" s="60"/>
      <c r="NWI339" s="60"/>
      <c r="NWJ339" s="60"/>
      <c r="NWK339" s="60"/>
      <c r="NWL339" s="60"/>
      <c r="NWM339" s="60"/>
      <c r="NWN339" s="60"/>
      <c r="NWO339" s="60"/>
      <c r="NWP339" s="60"/>
      <c r="NWQ339" s="60"/>
      <c r="NWR339" s="60"/>
      <c r="NWS339" s="60"/>
      <c r="NWT339" s="60"/>
      <c r="NWU339" s="60"/>
      <c r="NWV339" s="60"/>
      <c r="NWW339" s="60"/>
      <c r="NWX339" s="60"/>
      <c r="NWY339" s="60"/>
      <c r="NWZ339" s="60"/>
      <c r="NXA339" s="60"/>
      <c r="NXB339" s="60"/>
      <c r="NXC339" s="60"/>
      <c r="NXD339" s="60"/>
      <c r="NXE339" s="60"/>
      <c r="NXF339" s="60"/>
      <c r="NXG339" s="60"/>
      <c r="NXH339" s="60"/>
      <c r="NXI339" s="60"/>
      <c r="NXJ339" s="60"/>
      <c r="NXK339" s="60"/>
      <c r="NXL339" s="60"/>
      <c r="NXM339" s="60"/>
      <c r="NXN339" s="60"/>
      <c r="NXO339" s="60"/>
      <c r="NXP339" s="60"/>
      <c r="NXQ339" s="60"/>
      <c r="NXR339" s="60"/>
      <c r="NXS339" s="60"/>
      <c r="NXT339" s="60"/>
      <c r="NXU339" s="60"/>
      <c r="NXV339" s="60"/>
      <c r="NXW339" s="60"/>
      <c r="NXX339" s="60"/>
      <c r="NXY339" s="60"/>
      <c r="NXZ339" s="60"/>
      <c r="NYA339" s="60"/>
      <c r="NYB339" s="60"/>
      <c r="NYC339" s="60"/>
      <c r="NYD339" s="60"/>
      <c r="NYE339" s="60"/>
      <c r="NYF339" s="60"/>
      <c r="NYG339" s="60"/>
      <c r="NYH339" s="60"/>
      <c r="NYI339" s="60"/>
      <c r="NYJ339" s="60"/>
      <c r="NYK339" s="60"/>
      <c r="NYL339" s="60"/>
      <c r="NYM339" s="60"/>
      <c r="NYN339" s="60"/>
      <c r="NYO339" s="60"/>
      <c r="NYP339" s="60"/>
      <c r="NYQ339" s="60"/>
      <c r="NYR339" s="60"/>
      <c r="NYS339" s="60"/>
      <c r="NYT339" s="60"/>
      <c r="NYU339" s="60"/>
      <c r="NYV339" s="60"/>
      <c r="NYW339" s="60"/>
      <c r="NYX339" s="60"/>
      <c r="NYY339" s="60"/>
      <c r="NYZ339" s="60"/>
      <c r="NZA339" s="60"/>
      <c r="NZB339" s="60"/>
      <c r="NZC339" s="60"/>
      <c r="NZD339" s="60"/>
      <c r="NZE339" s="60"/>
      <c r="NZF339" s="60"/>
      <c r="NZG339" s="60"/>
      <c r="NZH339" s="60"/>
      <c r="NZI339" s="60"/>
      <c r="NZJ339" s="60"/>
      <c r="NZK339" s="60"/>
      <c r="NZL339" s="60"/>
      <c r="NZM339" s="60"/>
      <c r="NZN339" s="60"/>
      <c r="NZO339" s="60"/>
      <c r="NZP339" s="60"/>
      <c r="NZQ339" s="60"/>
      <c r="NZR339" s="60"/>
      <c r="NZS339" s="60"/>
      <c r="NZT339" s="60"/>
      <c r="NZU339" s="60"/>
      <c r="NZV339" s="60"/>
      <c r="NZW339" s="60"/>
      <c r="NZX339" s="60"/>
      <c r="NZY339" s="60"/>
      <c r="NZZ339" s="60"/>
      <c r="OAA339" s="60"/>
      <c r="OAB339" s="60"/>
      <c r="OAC339" s="60"/>
      <c r="OAD339" s="60"/>
      <c r="OAE339" s="60"/>
      <c r="OAF339" s="60"/>
      <c r="OAG339" s="60"/>
      <c r="OAH339" s="60"/>
      <c r="OAI339" s="60"/>
      <c r="OAJ339" s="60"/>
      <c r="OAK339" s="60"/>
      <c r="OAL339" s="60"/>
      <c r="OAM339" s="60"/>
      <c r="OAN339" s="60"/>
      <c r="OAO339" s="60"/>
      <c r="OAP339" s="60"/>
      <c r="OAQ339" s="60"/>
      <c r="OAR339" s="60"/>
      <c r="OAS339" s="60"/>
      <c r="OAT339" s="60"/>
      <c r="OAU339" s="60"/>
      <c r="OAV339" s="60"/>
      <c r="OAW339" s="60"/>
      <c r="OAX339" s="60"/>
      <c r="OAY339" s="60"/>
      <c r="OAZ339" s="60"/>
      <c r="OBA339" s="60"/>
      <c r="OBB339" s="60"/>
      <c r="OBC339" s="60"/>
      <c r="OBD339" s="60"/>
      <c r="OBE339" s="60"/>
      <c r="OBF339" s="60"/>
      <c r="OBG339" s="60"/>
      <c r="OBH339" s="60"/>
      <c r="OBI339" s="60"/>
      <c r="OBJ339" s="60"/>
      <c r="OBK339" s="60"/>
      <c r="OBL339" s="60"/>
      <c r="OBM339" s="60"/>
      <c r="OBN339" s="60"/>
      <c r="OBO339" s="60"/>
      <c r="OBP339" s="60"/>
      <c r="OBQ339" s="60"/>
      <c r="OBR339" s="60"/>
      <c r="OBS339" s="60"/>
      <c r="OBT339" s="60"/>
      <c r="OBU339" s="60"/>
      <c r="OBV339" s="60"/>
      <c r="OBW339" s="60"/>
      <c r="OBX339" s="60"/>
      <c r="OBY339" s="60"/>
      <c r="OBZ339" s="60"/>
      <c r="OCA339" s="60"/>
      <c r="OCB339" s="60"/>
      <c r="OCC339" s="60"/>
      <c r="OCD339" s="60"/>
      <c r="OCE339" s="60"/>
      <c r="OCF339" s="60"/>
      <c r="OCG339" s="60"/>
      <c r="OCH339" s="60"/>
      <c r="OCI339" s="60"/>
      <c r="OCJ339" s="60"/>
      <c r="OCK339" s="60"/>
      <c r="OCL339" s="60"/>
      <c r="OCM339" s="60"/>
      <c r="OCN339" s="60"/>
      <c r="OCO339" s="60"/>
      <c r="OCP339" s="60"/>
      <c r="OCQ339" s="60"/>
      <c r="OCR339" s="60"/>
      <c r="OCS339" s="60"/>
      <c r="OCT339" s="60"/>
      <c r="OCU339" s="60"/>
      <c r="OCV339" s="60"/>
      <c r="OCW339" s="60"/>
      <c r="OCX339" s="60"/>
      <c r="OCY339" s="60"/>
      <c r="OCZ339" s="60"/>
      <c r="ODA339" s="60"/>
      <c r="ODB339" s="60"/>
      <c r="ODC339" s="60"/>
      <c r="ODD339" s="60"/>
      <c r="ODE339" s="60"/>
      <c r="ODF339" s="60"/>
      <c r="ODG339" s="60"/>
      <c r="ODH339" s="60"/>
      <c r="ODI339" s="60"/>
      <c r="ODJ339" s="60"/>
      <c r="ODK339" s="60"/>
      <c r="ODL339" s="60"/>
      <c r="ODM339" s="60"/>
      <c r="ODN339" s="60"/>
      <c r="ODO339" s="60"/>
      <c r="ODP339" s="60"/>
      <c r="ODQ339" s="60"/>
      <c r="ODR339" s="60"/>
      <c r="ODS339" s="60"/>
      <c r="ODT339" s="60"/>
      <c r="ODU339" s="60"/>
      <c r="ODV339" s="60"/>
      <c r="ODW339" s="60"/>
      <c r="ODX339" s="60"/>
      <c r="ODY339" s="60"/>
      <c r="ODZ339" s="60"/>
      <c r="OEA339" s="60"/>
      <c r="OEB339" s="60"/>
      <c r="OEC339" s="60"/>
      <c r="OED339" s="60"/>
      <c r="OEE339" s="60"/>
      <c r="OEF339" s="60"/>
      <c r="OEG339" s="60"/>
      <c r="OEH339" s="60"/>
      <c r="OEI339" s="60"/>
      <c r="OEJ339" s="60"/>
      <c r="OEK339" s="60"/>
      <c r="OEL339" s="60"/>
      <c r="OEM339" s="60"/>
      <c r="OEN339" s="60"/>
      <c r="OEO339" s="60"/>
      <c r="OEP339" s="60"/>
      <c r="OEQ339" s="60"/>
      <c r="OER339" s="60"/>
      <c r="OES339" s="60"/>
      <c r="OET339" s="60"/>
      <c r="OEU339" s="60"/>
      <c r="OEV339" s="60"/>
      <c r="OEW339" s="60"/>
      <c r="OEX339" s="60"/>
      <c r="OEY339" s="60"/>
      <c r="OEZ339" s="60"/>
      <c r="OFA339" s="60"/>
      <c r="OFB339" s="60"/>
      <c r="OFC339" s="60"/>
      <c r="OFD339" s="60"/>
      <c r="OFE339" s="60"/>
      <c r="OFF339" s="60"/>
      <c r="OFG339" s="60"/>
      <c r="OFH339" s="60"/>
      <c r="OFI339" s="60"/>
      <c r="OFJ339" s="60"/>
      <c r="OFK339" s="60"/>
      <c r="OFL339" s="60"/>
      <c r="OFM339" s="60"/>
      <c r="OFN339" s="60"/>
      <c r="OFO339" s="60"/>
      <c r="OFP339" s="60"/>
      <c r="OFQ339" s="60"/>
      <c r="OFR339" s="60"/>
      <c r="OFS339" s="60"/>
      <c r="OFT339" s="60"/>
      <c r="OFU339" s="60"/>
      <c r="OFV339" s="60"/>
      <c r="OFW339" s="60"/>
      <c r="OFX339" s="60"/>
      <c r="OFY339" s="60"/>
      <c r="OFZ339" s="60"/>
      <c r="OGA339" s="60"/>
      <c r="OGB339" s="60"/>
      <c r="OGC339" s="60"/>
      <c r="OGD339" s="60"/>
      <c r="OGE339" s="60"/>
      <c r="OGF339" s="60"/>
      <c r="OGG339" s="60"/>
      <c r="OGH339" s="60"/>
      <c r="OGI339" s="60"/>
      <c r="OGJ339" s="60"/>
      <c r="OGK339" s="60"/>
      <c r="OGL339" s="60"/>
      <c r="OGM339" s="60"/>
      <c r="OGN339" s="60"/>
      <c r="OGO339" s="60"/>
      <c r="OGP339" s="60"/>
      <c r="OGQ339" s="60"/>
      <c r="OGR339" s="60"/>
      <c r="OGS339" s="60"/>
      <c r="OGT339" s="60"/>
      <c r="OGU339" s="60"/>
      <c r="OGV339" s="60"/>
      <c r="OGW339" s="60"/>
      <c r="OGX339" s="60"/>
      <c r="OGY339" s="60"/>
      <c r="OGZ339" s="60"/>
      <c r="OHA339" s="60"/>
      <c r="OHB339" s="60"/>
      <c r="OHC339" s="60"/>
      <c r="OHD339" s="60"/>
      <c r="OHE339" s="60"/>
      <c r="OHF339" s="60"/>
      <c r="OHG339" s="60"/>
      <c r="OHH339" s="60"/>
      <c r="OHI339" s="60"/>
      <c r="OHJ339" s="60"/>
      <c r="OHK339" s="60"/>
      <c r="OHL339" s="60"/>
      <c r="OHM339" s="60"/>
      <c r="OHN339" s="60"/>
      <c r="OHO339" s="60"/>
      <c r="OHP339" s="60"/>
      <c r="OHQ339" s="60"/>
      <c r="OHR339" s="60"/>
      <c r="OHS339" s="60"/>
      <c r="OHT339" s="60"/>
      <c r="OHU339" s="60"/>
      <c r="OHV339" s="60"/>
      <c r="OHW339" s="60"/>
      <c r="OHX339" s="60"/>
      <c r="OHY339" s="60"/>
      <c r="OHZ339" s="60"/>
      <c r="OIA339" s="60"/>
      <c r="OIB339" s="60"/>
      <c r="OIC339" s="60"/>
      <c r="OID339" s="60"/>
      <c r="OIE339" s="60"/>
      <c r="OIF339" s="60"/>
      <c r="OIG339" s="60"/>
      <c r="OIH339" s="60"/>
      <c r="OII339" s="60"/>
      <c r="OIJ339" s="60"/>
      <c r="OIK339" s="60"/>
      <c r="OIL339" s="60"/>
      <c r="OIM339" s="60"/>
      <c r="OIN339" s="60"/>
      <c r="OIO339" s="60"/>
      <c r="OIP339" s="60"/>
      <c r="OIQ339" s="60"/>
      <c r="OIR339" s="60"/>
      <c r="OIS339" s="60"/>
      <c r="OIT339" s="60"/>
      <c r="OIU339" s="60"/>
      <c r="OIV339" s="60"/>
      <c r="OIW339" s="60"/>
      <c r="OIX339" s="60"/>
      <c r="OIY339" s="60"/>
      <c r="OIZ339" s="60"/>
      <c r="OJA339" s="60"/>
      <c r="OJB339" s="60"/>
      <c r="OJC339" s="60"/>
      <c r="OJD339" s="60"/>
      <c r="OJE339" s="60"/>
      <c r="OJF339" s="60"/>
      <c r="OJG339" s="60"/>
      <c r="OJH339" s="60"/>
      <c r="OJI339" s="60"/>
      <c r="OJJ339" s="60"/>
      <c r="OJK339" s="60"/>
      <c r="OJL339" s="60"/>
      <c r="OJM339" s="60"/>
      <c r="OJN339" s="60"/>
      <c r="OJO339" s="60"/>
      <c r="OJP339" s="60"/>
      <c r="OJQ339" s="60"/>
      <c r="OJR339" s="60"/>
      <c r="OJS339" s="60"/>
      <c r="OJT339" s="60"/>
      <c r="OJU339" s="60"/>
      <c r="OJV339" s="60"/>
      <c r="OJW339" s="60"/>
      <c r="OJX339" s="60"/>
      <c r="OJY339" s="60"/>
      <c r="OJZ339" s="60"/>
      <c r="OKA339" s="60"/>
      <c r="OKB339" s="60"/>
      <c r="OKC339" s="60"/>
      <c r="OKD339" s="60"/>
      <c r="OKE339" s="60"/>
      <c r="OKF339" s="60"/>
      <c r="OKG339" s="60"/>
      <c r="OKH339" s="60"/>
      <c r="OKI339" s="60"/>
      <c r="OKJ339" s="60"/>
      <c r="OKK339" s="60"/>
      <c r="OKL339" s="60"/>
      <c r="OKM339" s="60"/>
      <c r="OKN339" s="60"/>
      <c r="OKO339" s="60"/>
      <c r="OKP339" s="60"/>
      <c r="OKQ339" s="60"/>
      <c r="OKR339" s="60"/>
      <c r="OKS339" s="60"/>
      <c r="OKT339" s="60"/>
      <c r="OKU339" s="60"/>
      <c r="OKV339" s="60"/>
      <c r="OKW339" s="60"/>
      <c r="OKX339" s="60"/>
      <c r="OKY339" s="60"/>
      <c r="OKZ339" s="60"/>
      <c r="OLA339" s="60"/>
      <c r="OLB339" s="60"/>
      <c r="OLC339" s="60"/>
      <c r="OLD339" s="60"/>
      <c r="OLE339" s="60"/>
      <c r="OLF339" s="60"/>
      <c r="OLG339" s="60"/>
      <c r="OLH339" s="60"/>
      <c r="OLI339" s="60"/>
      <c r="OLJ339" s="60"/>
      <c r="OLK339" s="60"/>
      <c r="OLL339" s="60"/>
      <c r="OLM339" s="60"/>
      <c r="OLN339" s="60"/>
      <c r="OLO339" s="60"/>
      <c r="OLP339" s="60"/>
      <c r="OLQ339" s="60"/>
      <c r="OLR339" s="60"/>
      <c r="OLS339" s="60"/>
      <c r="OLT339" s="60"/>
      <c r="OLU339" s="60"/>
      <c r="OLV339" s="60"/>
      <c r="OLW339" s="60"/>
      <c r="OLX339" s="60"/>
      <c r="OLY339" s="60"/>
      <c r="OLZ339" s="60"/>
      <c r="OMA339" s="60"/>
      <c r="OMB339" s="60"/>
      <c r="OMC339" s="60"/>
      <c r="OMD339" s="60"/>
      <c r="OME339" s="60"/>
      <c r="OMF339" s="60"/>
      <c r="OMG339" s="60"/>
      <c r="OMH339" s="60"/>
      <c r="OMI339" s="60"/>
      <c r="OMJ339" s="60"/>
      <c r="OMK339" s="60"/>
      <c r="OML339" s="60"/>
      <c r="OMM339" s="60"/>
      <c r="OMN339" s="60"/>
      <c r="OMO339" s="60"/>
      <c r="OMP339" s="60"/>
      <c r="OMQ339" s="60"/>
      <c r="OMR339" s="60"/>
      <c r="OMS339" s="60"/>
      <c r="OMT339" s="60"/>
      <c r="OMU339" s="60"/>
      <c r="OMV339" s="60"/>
      <c r="OMW339" s="60"/>
      <c r="OMX339" s="60"/>
      <c r="OMY339" s="60"/>
      <c r="OMZ339" s="60"/>
      <c r="ONA339" s="60"/>
      <c r="ONB339" s="60"/>
      <c r="ONC339" s="60"/>
      <c r="OND339" s="60"/>
      <c r="ONE339" s="60"/>
      <c r="ONF339" s="60"/>
      <c r="ONG339" s="60"/>
      <c r="ONH339" s="60"/>
      <c r="ONI339" s="60"/>
      <c r="ONJ339" s="60"/>
      <c r="ONK339" s="60"/>
      <c r="ONL339" s="60"/>
      <c r="ONM339" s="60"/>
      <c r="ONN339" s="60"/>
      <c r="ONO339" s="60"/>
      <c r="ONP339" s="60"/>
      <c r="ONQ339" s="60"/>
      <c r="ONR339" s="60"/>
      <c r="ONS339" s="60"/>
      <c r="ONT339" s="60"/>
      <c r="ONU339" s="60"/>
      <c r="ONV339" s="60"/>
      <c r="ONW339" s="60"/>
      <c r="ONX339" s="60"/>
      <c r="ONY339" s="60"/>
      <c r="ONZ339" s="60"/>
      <c r="OOA339" s="60"/>
      <c r="OOB339" s="60"/>
      <c r="OOC339" s="60"/>
      <c r="OOD339" s="60"/>
      <c r="OOE339" s="60"/>
      <c r="OOF339" s="60"/>
      <c r="OOG339" s="60"/>
      <c r="OOH339" s="60"/>
      <c r="OOI339" s="60"/>
      <c r="OOJ339" s="60"/>
      <c r="OOK339" s="60"/>
      <c r="OOL339" s="60"/>
      <c r="OOM339" s="60"/>
      <c r="OON339" s="60"/>
      <c r="OOO339" s="60"/>
      <c r="OOP339" s="60"/>
      <c r="OOQ339" s="60"/>
      <c r="OOR339" s="60"/>
      <c r="OOS339" s="60"/>
      <c r="OOT339" s="60"/>
      <c r="OOU339" s="60"/>
      <c r="OOV339" s="60"/>
      <c r="OOW339" s="60"/>
      <c r="OOX339" s="60"/>
      <c r="OOY339" s="60"/>
      <c r="OOZ339" s="60"/>
      <c r="OPA339" s="60"/>
      <c r="OPB339" s="60"/>
      <c r="OPC339" s="60"/>
      <c r="OPD339" s="60"/>
      <c r="OPE339" s="60"/>
      <c r="OPF339" s="60"/>
      <c r="OPG339" s="60"/>
      <c r="OPH339" s="60"/>
      <c r="OPI339" s="60"/>
      <c r="OPJ339" s="60"/>
      <c r="OPK339" s="60"/>
      <c r="OPL339" s="60"/>
      <c r="OPM339" s="60"/>
      <c r="OPN339" s="60"/>
      <c r="OPO339" s="60"/>
      <c r="OPP339" s="60"/>
      <c r="OPQ339" s="60"/>
      <c r="OPR339" s="60"/>
      <c r="OPS339" s="60"/>
      <c r="OPT339" s="60"/>
      <c r="OPU339" s="60"/>
      <c r="OPV339" s="60"/>
      <c r="OPW339" s="60"/>
      <c r="OPX339" s="60"/>
      <c r="OPY339" s="60"/>
      <c r="OPZ339" s="60"/>
      <c r="OQA339" s="60"/>
      <c r="OQB339" s="60"/>
      <c r="OQC339" s="60"/>
      <c r="OQD339" s="60"/>
      <c r="OQE339" s="60"/>
      <c r="OQF339" s="60"/>
      <c r="OQG339" s="60"/>
      <c r="OQH339" s="60"/>
      <c r="OQI339" s="60"/>
      <c r="OQJ339" s="60"/>
      <c r="OQK339" s="60"/>
      <c r="OQL339" s="60"/>
      <c r="OQM339" s="60"/>
      <c r="OQN339" s="60"/>
      <c r="OQO339" s="60"/>
      <c r="OQP339" s="60"/>
      <c r="OQQ339" s="60"/>
      <c r="OQR339" s="60"/>
      <c r="OQS339" s="60"/>
      <c r="OQT339" s="60"/>
      <c r="OQU339" s="60"/>
      <c r="OQV339" s="60"/>
      <c r="OQW339" s="60"/>
      <c r="OQX339" s="60"/>
      <c r="OQY339" s="60"/>
      <c r="OQZ339" s="60"/>
      <c r="ORA339" s="60"/>
      <c r="ORB339" s="60"/>
      <c r="ORC339" s="60"/>
      <c r="ORD339" s="60"/>
      <c r="ORE339" s="60"/>
      <c r="ORF339" s="60"/>
      <c r="ORG339" s="60"/>
      <c r="ORH339" s="60"/>
      <c r="ORI339" s="60"/>
      <c r="ORJ339" s="60"/>
      <c r="ORK339" s="60"/>
      <c r="ORL339" s="60"/>
      <c r="ORM339" s="60"/>
      <c r="ORN339" s="60"/>
      <c r="ORO339" s="60"/>
      <c r="ORP339" s="60"/>
      <c r="ORQ339" s="60"/>
      <c r="ORR339" s="60"/>
      <c r="ORS339" s="60"/>
      <c r="ORT339" s="60"/>
      <c r="ORU339" s="60"/>
      <c r="ORV339" s="60"/>
      <c r="ORW339" s="60"/>
      <c r="ORX339" s="60"/>
      <c r="ORY339" s="60"/>
      <c r="ORZ339" s="60"/>
      <c r="OSA339" s="60"/>
      <c r="OSB339" s="60"/>
      <c r="OSC339" s="60"/>
      <c r="OSD339" s="60"/>
      <c r="OSE339" s="60"/>
      <c r="OSF339" s="60"/>
      <c r="OSG339" s="60"/>
      <c r="OSH339" s="60"/>
      <c r="OSI339" s="60"/>
      <c r="OSJ339" s="60"/>
      <c r="OSK339" s="60"/>
      <c r="OSL339" s="60"/>
      <c r="OSM339" s="60"/>
      <c r="OSN339" s="60"/>
      <c r="OSO339" s="60"/>
      <c r="OSP339" s="60"/>
      <c r="OSQ339" s="60"/>
      <c r="OSR339" s="60"/>
      <c r="OSS339" s="60"/>
      <c r="OST339" s="60"/>
      <c r="OSU339" s="60"/>
      <c r="OSV339" s="60"/>
      <c r="OSW339" s="60"/>
      <c r="OSX339" s="60"/>
      <c r="OSY339" s="60"/>
      <c r="OSZ339" s="60"/>
      <c r="OTA339" s="60"/>
      <c r="OTB339" s="60"/>
      <c r="OTC339" s="60"/>
      <c r="OTD339" s="60"/>
      <c r="OTE339" s="60"/>
      <c r="OTF339" s="60"/>
      <c r="OTG339" s="60"/>
      <c r="OTH339" s="60"/>
      <c r="OTI339" s="60"/>
      <c r="OTJ339" s="60"/>
      <c r="OTK339" s="60"/>
      <c r="OTL339" s="60"/>
      <c r="OTM339" s="60"/>
      <c r="OTN339" s="60"/>
      <c r="OTO339" s="60"/>
      <c r="OTP339" s="60"/>
      <c r="OTQ339" s="60"/>
      <c r="OTR339" s="60"/>
      <c r="OTS339" s="60"/>
      <c r="OTT339" s="60"/>
      <c r="OTU339" s="60"/>
      <c r="OTV339" s="60"/>
      <c r="OTW339" s="60"/>
      <c r="OTX339" s="60"/>
      <c r="OTY339" s="60"/>
      <c r="OTZ339" s="60"/>
      <c r="OUA339" s="60"/>
      <c r="OUB339" s="60"/>
      <c r="OUC339" s="60"/>
      <c r="OUD339" s="60"/>
      <c r="OUE339" s="60"/>
      <c r="OUF339" s="60"/>
      <c r="OUG339" s="60"/>
      <c r="OUH339" s="60"/>
      <c r="OUI339" s="60"/>
      <c r="OUJ339" s="60"/>
      <c r="OUK339" s="60"/>
      <c r="OUL339" s="60"/>
      <c r="OUM339" s="60"/>
      <c r="OUN339" s="60"/>
      <c r="OUO339" s="60"/>
      <c r="OUP339" s="60"/>
      <c r="OUQ339" s="60"/>
      <c r="OUR339" s="60"/>
      <c r="OUS339" s="60"/>
      <c r="OUT339" s="60"/>
      <c r="OUU339" s="60"/>
      <c r="OUV339" s="60"/>
      <c r="OUW339" s="60"/>
      <c r="OUX339" s="60"/>
      <c r="OUY339" s="60"/>
      <c r="OUZ339" s="60"/>
      <c r="OVA339" s="60"/>
      <c r="OVB339" s="60"/>
      <c r="OVC339" s="60"/>
      <c r="OVD339" s="60"/>
      <c r="OVE339" s="60"/>
      <c r="OVF339" s="60"/>
      <c r="OVG339" s="60"/>
      <c r="OVH339" s="60"/>
      <c r="OVI339" s="60"/>
      <c r="OVJ339" s="60"/>
      <c r="OVK339" s="60"/>
      <c r="OVL339" s="60"/>
      <c r="OVM339" s="60"/>
      <c r="OVN339" s="60"/>
      <c r="OVO339" s="60"/>
      <c r="OVP339" s="60"/>
      <c r="OVQ339" s="60"/>
      <c r="OVR339" s="60"/>
      <c r="OVS339" s="60"/>
      <c r="OVT339" s="60"/>
      <c r="OVU339" s="60"/>
      <c r="OVV339" s="60"/>
      <c r="OVW339" s="60"/>
      <c r="OVX339" s="60"/>
      <c r="OVY339" s="60"/>
      <c r="OVZ339" s="60"/>
      <c r="OWA339" s="60"/>
      <c r="OWB339" s="60"/>
      <c r="OWC339" s="60"/>
      <c r="OWD339" s="60"/>
      <c r="OWE339" s="60"/>
      <c r="OWF339" s="60"/>
      <c r="OWG339" s="60"/>
      <c r="OWH339" s="60"/>
      <c r="OWI339" s="60"/>
      <c r="OWJ339" s="60"/>
      <c r="OWK339" s="60"/>
      <c r="OWL339" s="60"/>
      <c r="OWM339" s="60"/>
      <c r="OWN339" s="60"/>
      <c r="OWO339" s="60"/>
      <c r="OWP339" s="60"/>
      <c r="OWQ339" s="60"/>
      <c r="OWR339" s="60"/>
      <c r="OWS339" s="60"/>
      <c r="OWT339" s="60"/>
      <c r="OWU339" s="60"/>
      <c r="OWV339" s="60"/>
      <c r="OWW339" s="60"/>
      <c r="OWX339" s="60"/>
      <c r="OWY339" s="60"/>
      <c r="OWZ339" s="60"/>
      <c r="OXA339" s="60"/>
      <c r="OXB339" s="60"/>
      <c r="OXC339" s="60"/>
      <c r="OXD339" s="60"/>
      <c r="OXE339" s="60"/>
      <c r="OXF339" s="60"/>
      <c r="OXG339" s="60"/>
      <c r="OXH339" s="60"/>
      <c r="OXI339" s="60"/>
      <c r="OXJ339" s="60"/>
      <c r="OXK339" s="60"/>
      <c r="OXL339" s="60"/>
      <c r="OXM339" s="60"/>
      <c r="OXN339" s="60"/>
      <c r="OXO339" s="60"/>
      <c r="OXP339" s="60"/>
      <c r="OXQ339" s="60"/>
      <c r="OXR339" s="60"/>
      <c r="OXS339" s="60"/>
      <c r="OXT339" s="60"/>
      <c r="OXU339" s="60"/>
      <c r="OXV339" s="60"/>
      <c r="OXW339" s="60"/>
      <c r="OXX339" s="60"/>
      <c r="OXY339" s="60"/>
      <c r="OXZ339" s="60"/>
      <c r="OYA339" s="60"/>
      <c r="OYB339" s="60"/>
      <c r="OYC339" s="60"/>
      <c r="OYD339" s="60"/>
      <c r="OYE339" s="60"/>
      <c r="OYF339" s="60"/>
      <c r="OYG339" s="60"/>
      <c r="OYH339" s="60"/>
      <c r="OYI339" s="60"/>
      <c r="OYJ339" s="60"/>
      <c r="OYK339" s="60"/>
      <c r="OYL339" s="60"/>
      <c r="OYM339" s="60"/>
      <c r="OYN339" s="60"/>
      <c r="OYO339" s="60"/>
      <c r="OYP339" s="60"/>
      <c r="OYQ339" s="60"/>
      <c r="OYR339" s="60"/>
      <c r="OYS339" s="60"/>
      <c r="OYT339" s="60"/>
      <c r="OYU339" s="60"/>
      <c r="OYV339" s="60"/>
      <c r="OYW339" s="60"/>
      <c r="OYX339" s="60"/>
      <c r="OYY339" s="60"/>
      <c r="OYZ339" s="60"/>
      <c r="OZA339" s="60"/>
      <c r="OZB339" s="60"/>
      <c r="OZC339" s="60"/>
      <c r="OZD339" s="60"/>
      <c r="OZE339" s="60"/>
      <c r="OZF339" s="60"/>
      <c r="OZG339" s="60"/>
      <c r="OZH339" s="60"/>
      <c r="OZI339" s="60"/>
      <c r="OZJ339" s="60"/>
      <c r="OZK339" s="60"/>
      <c r="OZL339" s="60"/>
      <c r="OZM339" s="60"/>
      <c r="OZN339" s="60"/>
      <c r="OZO339" s="60"/>
      <c r="OZP339" s="60"/>
      <c r="OZQ339" s="60"/>
      <c r="OZR339" s="60"/>
      <c r="OZS339" s="60"/>
      <c r="OZT339" s="60"/>
      <c r="OZU339" s="60"/>
      <c r="OZV339" s="60"/>
      <c r="OZW339" s="60"/>
      <c r="OZX339" s="60"/>
      <c r="OZY339" s="60"/>
      <c r="OZZ339" s="60"/>
      <c r="PAA339" s="60"/>
      <c r="PAB339" s="60"/>
      <c r="PAC339" s="60"/>
      <c r="PAD339" s="60"/>
      <c r="PAE339" s="60"/>
      <c r="PAF339" s="60"/>
      <c r="PAG339" s="60"/>
      <c r="PAH339" s="60"/>
      <c r="PAI339" s="60"/>
      <c r="PAJ339" s="60"/>
      <c r="PAK339" s="60"/>
      <c r="PAL339" s="60"/>
      <c r="PAM339" s="60"/>
      <c r="PAN339" s="60"/>
      <c r="PAO339" s="60"/>
      <c r="PAP339" s="60"/>
      <c r="PAQ339" s="60"/>
      <c r="PAR339" s="60"/>
      <c r="PAS339" s="60"/>
      <c r="PAT339" s="60"/>
      <c r="PAU339" s="60"/>
      <c r="PAV339" s="60"/>
      <c r="PAW339" s="60"/>
      <c r="PAX339" s="60"/>
      <c r="PAY339" s="60"/>
      <c r="PAZ339" s="60"/>
      <c r="PBA339" s="60"/>
      <c r="PBB339" s="60"/>
      <c r="PBC339" s="60"/>
      <c r="PBD339" s="60"/>
      <c r="PBE339" s="60"/>
      <c r="PBF339" s="60"/>
      <c r="PBG339" s="60"/>
      <c r="PBH339" s="60"/>
      <c r="PBI339" s="60"/>
      <c r="PBJ339" s="60"/>
      <c r="PBK339" s="60"/>
      <c r="PBL339" s="60"/>
      <c r="PBM339" s="60"/>
      <c r="PBN339" s="60"/>
      <c r="PBO339" s="60"/>
      <c r="PBP339" s="60"/>
      <c r="PBQ339" s="60"/>
      <c r="PBR339" s="60"/>
      <c r="PBS339" s="60"/>
      <c r="PBT339" s="60"/>
      <c r="PBU339" s="60"/>
      <c r="PBV339" s="60"/>
      <c r="PBW339" s="60"/>
      <c r="PBX339" s="60"/>
      <c r="PBY339" s="60"/>
      <c r="PBZ339" s="60"/>
      <c r="PCA339" s="60"/>
      <c r="PCB339" s="60"/>
      <c r="PCC339" s="60"/>
      <c r="PCD339" s="60"/>
      <c r="PCE339" s="60"/>
      <c r="PCF339" s="60"/>
      <c r="PCG339" s="60"/>
      <c r="PCH339" s="60"/>
      <c r="PCI339" s="60"/>
      <c r="PCJ339" s="60"/>
      <c r="PCK339" s="60"/>
      <c r="PCL339" s="60"/>
      <c r="PCM339" s="60"/>
      <c r="PCN339" s="60"/>
      <c r="PCO339" s="60"/>
      <c r="PCP339" s="60"/>
      <c r="PCQ339" s="60"/>
      <c r="PCR339" s="60"/>
      <c r="PCS339" s="60"/>
      <c r="PCT339" s="60"/>
      <c r="PCU339" s="60"/>
      <c r="PCV339" s="60"/>
      <c r="PCW339" s="60"/>
      <c r="PCX339" s="60"/>
      <c r="PCY339" s="60"/>
      <c r="PCZ339" s="60"/>
      <c r="PDA339" s="60"/>
      <c r="PDB339" s="60"/>
      <c r="PDC339" s="60"/>
      <c r="PDD339" s="60"/>
      <c r="PDE339" s="60"/>
      <c r="PDF339" s="60"/>
      <c r="PDG339" s="60"/>
      <c r="PDH339" s="60"/>
      <c r="PDI339" s="60"/>
      <c r="PDJ339" s="60"/>
      <c r="PDK339" s="60"/>
      <c r="PDL339" s="60"/>
      <c r="PDM339" s="60"/>
      <c r="PDN339" s="60"/>
      <c r="PDO339" s="60"/>
      <c r="PDP339" s="60"/>
      <c r="PDQ339" s="60"/>
      <c r="PDR339" s="60"/>
      <c r="PDS339" s="60"/>
      <c r="PDT339" s="60"/>
      <c r="PDU339" s="60"/>
      <c r="PDV339" s="60"/>
      <c r="PDW339" s="60"/>
      <c r="PDX339" s="60"/>
      <c r="PDY339" s="60"/>
      <c r="PDZ339" s="60"/>
      <c r="PEA339" s="60"/>
      <c r="PEB339" s="60"/>
      <c r="PEC339" s="60"/>
      <c r="PED339" s="60"/>
      <c r="PEE339" s="60"/>
      <c r="PEF339" s="60"/>
      <c r="PEG339" s="60"/>
      <c r="PEH339" s="60"/>
      <c r="PEI339" s="60"/>
      <c r="PEJ339" s="60"/>
      <c r="PEK339" s="60"/>
      <c r="PEL339" s="60"/>
      <c r="PEM339" s="60"/>
      <c r="PEN339" s="60"/>
      <c r="PEO339" s="60"/>
      <c r="PEP339" s="60"/>
      <c r="PEQ339" s="60"/>
      <c r="PER339" s="60"/>
      <c r="PES339" s="60"/>
      <c r="PET339" s="60"/>
      <c r="PEU339" s="60"/>
      <c r="PEV339" s="60"/>
      <c r="PEW339" s="60"/>
      <c r="PEX339" s="60"/>
      <c r="PEY339" s="60"/>
      <c r="PEZ339" s="60"/>
      <c r="PFA339" s="60"/>
      <c r="PFB339" s="60"/>
      <c r="PFC339" s="60"/>
      <c r="PFD339" s="60"/>
      <c r="PFE339" s="60"/>
      <c r="PFF339" s="60"/>
      <c r="PFG339" s="60"/>
      <c r="PFH339" s="60"/>
      <c r="PFI339" s="60"/>
      <c r="PFJ339" s="60"/>
      <c r="PFK339" s="60"/>
      <c r="PFL339" s="60"/>
      <c r="PFM339" s="60"/>
      <c r="PFN339" s="60"/>
      <c r="PFO339" s="60"/>
      <c r="PFP339" s="60"/>
      <c r="PFQ339" s="60"/>
      <c r="PFR339" s="60"/>
      <c r="PFS339" s="60"/>
      <c r="PFT339" s="60"/>
      <c r="PFU339" s="60"/>
      <c r="PFV339" s="60"/>
      <c r="PFW339" s="60"/>
      <c r="PFX339" s="60"/>
      <c r="PFY339" s="60"/>
      <c r="PFZ339" s="60"/>
      <c r="PGA339" s="60"/>
      <c r="PGB339" s="60"/>
      <c r="PGC339" s="60"/>
      <c r="PGD339" s="60"/>
      <c r="PGE339" s="60"/>
      <c r="PGF339" s="60"/>
      <c r="PGG339" s="60"/>
      <c r="PGH339" s="60"/>
      <c r="PGI339" s="60"/>
      <c r="PGJ339" s="60"/>
      <c r="PGK339" s="60"/>
      <c r="PGL339" s="60"/>
      <c r="PGM339" s="60"/>
      <c r="PGN339" s="60"/>
      <c r="PGO339" s="60"/>
      <c r="PGP339" s="60"/>
      <c r="PGQ339" s="60"/>
      <c r="PGR339" s="60"/>
      <c r="PGS339" s="60"/>
      <c r="PGT339" s="60"/>
      <c r="PGU339" s="60"/>
      <c r="PGV339" s="60"/>
      <c r="PGW339" s="60"/>
      <c r="PGX339" s="60"/>
      <c r="PGY339" s="60"/>
      <c r="PGZ339" s="60"/>
      <c r="PHA339" s="60"/>
      <c r="PHB339" s="60"/>
      <c r="PHC339" s="60"/>
      <c r="PHD339" s="60"/>
      <c r="PHE339" s="60"/>
      <c r="PHF339" s="60"/>
      <c r="PHG339" s="60"/>
      <c r="PHH339" s="60"/>
      <c r="PHI339" s="60"/>
      <c r="PHJ339" s="60"/>
      <c r="PHK339" s="60"/>
      <c r="PHL339" s="60"/>
      <c r="PHM339" s="60"/>
      <c r="PHN339" s="60"/>
      <c r="PHO339" s="60"/>
      <c r="PHP339" s="60"/>
      <c r="PHQ339" s="60"/>
      <c r="PHR339" s="60"/>
      <c r="PHS339" s="60"/>
      <c r="PHT339" s="60"/>
      <c r="PHU339" s="60"/>
      <c r="PHV339" s="60"/>
      <c r="PHW339" s="60"/>
      <c r="PHX339" s="60"/>
      <c r="PHY339" s="60"/>
      <c r="PHZ339" s="60"/>
      <c r="PIA339" s="60"/>
      <c r="PIB339" s="60"/>
      <c r="PIC339" s="60"/>
      <c r="PID339" s="60"/>
      <c r="PIE339" s="60"/>
      <c r="PIF339" s="60"/>
      <c r="PIG339" s="60"/>
      <c r="PIH339" s="60"/>
      <c r="PII339" s="60"/>
      <c r="PIJ339" s="60"/>
      <c r="PIK339" s="60"/>
      <c r="PIL339" s="60"/>
      <c r="PIM339" s="60"/>
      <c r="PIN339" s="60"/>
      <c r="PIO339" s="60"/>
      <c r="PIP339" s="60"/>
      <c r="PIQ339" s="60"/>
      <c r="PIR339" s="60"/>
      <c r="PIS339" s="60"/>
      <c r="PIT339" s="60"/>
      <c r="PIU339" s="60"/>
      <c r="PIV339" s="60"/>
      <c r="PIW339" s="60"/>
      <c r="PIX339" s="60"/>
      <c r="PIY339" s="60"/>
      <c r="PIZ339" s="60"/>
      <c r="PJA339" s="60"/>
      <c r="PJB339" s="60"/>
      <c r="PJC339" s="60"/>
      <c r="PJD339" s="60"/>
      <c r="PJE339" s="60"/>
      <c r="PJF339" s="60"/>
      <c r="PJG339" s="60"/>
      <c r="PJH339" s="60"/>
      <c r="PJI339" s="60"/>
      <c r="PJJ339" s="60"/>
      <c r="PJK339" s="60"/>
      <c r="PJL339" s="60"/>
      <c r="PJM339" s="60"/>
      <c r="PJN339" s="60"/>
      <c r="PJO339" s="60"/>
      <c r="PJP339" s="60"/>
      <c r="PJQ339" s="60"/>
      <c r="PJR339" s="60"/>
      <c r="PJS339" s="60"/>
      <c r="PJT339" s="60"/>
      <c r="PJU339" s="60"/>
      <c r="PJV339" s="60"/>
      <c r="PJW339" s="60"/>
      <c r="PJX339" s="60"/>
      <c r="PJY339" s="60"/>
      <c r="PJZ339" s="60"/>
      <c r="PKA339" s="60"/>
      <c r="PKB339" s="60"/>
      <c r="PKC339" s="60"/>
      <c r="PKD339" s="60"/>
      <c r="PKE339" s="60"/>
      <c r="PKF339" s="60"/>
      <c r="PKG339" s="60"/>
      <c r="PKH339" s="60"/>
      <c r="PKI339" s="60"/>
      <c r="PKJ339" s="60"/>
      <c r="PKK339" s="60"/>
      <c r="PKL339" s="60"/>
      <c r="PKM339" s="60"/>
      <c r="PKN339" s="60"/>
      <c r="PKO339" s="60"/>
      <c r="PKP339" s="60"/>
      <c r="PKQ339" s="60"/>
      <c r="PKR339" s="60"/>
      <c r="PKS339" s="60"/>
      <c r="PKT339" s="60"/>
      <c r="PKU339" s="60"/>
      <c r="PKV339" s="60"/>
      <c r="PKW339" s="60"/>
      <c r="PKX339" s="60"/>
      <c r="PKY339" s="60"/>
      <c r="PKZ339" s="60"/>
      <c r="PLA339" s="60"/>
      <c r="PLB339" s="60"/>
      <c r="PLC339" s="60"/>
      <c r="PLD339" s="60"/>
      <c r="PLE339" s="60"/>
      <c r="PLF339" s="60"/>
      <c r="PLG339" s="60"/>
      <c r="PLH339" s="60"/>
      <c r="PLI339" s="60"/>
      <c r="PLJ339" s="60"/>
      <c r="PLK339" s="60"/>
      <c r="PLL339" s="60"/>
      <c r="PLM339" s="60"/>
      <c r="PLN339" s="60"/>
      <c r="PLO339" s="60"/>
      <c r="PLP339" s="60"/>
      <c r="PLQ339" s="60"/>
      <c r="PLR339" s="60"/>
      <c r="PLS339" s="60"/>
      <c r="PLT339" s="60"/>
      <c r="PLU339" s="60"/>
      <c r="PLV339" s="60"/>
      <c r="PLW339" s="60"/>
      <c r="PLX339" s="60"/>
      <c r="PLY339" s="60"/>
      <c r="PLZ339" s="60"/>
      <c r="PMA339" s="60"/>
      <c r="PMB339" s="60"/>
      <c r="PMC339" s="60"/>
      <c r="PMD339" s="60"/>
      <c r="PME339" s="60"/>
      <c r="PMF339" s="60"/>
      <c r="PMG339" s="60"/>
      <c r="PMH339" s="60"/>
      <c r="PMI339" s="60"/>
      <c r="PMJ339" s="60"/>
      <c r="PMK339" s="60"/>
      <c r="PML339" s="60"/>
      <c r="PMM339" s="60"/>
      <c r="PMN339" s="60"/>
      <c r="PMO339" s="60"/>
      <c r="PMP339" s="60"/>
      <c r="PMQ339" s="60"/>
      <c r="PMR339" s="60"/>
      <c r="PMS339" s="60"/>
      <c r="PMT339" s="60"/>
      <c r="PMU339" s="60"/>
      <c r="PMV339" s="60"/>
      <c r="PMW339" s="60"/>
      <c r="PMX339" s="60"/>
      <c r="PMY339" s="60"/>
      <c r="PMZ339" s="60"/>
      <c r="PNA339" s="60"/>
      <c r="PNB339" s="60"/>
      <c r="PNC339" s="60"/>
      <c r="PND339" s="60"/>
      <c r="PNE339" s="60"/>
      <c r="PNF339" s="60"/>
      <c r="PNG339" s="60"/>
      <c r="PNH339" s="60"/>
      <c r="PNI339" s="60"/>
      <c r="PNJ339" s="60"/>
      <c r="PNK339" s="60"/>
      <c r="PNL339" s="60"/>
      <c r="PNM339" s="60"/>
      <c r="PNN339" s="60"/>
      <c r="PNO339" s="60"/>
      <c r="PNP339" s="60"/>
      <c r="PNQ339" s="60"/>
      <c r="PNR339" s="60"/>
      <c r="PNS339" s="60"/>
      <c r="PNT339" s="60"/>
      <c r="PNU339" s="60"/>
      <c r="PNV339" s="60"/>
      <c r="PNW339" s="60"/>
      <c r="PNX339" s="60"/>
      <c r="PNY339" s="60"/>
      <c r="PNZ339" s="60"/>
      <c r="POA339" s="60"/>
      <c r="POB339" s="60"/>
      <c r="POC339" s="60"/>
      <c r="POD339" s="60"/>
      <c r="POE339" s="60"/>
      <c r="POF339" s="60"/>
      <c r="POG339" s="60"/>
      <c r="POH339" s="60"/>
      <c r="POI339" s="60"/>
      <c r="POJ339" s="60"/>
      <c r="POK339" s="60"/>
      <c r="POL339" s="60"/>
      <c r="POM339" s="60"/>
      <c r="PON339" s="60"/>
      <c r="POO339" s="60"/>
      <c r="POP339" s="60"/>
      <c r="POQ339" s="60"/>
      <c r="POR339" s="60"/>
      <c r="POS339" s="60"/>
      <c r="POT339" s="60"/>
      <c r="POU339" s="60"/>
      <c r="POV339" s="60"/>
      <c r="POW339" s="60"/>
      <c r="POX339" s="60"/>
      <c r="POY339" s="60"/>
      <c r="POZ339" s="60"/>
      <c r="PPA339" s="60"/>
      <c r="PPB339" s="60"/>
      <c r="PPC339" s="60"/>
      <c r="PPD339" s="60"/>
      <c r="PPE339" s="60"/>
      <c r="PPF339" s="60"/>
      <c r="PPG339" s="60"/>
      <c r="PPH339" s="60"/>
      <c r="PPI339" s="60"/>
      <c r="PPJ339" s="60"/>
      <c r="PPK339" s="60"/>
      <c r="PPL339" s="60"/>
      <c r="PPM339" s="60"/>
      <c r="PPN339" s="60"/>
      <c r="PPO339" s="60"/>
      <c r="PPP339" s="60"/>
      <c r="PPQ339" s="60"/>
      <c r="PPR339" s="60"/>
      <c r="PPS339" s="60"/>
      <c r="PPT339" s="60"/>
      <c r="PPU339" s="60"/>
      <c r="PPV339" s="60"/>
      <c r="PPW339" s="60"/>
      <c r="PPX339" s="60"/>
      <c r="PPY339" s="60"/>
      <c r="PPZ339" s="60"/>
      <c r="PQA339" s="60"/>
      <c r="PQB339" s="60"/>
      <c r="PQC339" s="60"/>
      <c r="PQD339" s="60"/>
      <c r="PQE339" s="60"/>
      <c r="PQF339" s="60"/>
      <c r="PQG339" s="60"/>
      <c r="PQH339" s="60"/>
      <c r="PQI339" s="60"/>
      <c r="PQJ339" s="60"/>
      <c r="PQK339" s="60"/>
      <c r="PQL339" s="60"/>
      <c r="PQM339" s="60"/>
      <c r="PQN339" s="60"/>
      <c r="PQO339" s="60"/>
      <c r="PQP339" s="60"/>
      <c r="PQQ339" s="60"/>
      <c r="PQR339" s="60"/>
      <c r="PQS339" s="60"/>
      <c r="PQT339" s="60"/>
      <c r="PQU339" s="60"/>
      <c r="PQV339" s="60"/>
      <c r="PQW339" s="60"/>
      <c r="PQX339" s="60"/>
      <c r="PQY339" s="60"/>
      <c r="PQZ339" s="60"/>
      <c r="PRA339" s="60"/>
      <c r="PRB339" s="60"/>
      <c r="PRC339" s="60"/>
      <c r="PRD339" s="60"/>
      <c r="PRE339" s="60"/>
      <c r="PRF339" s="60"/>
      <c r="PRG339" s="60"/>
      <c r="PRH339" s="60"/>
      <c r="PRI339" s="60"/>
      <c r="PRJ339" s="60"/>
      <c r="PRK339" s="60"/>
      <c r="PRL339" s="60"/>
      <c r="PRM339" s="60"/>
      <c r="PRN339" s="60"/>
      <c r="PRO339" s="60"/>
      <c r="PRP339" s="60"/>
      <c r="PRQ339" s="60"/>
      <c r="PRR339" s="60"/>
      <c r="PRS339" s="60"/>
      <c r="PRT339" s="60"/>
      <c r="PRU339" s="60"/>
      <c r="PRV339" s="60"/>
      <c r="PRW339" s="60"/>
      <c r="PRX339" s="60"/>
      <c r="PRY339" s="60"/>
      <c r="PRZ339" s="60"/>
      <c r="PSA339" s="60"/>
      <c r="PSB339" s="60"/>
      <c r="PSC339" s="60"/>
      <c r="PSD339" s="60"/>
      <c r="PSE339" s="60"/>
      <c r="PSF339" s="60"/>
      <c r="PSG339" s="60"/>
      <c r="PSH339" s="60"/>
      <c r="PSI339" s="60"/>
      <c r="PSJ339" s="60"/>
      <c r="PSK339" s="60"/>
      <c r="PSL339" s="60"/>
      <c r="PSM339" s="60"/>
      <c r="PSN339" s="60"/>
      <c r="PSO339" s="60"/>
      <c r="PSP339" s="60"/>
      <c r="PSQ339" s="60"/>
      <c r="PSR339" s="60"/>
      <c r="PSS339" s="60"/>
      <c r="PST339" s="60"/>
      <c r="PSU339" s="60"/>
      <c r="PSV339" s="60"/>
      <c r="PSW339" s="60"/>
      <c r="PSX339" s="60"/>
      <c r="PSY339" s="60"/>
      <c r="PSZ339" s="60"/>
      <c r="PTA339" s="60"/>
      <c r="PTB339" s="60"/>
      <c r="PTC339" s="60"/>
      <c r="PTD339" s="60"/>
      <c r="PTE339" s="60"/>
      <c r="PTF339" s="60"/>
      <c r="PTG339" s="60"/>
      <c r="PTH339" s="60"/>
      <c r="PTI339" s="60"/>
      <c r="PTJ339" s="60"/>
      <c r="PTK339" s="60"/>
      <c r="PTL339" s="60"/>
      <c r="PTM339" s="60"/>
      <c r="PTN339" s="60"/>
      <c r="PTO339" s="60"/>
      <c r="PTP339" s="60"/>
      <c r="PTQ339" s="60"/>
      <c r="PTR339" s="60"/>
      <c r="PTS339" s="60"/>
      <c r="PTT339" s="60"/>
      <c r="PTU339" s="60"/>
      <c r="PTV339" s="60"/>
      <c r="PTW339" s="60"/>
      <c r="PTX339" s="60"/>
      <c r="PTY339" s="60"/>
      <c r="PTZ339" s="60"/>
      <c r="PUA339" s="60"/>
      <c r="PUB339" s="60"/>
      <c r="PUC339" s="60"/>
      <c r="PUD339" s="60"/>
      <c r="PUE339" s="60"/>
      <c r="PUF339" s="60"/>
      <c r="PUG339" s="60"/>
      <c r="PUH339" s="60"/>
      <c r="PUI339" s="60"/>
      <c r="PUJ339" s="60"/>
      <c r="PUK339" s="60"/>
      <c r="PUL339" s="60"/>
      <c r="PUM339" s="60"/>
      <c r="PUN339" s="60"/>
      <c r="PUO339" s="60"/>
      <c r="PUP339" s="60"/>
      <c r="PUQ339" s="60"/>
      <c r="PUR339" s="60"/>
      <c r="PUS339" s="60"/>
      <c r="PUT339" s="60"/>
      <c r="PUU339" s="60"/>
      <c r="PUV339" s="60"/>
      <c r="PUW339" s="60"/>
      <c r="PUX339" s="60"/>
      <c r="PUY339" s="60"/>
      <c r="PUZ339" s="60"/>
      <c r="PVA339" s="60"/>
      <c r="PVB339" s="60"/>
      <c r="PVC339" s="60"/>
      <c r="PVD339" s="60"/>
      <c r="PVE339" s="60"/>
      <c r="PVF339" s="60"/>
      <c r="PVG339" s="60"/>
      <c r="PVH339" s="60"/>
      <c r="PVI339" s="60"/>
      <c r="PVJ339" s="60"/>
      <c r="PVK339" s="60"/>
      <c r="PVL339" s="60"/>
      <c r="PVM339" s="60"/>
      <c r="PVN339" s="60"/>
      <c r="PVO339" s="60"/>
      <c r="PVP339" s="60"/>
      <c r="PVQ339" s="60"/>
      <c r="PVR339" s="60"/>
      <c r="PVS339" s="60"/>
      <c r="PVT339" s="60"/>
      <c r="PVU339" s="60"/>
      <c r="PVV339" s="60"/>
      <c r="PVW339" s="60"/>
      <c r="PVX339" s="60"/>
      <c r="PVY339" s="60"/>
      <c r="PVZ339" s="60"/>
      <c r="PWA339" s="60"/>
      <c r="PWB339" s="60"/>
      <c r="PWC339" s="60"/>
      <c r="PWD339" s="60"/>
      <c r="PWE339" s="60"/>
      <c r="PWF339" s="60"/>
      <c r="PWG339" s="60"/>
      <c r="PWH339" s="60"/>
      <c r="PWI339" s="60"/>
      <c r="PWJ339" s="60"/>
      <c r="PWK339" s="60"/>
      <c r="PWL339" s="60"/>
      <c r="PWM339" s="60"/>
      <c r="PWN339" s="60"/>
      <c r="PWO339" s="60"/>
      <c r="PWP339" s="60"/>
      <c r="PWQ339" s="60"/>
      <c r="PWR339" s="60"/>
      <c r="PWS339" s="60"/>
      <c r="PWT339" s="60"/>
      <c r="PWU339" s="60"/>
      <c r="PWV339" s="60"/>
      <c r="PWW339" s="60"/>
      <c r="PWX339" s="60"/>
      <c r="PWY339" s="60"/>
      <c r="PWZ339" s="60"/>
      <c r="PXA339" s="60"/>
      <c r="PXB339" s="60"/>
      <c r="PXC339" s="60"/>
      <c r="PXD339" s="60"/>
      <c r="PXE339" s="60"/>
      <c r="PXF339" s="60"/>
      <c r="PXG339" s="60"/>
      <c r="PXH339" s="60"/>
      <c r="PXI339" s="60"/>
      <c r="PXJ339" s="60"/>
      <c r="PXK339" s="60"/>
      <c r="PXL339" s="60"/>
      <c r="PXM339" s="60"/>
      <c r="PXN339" s="60"/>
      <c r="PXO339" s="60"/>
      <c r="PXP339" s="60"/>
      <c r="PXQ339" s="60"/>
      <c r="PXR339" s="60"/>
      <c r="PXS339" s="60"/>
      <c r="PXT339" s="60"/>
      <c r="PXU339" s="60"/>
      <c r="PXV339" s="60"/>
      <c r="PXW339" s="60"/>
      <c r="PXX339" s="60"/>
      <c r="PXY339" s="60"/>
      <c r="PXZ339" s="60"/>
      <c r="PYA339" s="60"/>
      <c r="PYB339" s="60"/>
      <c r="PYC339" s="60"/>
      <c r="PYD339" s="60"/>
      <c r="PYE339" s="60"/>
      <c r="PYF339" s="60"/>
      <c r="PYG339" s="60"/>
      <c r="PYH339" s="60"/>
      <c r="PYI339" s="60"/>
      <c r="PYJ339" s="60"/>
      <c r="PYK339" s="60"/>
      <c r="PYL339" s="60"/>
      <c r="PYM339" s="60"/>
      <c r="PYN339" s="60"/>
      <c r="PYO339" s="60"/>
      <c r="PYP339" s="60"/>
      <c r="PYQ339" s="60"/>
      <c r="PYR339" s="60"/>
      <c r="PYS339" s="60"/>
      <c r="PYT339" s="60"/>
      <c r="PYU339" s="60"/>
      <c r="PYV339" s="60"/>
      <c r="PYW339" s="60"/>
      <c r="PYX339" s="60"/>
      <c r="PYY339" s="60"/>
      <c r="PYZ339" s="60"/>
      <c r="PZA339" s="60"/>
      <c r="PZB339" s="60"/>
      <c r="PZC339" s="60"/>
      <c r="PZD339" s="60"/>
      <c r="PZE339" s="60"/>
      <c r="PZF339" s="60"/>
      <c r="PZG339" s="60"/>
      <c r="PZH339" s="60"/>
      <c r="PZI339" s="60"/>
      <c r="PZJ339" s="60"/>
      <c r="PZK339" s="60"/>
      <c r="PZL339" s="60"/>
      <c r="PZM339" s="60"/>
      <c r="PZN339" s="60"/>
      <c r="PZO339" s="60"/>
      <c r="PZP339" s="60"/>
      <c r="PZQ339" s="60"/>
      <c r="PZR339" s="60"/>
      <c r="PZS339" s="60"/>
      <c r="PZT339" s="60"/>
      <c r="PZU339" s="60"/>
      <c r="PZV339" s="60"/>
      <c r="PZW339" s="60"/>
      <c r="PZX339" s="60"/>
      <c r="PZY339" s="60"/>
      <c r="PZZ339" s="60"/>
      <c r="QAA339" s="60"/>
      <c r="QAB339" s="60"/>
      <c r="QAC339" s="60"/>
      <c r="QAD339" s="60"/>
      <c r="QAE339" s="60"/>
      <c r="QAF339" s="60"/>
      <c r="QAG339" s="60"/>
      <c r="QAH339" s="60"/>
      <c r="QAI339" s="60"/>
      <c r="QAJ339" s="60"/>
      <c r="QAK339" s="60"/>
      <c r="QAL339" s="60"/>
      <c r="QAM339" s="60"/>
      <c r="QAN339" s="60"/>
      <c r="QAO339" s="60"/>
      <c r="QAP339" s="60"/>
      <c r="QAQ339" s="60"/>
      <c r="QAR339" s="60"/>
      <c r="QAS339" s="60"/>
      <c r="QAT339" s="60"/>
      <c r="QAU339" s="60"/>
      <c r="QAV339" s="60"/>
      <c r="QAW339" s="60"/>
      <c r="QAX339" s="60"/>
      <c r="QAY339" s="60"/>
      <c r="QAZ339" s="60"/>
      <c r="QBA339" s="60"/>
      <c r="QBB339" s="60"/>
      <c r="QBC339" s="60"/>
      <c r="QBD339" s="60"/>
      <c r="QBE339" s="60"/>
      <c r="QBF339" s="60"/>
      <c r="QBG339" s="60"/>
      <c r="QBH339" s="60"/>
      <c r="QBI339" s="60"/>
      <c r="QBJ339" s="60"/>
      <c r="QBK339" s="60"/>
      <c r="QBL339" s="60"/>
      <c r="QBM339" s="60"/>
      <c r="QBN339" s="60"/>
      <c r="QBO339" s="60"/>
      <c r="QBP339" s="60"/>
      <c r="QBQ339" s="60"/>
      <c r="QBR339" s="60"/>
      <c r="QBS339" s="60"/>
      <c r="QBT339" s="60"/>
      <c r="QBU339" s="60"/>
      <c r="QBV339" s="60"/>
      <c r="QBW339" s="60"/>
      <c r="QBX339" s="60"/>
      <c r="QBY339" s="60"/>
      <c r="QBZ339" s="60"/>
      <c r="QCA339" s="60"/>
      <c r="QCB339" s="60"/>
      <c r="QCC339" s="60"/>
      <c r="QCD339" s="60"/>
      <c r="QCE339" s="60"/>
      <c r="QCF339" s="60"/>
      <c r="QCG339" s="60"/>
      <c r="QCH339" s="60"/>
      <c r="QCI339" s="60"/>
      <c r="QCJ339" s="60"/>
      <c r="QCK339" s="60"/>
      <c r="QCL339" s="60"/>
      <c r="QCM339" s="60"/>
      <c r="QCN339" s="60"/>
      <c r="QCO339" s="60"/>
      <c r="QCP339" s="60"/>
      <c r="QCQ339" s="60"/>
      <c r="QCR339" s="60"/>
      <c r="QCS339" s="60"/>
      <c r="QCT339" s="60"/>
      <c r="QCU339" s="60"/>
      <c r="QCV339" s="60"/>
      <c r="QCW339" s="60"/>
      <c r="QCX339" s="60"/>
      <c r="QCY339" s="60"/>
      <c r="QCZ339" s="60"/>
      <c r="QDA339" s="60"/>
      <c r="QDB339" s="60"/>
      <c r="QDC339" s="60"/>
      <c r="QDD339" s="60"/>
      <c r="QDE339" s="60"/>
      <c r="QDF339" s="60"/>
      <c r="QDG339" s="60"/>
      <c r="QDH339" s="60"/>
      <c r="QDI339" s="60"/>
      <c r="QDJ339" s="60"/>
      <c r="QDK339" s="60"/>
      <c r="QDL339" s="60"/>
      <c r="QDM339" s="60"/>
      <c r="QDN339" s="60"/>
      <c r="QDO339" s="60"/>
      <c r="QDP339" s="60"/>
      <c r="QDQ339" s="60"/>
      <c r="QDR339" s="60"/>
      <c r="QDS339" s="60"/>
      <c r="QDT339" s="60"/>
      <c r="QDU339" s="60"/>
      <c r="QDV339" s="60"/>
      <c r="QDW339" s="60"/>
      <c r="QDX339" s="60"/>
      <c r="QDY339" s="60"/>
      <c r="QDZ339" s="60"/>
      <c r="QEA339" s="60"/>
      <c r="QEB339" s="60"/>
      <c r="QEC339" s="60"/>
      <c r="QED339" s="60"/>
      <c r="QEE339" s="60"/>
      <c r="QEF339" s="60"/>
      <c r="QEG339" s="60"/>
      <c r="QEH339" s="60"/>
      <c r="QEI339" s="60"/>
      <c r="QEJ339" s="60"/>
      <c r="QEK339" s="60"/>
      <c r="QEL339" s="60"/>
      <c r="QEM339" s="60"/>
      <c r="QEN339" s="60"/>
      <c r="QEO339" s="60"/>
      <c r="QEP339" s="60"/>
      <c r="QEQ339" s="60"/>
      <c r="QER339" s="60"/>
      <c r="QES339" s="60"/>
      <c r="QET339" s="60"/>
      <c r="QEU339" s="60"/>
      <c r="QEV339" s="60"/>
      <c r="QEW339" s="60"/>
      <c r="QEX339" s="60"/>
      <c r="QEY339" s="60"/>
      <c r="QEZ339" s="60"/>
      <c r="QFA339" s="60"/>
      <c r="QFB339" s="60"/>
      <c r="QFC339" s="60"/>
      <c r="QFD339" s="60"/>
      <c r="QFE339" s="60"/>
      <c r="QFF339" s="60"/>
      <c r="QFG339" s="60"/>
      <c r="QFH339" s="60"/>
      <c r="QFI339" s="60"/>
      <c r="QFJ339" s="60"/>
      <c r="QFK339" s="60"/>
      <c r="QFL339" s="60"/>
      <c r="QFM339" s="60"/>
      <c r="QFN339" s="60"/>
      <c r="QFO339" s="60"/>
      <c r="QFP339" s="60"/>
      <c r="QFQ339" s="60"/>
      <c r="QFR339" s="60"/>
      <c r="QFS339" s="60"/>
      <c r="QFT339" s="60"/>
      <c r="QFU339" s="60"/>
      <c r="QFV339" s="60"/>
      <c r="QFW339" s="60"/>
      <c r="QFX339" s="60"/>
      <c r="QFY339" s="60"/>
      <c r="QFZ339" s="60"/>
      <c r="QGA339" s="60"/>
      <c r="QGB339" s="60"/>
      <c r="QGC339" s="60"/>
      <c r="QGD339" s="60"/>
      <c r="QGE339" s="60"/>
      <c r="QGF339" s="60"/>
      <c r="QGG339" s="60"/>
      <c r="QGH339" s="60"/>
      <c r="QGI339" s="60"/>
      <c r="QGJ339" s="60"/>
      <c r="QGK339" s="60"/>
      <c r="QGL339" s="60"/>
      <c r="QGM339" s="60"/>
      <c r="QGN339" s="60"/>
      <c r="QGO339" s="60"/>
      <c r="QGP339" s="60"/>
      <c r="QGQ339" s="60"/>
      <c r="QGR339" s="60"/>
      <c r="QGS339" s="60"/>
      <c r="QGT339" s="60"/>
      <c r="QGU339" s="60"/>
      <c r="QGV339" s="60"/>
      <c r="QGW339" s="60"/>
      <c r="QGX339" s="60"/>
      <c r="QGY339" s="60"/>
      <c r="QGZ339" s="60"/>
      <c r="QHA339" s="60"/>
      <c r="QHB339" s="60"/>
      <c r="QHC339" s="60"/>
      <c r="QHD339" s="60"/>
      <c r="QHE339" s="60"/>
      <c r="QHF339" s="60"/>
      <c r="QHG339" s="60"/>
      <c r="QHH339" s="60"/>
      <c r="QHI339" s="60"/>
      <c r="QHJ339" s="60"/>
      <c r="QHK339" s="60"/>
      <c r="QHL339" s="60"/>
      <c r="QHM339" s="60"/>
      <c r="QHN339" s="60"/>
      <c r="QHO339" s="60"/>
      <c r="QHP339" s="60"/>
      <c r="QHQ339" s="60"/>
      <c r="QHR339" s="60"/>
      <c r="QHS339" s="60"/>
      <c r="QHT339" s="60"/>
      <c r="QHU339" s="60"/>
      <c r="QHV339" s="60"/>
      <c r="QHW339" s="60"/>
      <c r="QHX339" s="60"/>
      <c r="QHY339" s="60"/>
      <c r="QHZ339" s="60"/>
      <c r="QIA339" s="60"/>
      <c r="QIB339" s="60"/>
      <c r="QIC339" s="60"/>
      <c r="QID339" s="60"/>
      <c r="QIE339" s="60"/>
      <c r="QIF339" s="60"/>
      <c r="QIG339" s="60"/>
      <c r="QIH339" s="60"/>
      <c r="QII339" s="60"/>
      <c r="QIJ339" s="60"/>
      <c r="QIK339" s="60"/>
      <c r="QIL339" s="60"/>
      <c r="QIM339" s="60"/>
      <c r="QIN339" s="60"/>
      <c r="QIO339" s="60"/>
      <c r="QIP339" s="60"/>
      <c r="QIQ339" s="60"/>
      <c r="QIR339" s="60"/>
      <c r="QIS339" s="60"/>
      <c r="QIT339" s="60"/>
      <c r="QIU339" s="60"/>
      <c r="QIV339" s="60"/>
      <c r="QIW339" s="60"/>
      <c r="QIX339" s="60"/>
      <c r="QIY339" s="60"/>
      <c r="QIZ339" s="60"/>
      <c r="QJA339" s="60"/>
      <c r="QJB339" s="60"/>
      <c r="QJC339" s="60"/>
      <c r="QJD339" s="60"/>
      <c r="QJE339" s="60"/>
      <c r="QJF339" s="60"/>
      <c r="QJG339" s="60"/>
      <c r="QJH339" s="60"/>
      <c r="QJI339" s="60"/>
      <c r="QJJ339" s="60"/>
      <c r="QJK339" s="60"/>
      <c r="QJL339" s="60"/>
      <c r="QJM339" s="60"/>
      <c r="QJN339" s="60"/>
      <c r="QJO339" s="60"/>
      <c r="QJP339" s="60"/>
      <c r="QJQ339" s="60"/>
      <c r="QJR339" s="60"/>
      <c r="QJS339" s="60"/>
      <c r="QJT339" s="60"/>
      <c r="QJU339" s="60"/>
      <c r="QJV339" s="60"/>
      <c r="QJW339" s="60"/>
      <c r="QJX339" s="60"/>
      <c r="QJY339" s="60"/>
      <c r="QJZ339" s="60"/>
      <c r="QKA339" s="60"/>
      <c r="QKB339" s="60"/>
      <c r="QKC339" s="60"/>
      <c r="QKD339" s="60"/>
      <c r="QKE339" s="60"/>
      <c r="QKF339" s="60"/>
      <c r="QKG339" s="60"/>
      <c r="QKH339" s="60"/>
      <c r="QKI339" s="60"/>
      <c r="QKJ339" s="60"/>
      <c r="QKK339" s="60"/>
      <c r="QKL339" s="60"/>
      <c r="QKM339" s="60"/>
      <c r="QKN339" s="60"/>
      <c r="QKO339" s="60"/>
      <c r="QKP339" s="60"/>
      <c r="QKQ339" s="60"/>
      <c r="QKR339" s="60"/>
      <c r="QKS339" s="60"/>
      <c r="QKT339" s="60"/>
      <c r="QKU339" s="60"/>
      <c r="QKV339" s="60"/>
      <c r="QKW339" s="60"/>
      <c r="QKX339" s="60"/>
      <c r="QKY339" s="60"/>
      <c r="QKZ339" s="60"/>
      <c r="QLA339" s="60"/>
      <c r="QLB339" s="60"/>
      <c r="QLC339" s="60"/>
      <c r="QLD339" s="60"/>
      <c r="QLE339" s="60"/>
      <c r="QLF339" s="60"/>
      <c r="QLG339" s="60"/>
      <c r="QLH339" s="60"/>
      <c r="QLI339" s="60"/>
      <c r="QLJ339" s="60"/>
      <c r="QLK339" s="60"/>
      <c r="QLL339" s="60"/>
      <c r="QLM339" s="60"/>
      <c r="QLN339" s="60"/>
      <c r="QLO339" s="60"/>
      <c r="QLP339" s="60"/>
      <c r="QLQ339" s="60"/>
      <c r="QLR339" s="60"/>
      <c r="QLS339" s="60"/>
      <c r="QLT339" s="60"/>
      <c r="QLU339" s="60"/>
      <c r="QLV339" s="60"/>
      <c r="QLW339" s="60"/>
      <c r="QLX339" s="60"/>
      <c r="QLY339" s="60"/>
      <c r="QLZ339" s="60"/>
      <c r="QMA339" s="60"/>
      <c r="QMB339" s="60"/>
      <c r="QMC339" s="60"/>
      <c r="QMD339" s="60"/>
      <c r="QME339" s="60"/>
      <c r="QMF339" s="60"/>
      <c r="QMG339" s="60"/>
      <c r="QMH339" s="60"/>
      <c r="QMI339" s="60"/>
      <c r="QMJ339" s="60"/>
      <c r="QMK339" s="60"/>
      <c r="QML339" s="60"/>
      <c r="QMM339" s="60"/>
      <c r="QMN339" s="60"/>
      <c r="QMO339" s="60"/>
      <c r="QMP339" s="60"/>
      <c r="QMQ339" s="60"/>
      <c r="QMR339" s="60"/>
      <c r="QMS339" s="60"/>
      <c r="QMT339" s="60"/>
      <c r="QMU339" s="60"/>
      <c r="QMV339" s="60"/>
      <c r="QMW339" s="60"/>
      <c r="QMX339" s="60"/>
      <c r="QMY339" s="60"/>
      <c r="QMZ339" s="60"/>
      <c r="QNA339" s="60"/>
      <c r="QNB339" s="60"/>
      <c r="QNC339" s="60"/>
      <c r="QND339" s="60"/>
      <c r="QNE339" s="60"/>
      <c r="QNF339" s="60"/>
      <c r="QNG339" s="60"/>
      <c r="QNH339" s="60"/>
      <c r="QNI339" s="60"/>
      <c r="QNJ339" s="60"/>
      <c r="QNK339" s="60"/>
      <c r="QNL339" s="60"/>
      <c r="QNM339" s="60"/>
      <c r="QNN339" s="60"/>
      <c r="QNO339" s="60"/>
      <c r="QNP339" s="60"/>
      <c r="QNQ339" s="60"/>
      <c r="QNR339" s="60"/>
      <c r="QNS339" s="60"/>
      <c r="QNT339" s="60"/>
      <c r="QNU339" s="60"/>
      <c r="QNV339" s="60"/>
      <c r="QNW339" s="60"/>
      <c r="QNX339" s="60"/>
      <c r="QNY339" s="60"/>
      <c r="QNZ339" s="60"/>
      <c r="QOA339" s="60"/>
      <c r="QOB339" s="60"/>
      <c r="QOC339" s="60"/>
      <c r="QOD339" s="60"/>
      <c r="QOE339" s="60"/>
      <c r="QOF339" s="60"/>
      <c r="QOG339" s="60"/>
      <c r="QOH339" s="60"/>
      <c r="QOI339" s="60"/>
      <c r="QOJ339" s="60"/>
      <c r="QOK339" s="60"/>
      <c r="QOL339" s="60"/>
      <c r="QOM339" s="60"/>
      <c r="QON339" s="60"/>
      <c r="QOO339" s="60"/>
      <c r="QOP339" s="60"/>
      <c r="QOQ339" s="60"/>
      <c r="QOR339" s="60"/>
      <c r="QOS339" s="60"/>
      <c r="QOT339" s="60"/>
      <c r="QOU339" s="60"/>
      <c r="QOV339" s="60"/>
      <c r="QOW339" s="60"/>
      <c r="QOX339" s="60"/>
      <c r="QOY339" s="60"/>
      <c r="QOZ339" s="60"/>
      <c r="QPA339" s="60"/>
      <c r="QPB339" s="60"/>
      <c r="QPC339" s="60"/>
      <c r="QPD339" s="60"/>
      <c r="QPE339" s="60"/>
      <c r="QPF339" s="60"/>
      <c r="QPG339" s="60"/>
      <c r="QPH339" s="60"/>
      <c r="QPI339" s="60"/>
      <c r="QPJ339" s="60"/>
      <c r="QPK339" s="60"/>
      <c r="QPL339" s="60"/>
      <c r="QPM339" s="60"/>
      <c r="QPN339" s="60"/>
      <c r="QPO339" s="60"/>
      <c r="QPP339" s="60"/>
      <c r="QPQ339" s="60"/>
      <c r="QPR339" s="60"/>
      <c r="QPS339" s="60"/>
      <c r="QPT339" s="60"/>
      <c r="QPU339" s="60"/>
      <c r="QPV339" s="60"/>
      <c r="QPW339" s="60"/>
      <c r="QPX339" s="60"/>
      <c r="QPY339" s="60"/>
      <c r="QPZ339" s="60"/>
      <c r="QQA339" s="60"/>
      <c r="QQB339" s="60"/>
      <c r="QQC339" s="60"/>
      <c r="QQD339" s="60"/>
      <c r="QQE339" s="60"/>
      <c r="QQF339" s="60"/>
      <c r="QQG339" s="60"/>
      <c r="QQH339" s="60"/>
      <c r="QQI339" s="60"/>
      <c r="QQJ339" s="60"/>
      <c r="QQK339" s="60"/>
      <c r="QQL339" s="60"/>
      <c r="QQM339" s="60"/>
      <c r="QQN339" s="60"/>
      <c r="QQO339" s="60"/>
      <c r="QQP339" s="60"/>
      <c r="QQQ339" s="60"/>
      <c r="QQR339" s="60"/>
      <c r="QQS339" s="60"/>
      <c r="QQT339" s="60"/>
      <c r="QQU339" s="60"/>
      <c r="QQV339" s="60"/>
      <c r="QQW339" s="60"/>
      <c r="QQX339" s="60"/>
      <c r="QQY339" s="60"/>
      <c r="QQZ339" s="60"/>
      <c r="QRA339" s="60"/>
      <c r="QRB339" s="60"/>
      <c r="QRC339" s="60"/>
      <c r="QRD339" s="60"/>
      <c r="QRE339" s="60"/>
      <c r="QRF339" s="60"/>
      <c r="QRG339" s="60"/>
      <c r="QRH339" s="60"/>
      <c r="QRI339" s="60"/>
      <c r="QRJ339" s="60"/>
      <c r="QRK339" s="60"/>
      <c r="QRL339" s="60"/>
      <c r="QRM339" s="60"/>
      <c r="QRN339" s="60"/>
      <c r="QRO339" s="60"/>
      <c r="QRP339" s="60"/>
      <c r="QRQ339" s="60"/>
      <c r="QRR339" s="60"/>
      <c r="QRS339" s="60"/>
      <c r="QRT339" s="60"/>
      <c r="QRU339" s="60"/>
      <c r="QRV339" s="60"/>
      <c r="QRW339" s="60"/>
      <c r="QRX339" s="60"/>
      <c r="QRY339" s="60"/>
      <c r="QRZ339" s="60"/>
      <c r="QSA339" s="60"/>
      <c r="QSB339" s="60"/>
      <c r="QSC339" s="60"/>
      <c r="QSD339" s="60"/>
      <c r="QSE339" s="60"/>
      <c r="QSF339" s="60"/>
      <c r="QSG339" s="60"/>
      <c r="QSH339" s="60"/>
      <c r="QSI339" s="60"/>
      <c r="QSJ339" s="60"/>
      <c r="QSK339" s="60"/>
      <c r="QSL339" s="60"/>
      <c r="QSM339" s="60"/>
      <c r="QSN339" s="60"/>
      <c r="QSO339" s="60"/>
      <c r="QSP339" s="60"/>
      <c r="QSQ339" s="60"/>
      <c r="QSR339" s="60"/>
      <c r="QSS339" s="60"/>
      <c r="QST339" s="60"/>
      <c r="QSU339" s="60"/>
      <c r="QSV339" s="60"/>
      <c r="QSW339" s="60"/>
      <c r="QSX339" s="60"/>
      <c r="QSY339" s="60"/>
      <c r="QSZ339" s="60"/>
      <c r="QTA339" s="60"/>
      <c r="QTB339" s="60"/>
      <c r="QTC339" s="60"/>
      <c r="QTD339" s="60"/>
      <c r="QTE339" s="60"/>
      <c r="QTF339" s="60"/>
      <c r="QTG339" s="60"/>
      <c r="QTH339" s="60"/>
      <c r="QTI339" s="60"/>
      <c r="QTJ339" s="60"/>
      <c r="QTK339" s="60"/>
      <c r="QTL339" s="60"/>
      <c r="QTM339" s="60"/>
      <c r="QTN339" s="60"/>
      <c r="QTO339" s="60"/>
      <c r="QTP339" s="60"/>
      <c r="QTQ339" s="60"/>
      <c r="QTR339" s="60"/>
      <c r="QTS339" s="60"/>
      <c r="QTT339" s="60"/>
      <c r="QTU339" s="60"/>
      <c r="QTV339" s="60"/>
      <c r="QTW339" s="60"/>
      <c r="QTX339" s="60"/>
      <c r="QTY339" s="60"/>
      <c r="QTZ339" s="60"/>
      <c r="QUA339" s="60"/>
      <c r="QUB339" s="60"/>
      <c r="QUC339" s="60"/>
      <c r="QUD339" s="60"/>
      <c r="QUE339" s="60"/>
      <c r="QUF339" s="60"/>
      <c r="QUG339" s="60"/>
      <c r="QUH339" s="60"/>
      <c r="QUI339" s="60"/>
      <c r="QUJ339" s="60"/>
      <c r="QUK339" s="60"/>
      <c r="QUL339" s="60"/>
      <c r="QUM339" s="60"/>
      <c r="QUN339" s="60"/>
      <c r="QUO339" s="60"/>
      <c r="QUP339" s="60"/>
      <c r="QUQ339" s="60"/>
      <c r="QUR339" s="60"/>
      <c r="QUS339" s="60"/>
      <c r="QUT339" s="60"/>
      <c r="QUU339" s="60"/>
      <c r="QUV339" s="60"/>
      <c r="QUW339" s="60"/>
      <c r="QUX339" s="60"/>
      <c r="QUY339" s="60"/>
      <c r="QUZ339" s="60"/>
      <c r="QVA339" s="60"/>
      <c r="QVB339" s="60"/>
      <c r="QVC339" s="60"/>
      <c r="QVD339" s="60"/>
      <c r="QVE339" s="60"/>
      <c r="QVF339" s="60"/>
      <c r="QVG339" s="60"/>
      <c r="QVH339" s="60"/>
      <c r="QVI339" s="60"/>
      <c r="QVJ339" s="60"/>
      <c r="QVK339" s="60"/>
      <c r="QVL339" s="60"/>
      <c r="QVM339" s="60"/>
      <c r="QVN339" s="60"/>
      <c r="QVO339" s="60"/>
      <c r="QVP339" s="60"/>
      <c r="QVQ339" s="60"/>
      <c r="QVR339" s="60"/>
      <c r="QVS339" s="60"/>
      <c r="QVT339" s="60"/>
      <c r="QVU339" s="60"/>
      <c r="QVV339" s="60"/>
      <c r="QVW339" s="60"/>
      <c r="QVX339" s="60"/>
      <c r="QVY339" s="60"/>
      <c r="QVZ339" s="60"/>
      <c r="QWA339" s="60"/>
      <c r="QWB339" s="60"/>
      <c r="QWC339" s="60"/>
      <c r="QWD339" s="60"/>
      <c r="QWE339" s="60"/>
      <c r="QWF339" s="60"/>
      <c r="QWG339" s="60"/>
      <c r="QWH339" s="60"/>
      <c r="QWI339" s="60"/>
      <c r="QWJ339" s="60"/>
      <c r="QWK339" s="60"/>
      <c r="QWL339" s="60"/>
      <c r="QWM339" s="60"/>
      <c r="QWN339" s="60"/>
      <c r="QWO339" s="60"/>
      <c r="QWP339" s="60"/>
      <c r="QWQ339" s="60"/>
      <c r="QWR339" s="60"/>
      <c r="QWS339" s="60"/>
      <c r="QWT339" s="60"/>
      <c r="QWU339" s="60"/>
      <c r="QWV339" s="60"/>
      <c r="QWW339" s="60"/>
      <c r="QWX339" s="60"/>
      <c r="QWY339" s="60"/>
      <c r="QWZ339" s="60"/>
      <c r="QXA339" s="60"/>
      <c r="QXB339" s="60"/>
      <c r="QXC339" s="60"/>
      <c r="QXD339" s="60"/>
      <c r="QXE339" s="60"/>
      <c r="QXF339" s="60"/>
      <c r="QXG339" s="60"/>
      <c r="QXH339" s="60"/>
      <c r="QXI339" s="60"/>
      <c r="QXJ339" s="60"/>
      <c r="QXK339" s="60"/>
      <c r="QXL339" s="60"/>
      <c r="QXM339" s="60"/>
      <c r="QXN339" s="60"/>
      <c r="QXO339" s="60"/>
      <c r="QXP339" s="60"/>
      <c r="QXQ339" s="60"/>
      <c r="QXR339" s="60"/>
      <c r="QXS339" s="60"/>
      <c r="QXT339" s="60"/>
      <c r="QXU339" s="60"/>
      <c r="QXV339" s="60"/>
      <c r="QXW339" s="60"/>
      <c r="QXX339" s="60"/>
      <c r="QXY339" s="60"/>
      <c r="QXZ339" s="60"/>
      <c r="QYA339" s="60"/>
      <c r="QYB339" s="60"/>
      <c r="QYC339" s="60"/>
      <c r="QYD339" s="60"/>
      <c r="QYE339" s="60"/>
      <c r="QYF339" s="60"/>
      <c r="QYG339" s="60"/>
      <c r="QYH339" s="60"/>
      <c r="QYI339" s="60"/>
      <c r="QYJ339" s="60"/>
      <c r="QYK339" s="60"/>
      <c r="QYL339" s="60"/>
      <c r="QYM339" s="60"/>
      <c r="QYN339" s="60"/>
      <c r="QYO339" s="60"/>
      <c r="QYP339" s="60"/>
      <c r="QYQ339" s="60"/>
      <c r="QYR339" s="60"/>
      <c r="QYS339" s="60"/>
      <c r="QYT339" s="60"/>
      <c r="QYU339" s="60"/>
      <c r="QYV339" s="60"/>
      <c r="QYW339" s="60"/>
      <c r="QYX339" s="60"/>
      <c r="QYY339" s="60"/>
      <c r="QYZ339" s="60"/>
      <c r="QZA339" s="60"/>
      <c r="QZB339" s="60"/>
      <c r="QZC339" s="60"/>
      <c r="QZD339" s="60"/>
      <c r="QZE339" s="60"/>
      <c r="QZF339" s="60"/>
      <c r="QZG339" s="60"/>
      <c r="QZH339" s="60"/>
      <c r="QZI339" s="60"/>
      <c r="QZJ339" s="60"/>
      <c r="QZK339" s="60"/>
      <c r="QZL339" s="60"/>
      <c r="QZM339" s="60"/>
      <c r="QZN339" s="60"/>
      <c r="QZO339" s="60"/>
      <c r="QZP339" s="60"/>
      <c r="QZQ339" s="60"/>
      <c r="QZR339" s="60"/>
      <c r="QZS339" s="60"/>
      <c r="QZT339" s="60"/>
      <c r="QZU339" s="60"/>
      <c r="QZV339" s="60"/>
      <c r="QZW339" s="60"/>
      <c r="QZX339" s="60"/>
      <c r="QZY339" s="60"/>
      <c r="QZZ339" s="60"/>
      <c r="RAA339" s="60"/>
      <c r="RAB339" s="60"/>
      <c r="RAC339" s="60"/>
      <c r="RAD339" s="60"/>
      <c r="RAE339" s="60"/>
      <c r="RAF339" s="60"/>
      <c r="RAG339" s="60"/>
      <c r="RAH339" s="60"/>
      <c r="RAI339" s="60"/>
      <c r="RAJ339" s="60"/>
      <c r="RAK339" s="60"/>
      <c r="RAL339" s="60"/>
      <c r="RAM339" s="60"/>
      <c r="RAN339" s="60"/>
      <c r="RAO339" s="60"/>
      <c r="RAP339" s="60"/>
      <c r="RAQ339" s="60"/>
      <c r="RAR339" s="60"/>
      <c r="RAS339" s="60"/>
      <c r="RAT339" s="60"/>
      <c r="RAU339" s="60"/>
      <c r="RAV339" s="60"/>
      <c r="RAW339" s="60"/>
      <c r="RAX339" s="60"/>
      <c r="RAY339" s="60"/>
      <c r="RAZ339" s="60"/>
      <c r="RBA339" s="60"/>
      <c r="RBB339" s="60"/>
      <c r="RBC339" s="60"/>
      <c r="RBD339" s="60"/>
      <c r="RBE339" s="60"/>
      <c r="RBF339" s="60"/>
      <c r="RBG339" s="60"/>
      <c r="RBH339" s="60"/>
      <c r="RBI339" s="60"/>
      <c r="RBJ339" s="60"/>
      <c r="RBK339" s="60"/>
      <c r="RBL339" s="60"/>
      <c r="RBM339" s="60"/>
      <c r="RBN339" s="60"/>
      <c r="RBO339" s="60"/>
      <c r="RBP339" s="60"/>
      <c r="RBQ339" s="60"/>
      <c r="RBR339" s="60"/>
      <c r="RBS339" s="60"/>
      <c r="RBT339" s="60"/>
      <c r="RBU339" s="60"/>
      <c r="RBV339" s="60"/>
      <c r="RBW339" s="60"/>
      <c r="RBX339" s="60"/>
      <c r="RBY339" s="60"/>
      <c r="RBZ339" s="60"/>
      <c r="RCA339" s="60"/>
      <c r="RCB339" s="60"/>
      <c r="RCC339" s="60"/>
      <c r="RCD339" s="60"/>
      <c r="RCE339" s="60"/>
      <c r="RCF339" s="60"/>
      <c r="RCG339" s="60"/>
      <c r="RCH339" s="60"/>
      <c r="RCI339" s="60"/>
      <c r="RCJ339" s="60"/>
      <c r="RCK339" s="60"/>
      <c r="RCL339" s="60"/>
      <c r="RCM339" s="60"/>
      <c r="RCN339" s="60"/>
      <c r="RCO339" s="60"/>
      <c r="RCP339" s="60"/>
      <c r="RCQ339" s="60"/>
      <c r="RCR339" s="60"/>
      <c r="RCS339" s="60"/>
      <c r="RCT339" s="60"/>
      <c r="RCU339" s="60"/>
      <c r="RCV339" s="60"/>
      <c r="RCW339" s="60"/>
      <c r="RCX339" s="60"/>
      <c r="RCY339" s="60"/>
      <c r="RCZ339" s="60"/>
      <c r="RDA339" s="60"/>
      <c r="RDB339" s="60"/>
      <c r="RDC339" s="60"/>
      <c r="RDD339" s="60"/>
      <c r="RDE339" s="60"/>
      <c r="RDF339" s="60"/>
      <c r="RDG339" s="60"/>
      <c r="RDH339" s="60"/>
      <c r="RDI339" s="60"/>
      <c r="RDJ339" s="60"/>
      <c r="RDK339" s="60"/>
      <c r="RDL339" s="60"/>
      <c r="RDM339" s="60"/>
      <c r="RDN339" s="60"/>
      <c r="RDO339" s="60"/>
      <c r="RDP339" s="60"/>
      <c r="RDQ339" s="60"/>
      <c r="RDR339" s="60"/>
      <c r="RDS339" s="60"/>
      <c r="RDT339" s="60"/>
      <c r="RDU339" s="60"/>
      <c r="RDV339" s="60"/>
      <c r="RDW339" s="60"/>
      <c r="RDX339" s="60"/>
      <c r="RDY339" s="60"/>
      <c r="RDZ339" s="60"/>
      <c r="REA339" s="60"/>
      <c r="REB339" s="60"/>
      <c r="REC339" s="60"/>
      <c r="RED339" s="60"/>
      <c r="REE339" s="60"/>
      <c r="REF339" s="60"/>
      <c r="REG339" s="60"/>
      <c r="REH339" s="60"/>
      <c r="REI339" s="60"/>
      <c r="REJ339" s="60"/>
      <c r="REK339" s="60"/>
      <c r="REL339" s="60"/>
      <c r="REM339" s="60"/>
      <c r="REN339" s="60"/>
      <c r="REO339" s="60"/>
      <c r="REP339" s="60"/>
      <c r="REQ339" s="60"/>
      <c r="RER339" s="60"/>
      <c r="RES339" s="60"/>
      <c r="RET339" s="60"/>
      <c r="REU339" s="60"/>
      <c r="REV339" s="60"/>
      <c r="REW339" s="60"/>
      <c r="REX339" s="60"/>
      <c r="REY339" s="60"/>
      <c r="REZ339" s="60"/>
      <c r="RFA339" s="60"/>
      <c r="RFB339" s="60"/>
      <c r="RFC339" s="60"/>
      <c r="RFD339" s="60"/>
      <c r="RFE339" s="60"/>
      <c r="RFF339" s="60"/>
      <c r="RFG339" s="60"/>
      <c r="RFH339" s="60"/>
      <c r="RFI339" s="60"/>
      <c r="RFJ339" s="60"/>
      <c r="RFK339" s="60"/>
      <c r="RFL339" s="60"/>
      <c r="RFM339" s="60"/>
      <c r="RFN339" s="60"/>
      <c r="RFO339" s="60"/>
      <c r="RFP339" s="60"/>
      <c r="RFQ339" s="60"/>
      <c r="RFR339" s="60"/>
      <c r="RFS339" s="60"/>
      <c r="RFT339" s="60"/>
      <c r="RFU339" s="60"/>
      <c r="RFV339" s="60"/>
      <c r="RFW339" s="60"/>
      <c r="RFX339" s="60"/>
      <c r="RFY339" s="60"/>
      <c r="RFZ339" s="60"/>
      <c r="RGA339" s="60"/>
      <c r="RGB339" s="60"/>
      <c r="RGC339" s="60"/>
      <c r="RGD339" s="60"/>
      <c r="RGE339" s="60"/>
      <c r="RGF339" s="60"/>
      <c r="RGG339" s="60"/>
      <c r="RGH339" s="60"/>
      <c r="RGI339" s="60"/>
      <c r="RGJ339" s="60"/>
      <c r="RGK339" s="60"/>
      <c r="RGL339" s="60"/>
      <c r="RGM339" s="60"/>
      <c r="RGN339" s="60"/>
      <c r="RGO339" s="60"/>
      <c r="RGP339" s="60"/>
      <c r="RGQ339" s="60"/>
      <c r="RGR339" s="60"/>
      <c r="RGS339" s="60"/>
      <c r="RGT339" s="60"/>
      <c r="RGU339" s="60"/>
      <c r="RGV339" s="60"/>
      <c r="RGW339" s="60"/>
      <c r="RGX339" s="60"/>
      <c r="RGY339" s="60"/>
      <c r="RGZ339" s="60"/>
      <c r="RHA339" s="60"/>
      <c r="RHB339" s="60"/>
      <c r="RHC339" s="60"/>
      <c r="RHD339" s="60"/>
      <c r="RHE339" s="60"/>
      <c r="RHF339" s="60"/>
      <c r="RHG339" s="60"/>
      <c r="RHH339" s="60"/>
      <c r="RHI339" s="60"/>
      <c r="RHJ339" s="60"/>
      <c r="RHK339" s="60"/>
      <c r="RHL339" s="60"/>
      <c r="RHM339" s="60"/>
      <c r="RHN339" s="60"/>
      <c r="RHO339" s="60"/>
      <c r="RHP339" s="60"/>
      <c r="RHQ339" s="60"/>
      <c r="RHR339" s="60"/>
      <c r="RHS339" s="60"/>
      <c r="RHT339" s="60"/>
      <c r="RHU339" s="60"/>
      <c r="RHV339" s="60"/>
      <c r="RHW339" s="60"/>
      <c r="RHX339" s="60"/>
      <c r="RHY339" s="60"/>
      <c r="RHZ339" s="60"/>
      <c r="RIA339" s="60"/>
      <c r="RIB339" s="60"/>
      <c r="RIC339" s="60"/>
      <c r="RID339" s="60"/>
      <c r="RIE339" s="60"/>
      <c r="RIF339" s="60"/>
      <c r="RIG339" s="60"/>
      <c r="RIH339" s="60"/>
      <c r="RII339" s="60"/>
      <c r="RIJ339" s="60"/>
      <c r="RIK339" s="60"/>
      <c r="RIL339" s="60"/>
      <c r="RIM339" s="60"/>
      <c r="RIN339" s="60"/>
      <c r="RIO339" s="60"/>
      <c r="RIP339" s="60"/>
      <c r="RIQ339" s="60"/>
      <c r="RIR339" s="60"/>
      <c r="RIS339" s="60"/>
      <c r="RIT339" s="60"/>
      <c r="RIU339" s="60"/>
      <c r="RIV339" s="60"/>
      <c r="RIW339" s="60"/>
      <c r="RIX339" s="60"/>
      <c r="RIY339" s="60"/>
      <c r="RIZ339" s="60"/>
      <c r="RJA339" s="60"/>
      <c r="RJB339" s="60"/>
      <c r="RJC339" s="60"/>
      <c r="RJD339" s="60"/>
      <c r="RJE339" s="60"/>
      <c r="RJF339" s="60"/>
      <c r="RJG339" s="60"/>
      <c r="RJH339" s="60"/>
      <c r="RJI339" s="60"/>
      <c r="RJJ339" s="60"/>
      <c r="RJK339" s="60"/>
      <c r="RJL339" s="60"/>
      <c r="RJM339" s="60"/>
      <c r="RJN339" s="60"/>
      <c r="RJO339" s="60"/>
      <c r="RJP339" s="60"/>
      <c r="RJQ339" s="60"/>
      <c r="RJR339" s="60"/>
      <c r="RJS339" s="60"/>
      <c r="RJT339" s="60"/>
      <c r="RJU339" s="60"/>
      <c r="RJV339" s="60"/>
      <c r="RJW339" s="60"/>
      <c r="RJX339" s="60"/>
      <c r="RJY339" s="60"/>
      <c r="RJZ339" s="60"/>
      <c r="RKA339" s="60"/>
      <c r="RKB339" s="60"/>
      <c r="RKC339" s="60"/>
      <c r="RKD339" s="60"/>
      <c r="RKE339" s="60"/>
      <c r="RKF339" s="60"/>
      <c r="RKG339" s="60"/>
      <c r="RKH339" s="60"/>
      <c r="RKI339" s="60"/>
      <c r="RKJ339" s="60"/>
      <c r="RKK339" s="60"/>
      <c r="RKL339" s="60"/>
      <c r="RKM339" s="60"/>
      <c r="RKN339" s="60"/>
      <c r="RKO339" s="60"/>
      <c r="RKP339" s="60"/>
      <c r="RKQ339" s="60"/>
      <c r="RKR339" s="60"/>
      <c r="RKS339" s="60"/>
      <c r="RKT339" s="60"/>
      <c r="RKU339" s="60"/>
      <c r="RKV339" s="60"/>
      <c r="RKW339" s="60"/>
      <c r="RKX339" s="60"/>
      <c r="RKY339" s="60"/>
      <c r="RKZ339" s="60"/>
      <c r="RLA339" s="60"/>
      <c r="RLB339" s="60"/>
      <c r="RLC339" s="60"/>
      <c r="RLD339" s="60"/>
      <c r="RLE339" s="60"/>
      <c r="RLF339" s="60"/>
      <c r="RLG339" s="60"/>
      <c r="RLH339" s="60"/>
      <c r="RLI339" s="60"/>
      <c r="RLJ339" s="60"/>
      <c r="RLK339" s="60"/>
      <c r="RLL339" s="60"/>
      <c r="RLM339" s="60"/>
      <c r="RLN339" s="60"/>
      <c r="RLO339" s="60"/>
      <c r="RLP339" s="60"/>
      <c r="RLQ339" s="60"/>
      <c r="RLR339" s="60"/>
      <c r="RLS339" s="60"/>
      <c r="RLT339" s="60"/>
      <c r="RLU339" s="60"/>
      <c r="RLV339" s="60"/>
      <c r="RLW339" s="60"/>
      <c r="RLX339" s="60"/>
      <c r="RLY339" s="60"/>
      <c r="RLZ339" s="60"/>
      <c r="RMA339" s="60"/>
      <c r="RMB339" s="60"/>
      <c r="RMC339" s="60"/>
      <c r="RMD339" s="60"/>
      <c r="RME339" s="60"/>
      <c r="RMF339" s="60"/>
      <c r="RMG339" s="60"/>
      <c r="RMH339" s="60"/>
      <c r="RMI339" s="60"/>
      <c r="RMJ339" s="60"/>
      <c r="RMK339" s="60"/>
      <c r="RML339" s="60"/>
      <c r="RMM339" s="60"/>
      <c r="RMN339" s="60"/>
      <c r="RMO339" s="60"/>
      <c r="RMP339" s="60"/>
      <c r="RMQ339" s="60"/>
      <c r="RMR339" s="60"/>
      <c r="RMS339" s="60"/>
      <c r="RMT339" s="60"/>
      <c r="RMU339" s="60"/>
      <c r="RMV339" s="60"/>
      <c r="RMW339" s="60"/>
      <c r="RMX339" s="60"/>
      <c r="RMY339" s="60"/>
      <c r="RMZ339" s="60"/>
      <c r="RNA339" s="60"/>
      <c r="RNB339" s="60"/>
      <c r="RNC339" s="60"/>
      <c r="RND339" s="60"/>
      <c r="RNE339" s="60"/>
      <c r="RNF339" s="60"/>
      <c r="RNG339" s="60"/>
      <c r="RNH339" s="60"/>
      <c r="RNI339" s="60"/>
      <c r="RNJ339" s="60"/>
      <c r="RNK339" s="60"/>
      <c r="RNL339" s="60"/>
      <c r="RNM339" s="60"/>
      <c r="RNN339" s="60"/>
      <c r="RNO339" s="60"/>
      <c r="RNP339" s="60"/>
      <c r="RNQ339" s="60"/>
      <c r="RNR339" s="60"/>
      <c r="RNS339" s="60"/>
      <c r="RNT339" s="60"/>
      <c r="RNU339" s="60"/>
      <c r="RNV339" s="60"/>
      <c r="RNW339" s="60"/>
      <c r="RNX339" s="60"/>
      <c r="RNY339" s="60"/>
      <c r="RNZ339" s="60"/>
      <c r="ROA339" s="60"/>
      <c r="ROB339" s="60"/>
      <c r="ROC339" s="60"/>
      <c r="ROD339" s="60"/>
      <c r="ROE339" s="60"/>
      <c r="ROF339" s="60"/>
      <c r="ROG339" s="60"/>
      <c r="ROH339" s="60"/>
      <c r="ROI339" s="60"/>
      <c r="ROJ339" s="60"/>
      <c r="ROK339" s="60"/>
      <c r="ROL339" s="60"/>
      <c r="ROM339" s="60"/>
      <c r="RON339" s="60"/>
      <c r="ROO339" s="60"/>
      <c r="ROP339" s="60"/>
      <c r="ROQ339" s="60"/>
      <c r="ROR339" s="60"/>
      <c r="ROS339" s="60"/>
      <c r="ROT339" s="60"/>
      <c r="ROU339" s="60"/>
      <c r="ROV339" s="60"/>
      <c r="ROW339" s="60"/>
      <c r="ROX339" s="60"/>
      <c r="ROY339" s="60"/>
      <c r="ROZ339" s="60"/>
      <c r="RPA339" s="60"/>
      <c r="RPB339" s="60"/>
      <c r="RPC339" s="60"/>
      <c r="RPD339" s="60"/>
      <c r="RPE339" s="60"/>
      <c r="RPF339" s="60"/>
      <c r="RPG339" s="60"/>
      <c r="RPH339" s="60"/>
      <c r="RPI339" s="60"/>
      <c r="RPJ339" s="60"/>
      <c r="RPK339" s="60"/>
      <c r="RPL339" s="60"/>
      <c r="RPM339" s="60"/>
      <c r="RPN339" s="60"/>
      <c r="RPO339" s="60"/>
      <c r="RPP339" s="60"/>
      <c r="RPQ339" s="60"/>
      <c r="RPR339" s="60"/>
      <c r="RPS339" s="60"/>
      <c r="RPT339" s="60"/>
      <c r="RPU339" s="60"/>
      <c r="RPV339" s="60"/>
      <c r="RPW339" s="60"/>
      <c r="RPX339" s="60"/>
      <c r="RPY339" s="60"/>
      <c r="RPZ339" s="60"/>
      <c r="RQA339" s="60"/>
      <c r="RQB339" s="60"/>
      <c r="RQC339" s="60"/>
      <c r="RQD339" s="60"/>
      <c r="RQE339" s="60"/>
      <c r="RQF339" s="60"/>
      <c r="RQG339" s="60"/>
      <c r="RQH339" s="60"/>
      <c r="RQI339" s="60"/>
      <c r="RQJ339" s="60"/>
      <c r="RQK339" s="60"/>
      <c r="RQL339" s="60"/>
      <c r="RQM339" s="60"/>
      <c r="RQN339" s="60"/>
      <c r="RQO339" s="60"/>
      <c r="RQP339" s="60"/>
      <c r="RQQ339" s="60"/>
      <c r="RQR339" s="60"/>
      <c r="RQS339" s="60"/>
      <c r="RQT339" s="60"/>
      <c r="RQU339" s="60"/>
      <c r="RQV339" s="60"/>
      <c r="RQW339" s="60"/>
      <c r="RQX339" s="60"/>
      <c r="RQY339" s="60"/>
      <c r="RQZ339" s="60"/>
      <c r="RRA339" s="60"/>
      <c r="RRB339" s="60"/>
      <c r="RRC339" s="60"/>
      <c r="RRD339" s="60"/>
      <c r="RRE339" s="60"/>
      <c r="RRF339" s="60"/>
      <c r="RRG339" s="60"/>
      <c r="RRH339" s="60"/>
      <c r="RRI339" s="60"/>
      <c r="RRJ339" s="60"/>
      <c r="RRK339" s="60"/>
      <c r="RRL339" s="60"/>
      <c r="RRM339" s="60"/>
      <c r="RRN339" s="60"/>
      <c r="RRO339" s="60"/>
      <c r="RRP339" s="60"/>
      <c r="RRQ339" s="60"/>
      <c r="RRR339" s="60"/>
      <c r="RRS339" s="60"/>
      <c r="RRT339" s="60"/>
      <c r="RRU339" s="60"/>
      <c r="RRV339" s="60"/>
      <c r="RRW339" s="60"/>
      <c r="RRX339" s="60"/>
      <c r="RRY339" s="60"/>
      <c r="RRZ339" s="60"/>
      <c r="RSA339" s="60"/>
      <c r="RSB339" s="60"/>
      <c r="RSC339" s="60"/>
      <c r="RSD339" s="60"/>
      <c r="RSE339" s="60"/>
      <c r="RSF339" s="60"/>
      <c r="RSG339" s="60"/>
      <c r="RSH339" s="60"/>
      <c r="RSI339" s="60"/>
      <c r="RSJ339" s="60"/>
      <c r="RSK339" s="60"/>
      <c r="RSL339" s="60"/>
      <c r="RSM339" s="60"/>
      <c r="RSN339" s="60"/>
      <c r="RSO339" s="60"/>
      <c r="RSP339" s="60"/>
      <c r="RSQ339" s="60"/>
      <c r="RSR339" s="60"/>
      <c r="RSS339" s="60"/>
      <c r="RST339" s="60"/>
      <c r="RSU339" s="60"/>
      <c r="RSV339" s="60"/>
      <c r="RSW339" s="60"/>
      <c r="RSX339" s="60"/>
      <c r="RSY339" s="60"/>
      <c r="RSZ339" s="60"/>
      <c r="RTA339" s="60"/>
      <c r="RTB339" s="60"/>
      <c r="RTC339" s="60"/>
      <c r="RTD339" s="60"/>
      <c r="RTE339" s="60"/>
      <c r="RTF339" s="60"/>
      <c r="RTG339" s="60"/>
      <c r="RTH339" s="60"/>
      <c r="RTI339" s="60"/>
      <c r="RTJ339" s="60"/>
      <c r="RTK339" s="60"/>
      <c r="RTL339" s="60"/>
      <c r="RTM339" s="60"/>
      <c r="RTN339" s="60"/>
      <c r="RTO339" s="60"/>
      <c r="RTP339" s="60"/>
      <c r="RTQ339" s="60"/>
      <c r="RTR339" s="60"/>
      <c r="RTS339" s="60"/>
      <c r="RTT339" s="60"/>
      <c r="RTU339" s="60"/>
      <c r="RTV339" s="60"/>
      <c r="RTW339" s="60"/>
      <c r="RTX339" s="60"/>
      <c r="RTY339" s="60"/>
      <c r="RTZ339" s="60"/>
      <c r="RUA339" s="60"/>
      <c r="RUB339" s="60"/>
      <c r="RUC339" s="60"/>
      <c r="RUD339" s="60"/>
      <c r="RUE339" s="60"/>
      <c r="RUF339" s="60"/>
      <c r="RUG339" s="60"/>
      <c r="RUH339" s="60"/>
      <c r="RUI339" s="60"/>
      <c r="RUJ339" s="60"/>
      <c r="RUK339" s="60"/>
      <c r="RUL339" s="60"/>
      <c r="RUM339" s="60"/>
      <c r="RUN339" s="60"/>
      <c r="RUO339" s="60"/>
      <c r="RUP339" s="60"/>
      <c r="RUQ339" s="60"/>
      <c r="RUR339" s="60"/>
      <c r="RUS339" s="60"/>
      <c r="RUT339" s="60"/>
      <c r="RUU339" s="60"/>
      <c r="RUV339" s="60"/>
      <c r="RUW339" s="60"/>
      <c r="RUX339" s="60"/>
      <c r="RUY339" s="60"/>
      <c r="RUZ339" s="60"/>
      <c r="RVA339" s="60"/>
      <c r="RVB339" s="60"/>
      <c r="RVC339" s="60"/>
      <c r="RVD339" s="60"/>
      <c r="RVE339" s="60"/>
      <c r="RVF339" s="60"/>
      <c r="RVG339" s="60"/>
      <c r="RVH339" s="60"/>
      <c r="RVI339" s="60"/>
      <c r="RVJ339" s="60"/>
      <c r="RVK339" s="60"/>
      <c r="RVL339" s="60"/>
      <c r="RVM339" s="60"/>
      <c r="RVN339" s="60"/>
      <c r="RVO339" s="60"/>
      <c r="RVP339" s="60"/>
      <c r="RVQ339" s="60"/>
      <c r="RVR339" s="60"/>
      <c r="RVS339" s="60"/>
      <c r="RVT339" s="60"/>
      <c r="RVU339" s="60"/>
      <c r="RVV339" s="60"/>
      <c r="RVW339" s="60"/>
      <c r="RVX339" s="60"/>
      <c r="RVY339" s="60"/>
      <c r="RVZ339" s="60"/>
      <c r="RWA339" s="60"/>
      <c r="RWB339" s="60"/>
      <c r="RWC339" s="60"/>
      <c r="RWD339" s="60"/>
      <c r="RWE339" s="60"/>
      <c r="RWF339" s="60"/>
      <c r="RWG339" s="60"/>
      <c r="RWH339" s="60"/>
      <c r="RWI339" s="60"/>
      <c r="RWJ339" s="60"/>
      <c r="RWK339" s="60"/>
      <c r="RWL339" s="60"/>
      <c r="RWM339" s="60"/>
      <c r="RWN339" s="60"/>
      <c r="RWO339" s="60"/>
      <c r="RWP339" s="60"/>
      <c r="RWQ339" s="60"/>
      <c r="RWR339" s="60"/>
      <c r="RWS339" s="60"/>
      <c r="RWT339" s="60"/>
      <c r="RWU339" s="60"/>
      <c r="RWV339" s="60"/>
      <c r="RWW339" s="60"/>
      <c r="RWX339" s="60"/>
      <c r="RWY339" s="60"/>
      <c r="RWZ339" s="60"/>
      <c r="RXA339" s="60"/>
      <c r="RXB339" s="60"/>
      <c r="RXC339" s="60"/>
      <c r="RXD339" s="60"/>
      <c r="RXE339" s="60"/>
      <c r="RXF339" s="60"/>
      <c r="RXG339" s="60"/>
      <c r="RXH339" s="60"/>
      <c r="RXI339" s="60"/>
      <c r="RXJ339" s="60"/>
      <c r="RXK339" s="60"/>
      <c r="RXL339" s="60"/>
      <c r="RXM339" s="60"/>
      <c r="RXN339" s="60"/>
      <c r="RXO339" s="60"/>
      <c r="RXP339" s="60"/>
      <c r="RXQ339" s="60"/>
      <c r="RXR339" s="60"/>
      <c r="RXS339" s="60"/>
      <c r="RXT339" s="60"/>
      <c r="RXU339" s="60"/>
      <c r="RXV339" s="60"/>
      <c r="RXW339" s="60"/>
      <c r="RXX339" s="60"/>
      <c r="RXY339" s="60"/>
      <c r="RXZ339" s="60"/>
      <c r="RYA339" s="60"/>
      <c r="RYB339" s="60"/>
      <c r="RYC339" s="60"/>
      <c r="RYD339" s="60"/>
      <c r="RYE339" s="60"/>
      <c r="RYF339" s="60"/>
      <c r="RYG339" s="60"/>
      <c r="RYH339" s="60"/>
      <c r="RYI339" s="60"/>
      <c r="RYJ339" s="60"/>
      <c r="RYK339" s="60"/>
      <c r="RYL339" s="60"/>
      <c r="RYM339" s="60"/>
      <c r="RYN339" s="60"/>
      <c r="RYO339" s="60"/>
      <c r="RYP339" s="60"/>
      <c r="RYQ339" s="60"/>
      <c r="RYR339" s="60"/>
      <c r="RYS339" s="60"/>
      <c r="RYT339" s="60"/>
      <c r="RYU339" s="60"/>
      <c r="RYV339" s="60"/>
      <c r="RYW339" s="60"/>
      <c r="RYX339" s="60"/>
      <c r="RYY339" s="60"/>
      <c r="RYZ339" s="60"/>
      <c r="RZA339" s="60"/>
      <c r="RZB339" s="60"/>
      <c r="RZC339" s="60"/>
      <c r="RZD339" s="60"/>
      <c r="RZE339" s="60"/>
      <c r="RZF339" s="60"/>
      <c r="RZG339" s="60"/>
      <c r="RZH339" s="60"/>
      <c r="RZI339" s="60"/>
      <c r="RZJ339" s="60"/>
      <c r="RZK339" s="60"/>
      <c r="RZL339" s="60"/>
      <c r="RZM339" s="60"/>
      <c r="RZN339" s="60"/>
      <c r="RZO339" s="60"/>
      <c r="RZP339" s="60"/>
      <c r="RZQ339" s="60"/>
      <c r="RZR339" s="60"/>
      <c r="RZS339" s="60"/>
      <c r="RZT339" s="60"/>
      <c r="RZU339" s="60"/>
      <c r="RZV339" s="60"/>
      <c r="RZW339" s="60"/>
      <c r="RZX339" s="60"/>
      <c r="RZY339" s="60"/>
      <c r="RZZ339" s="60"/>
      <c r="SAA339" s="60"/>
      <c r="SAB339" s="60"/>
      <c r="SAC339" s="60"/>
      <c r="SAD339" s="60"/>
      <c r="SAE339" s="60"/>
      <c r="SAF339" s="60"/>
      <c r="SAG339" s="60"/>
      <c r="SAH339" s="60"/>
      <c r="SAI339" s="60"/>
      <c r="SAJ339" s="60"/>
      <c r="SAK339" s="60"/>
      <c r="SAL339" s="60"/>
      <c r="SAM339" s="60"/>
      <c r="SAN339" s="60"/>
      <c r="SAO339" s="60"/>
      <c r="SAP339" s="60"/>
      <c r="SAQ339" s="60"/>
      <c r="SAR339" s="60"/>
      <c r="SAS339" s="60"/>
      <c r="SAT339" s="60"/>
      <c r="SAU339" s="60"/>
      <c r="SAV339" s="60"/>
      <c r="SAW339" s="60"/>
      <c r="SAX339" s="60"/>
      <c r="SAY339" s="60"/>
      <c r="SAZ339" s="60"/>
      <c r="SBA339" s="60"/>
      <c r="SBB339" s="60"/>
      <c r="SBC339" s="60"/>
      <c r="SBD339" s="60"/>
      <c r="SBE339" s="60"/>
      <c r="SBF339" s="60"/>
      <c r="SBG339" s="60"/>
      <c r="SBH339" s="60"/>
      <c r="SBI339" s="60"/>
      <c r="SBJ339" s="60"/>
      <c r="SBK339" s="60"/>
      <c r="SBL339" s="60"/>
      <c r="SBM339" s="60"/>
      <c r="SBN339" s="60"/>
      <c r="SBO339" s="60"/>
      <c r="SBP339" s="60"/>
      <c r="SBQ339" s="60"/>
      <c r="SBR339" s="60"/>
      <c r="SBS339" s="60"/>
      <c r="SBT339" s="60"/>
      <c r="SBU339" s="60"/>
      <c r="SBV339" s="60"/>
      <c r="SBW339" s="60"/>
      <c r="SBX339" s="60"/>
      <c r="SBY339" s="60"/>
      <c r="SBZ339" s="60"/>
      <c r="SCA339" s="60"/>
      <c r="SCB339" s="60"/>
      <c r="SCC339" s="60"/>
      <c r="SCD339" s="60"/>
      <c r="SCE339" s="60"/>
      <c r="SCF339" s="60"/>
      <c r="SCG339" s="60"/>
      <c r="SCH339" s="60"/>
      <c r="SCI339" s="60"/>
      <c r="SCJ339" s="60"/>
      <c r="SCK339" s="60"/>
      <c r="SCL339" s="60"/>
      <c r="SCM339" s="60"/>
      <c r="SCN339" s="60"/>
      <c r="SCO339" s="60"/>
      <c r="SCP339" s="60"/>
      <c r="SCQ339" s="60"/>
      <c r="SCR339" s="60"/>
      <c r="SCS339" s="60"/>
      <c r="SCT339" s="60"/>
      <c r="SCU339" s="60"/>
      <c r="SCV339" s="60"/>
      <c r="SCW339" s="60"/>
      <c r="SCX339" s="60"/>
      <c r="SCY339" s="60"/>
      <c r="SCZ339" s="60"/>
      <c r="SDA339" s="60"/>
      <c r="SDB339" s="60"/>
      <c r="SDC339" s="60"/>
      <c r="SDD339" s="60"/>
      <c r="SDE339" s="60"/>
      <c r="SDF339" s="60"/>
      <c r="SDG339" s="60"/>
      <c r="SDH339" s="60"/>
      <c r="SDI339" s="60"/>
      <c r="SDJ339" s="60"/>
      <c r="SDK339" s="60"/>
      <c r="SDL339" s="60"/>
      <c r="SDM339" s="60"/>
      <c r="SDN339" s="60"/>
      <c r="SDO339" s="60"/>
      <c r="SDP339" s="60"/>
      <c r="SDQ339" s="60"/>
      <c r="SDR339" s="60"/>
      <c r="SDS339" s="60"/>
      <c r="SDT339" s="60"/>
      <c r="SDU339" s="60"/>
      <c r="SDV339" s="60"/>
      <c r="SDW339" s="60"/>
      <c r="SDX339" s="60"/>
      <c r="SDY339" s="60"/>
      <c r="SDZ339" s="60"/>
      <c r="SEA339" s="60"/>
      <c r="SEB339" s="60"/>
      <c r="SEC339" s="60"/>
      <c r="SED339" s="60"/>
      <c r="SEE339" s="60"/>
      <c r="SEF339" s="60"/>
      <c r="SEG339" s="60"/>
      <c r="SEH339" s="60"/>
      <c r="SEI339" s="60"/>
      <c r="SEJ339" s="60"/>
      <c r="SEK339" s="60"/>
      <c r="SEL339" s="60"/>
      <c r="SEM339" s="60"/>
      <c r="SEN339" s="60"/>
      <c r="SEO339" s="60"/>
      <c r="SEP339" s="60"/>
      <c r="SEQ339" s="60"/>
      <c r="SER339" s="60"/>
      <c r="SES339" s="60"/>
      <c r="SET339" s="60"/>
      <c r="SEU339" s="60"/>
      <c r="SEV339" s="60"/>
      <c r="SEW339" s="60"/>
      <c r="SEX339" s="60"/>
      <c r="SEY339" s="60"/>
      <c r="SEZ339" s="60"/>
      <c r="SFA339" s="60"/>
      <c r="SFB339" s="60"/>
      <c r="SFC339" s="60"/>
      <c r="SFD339" s="60"/>
      <c r="SFE339" s="60"/>
      <c r="SFF339" s="60"/>
      <c r="SFG339" s="60"/>
      <c r="SFH339" s="60"/>
      <c r="SFI339" s="60"/>
      <c r="SFJ339" s="60"/>
      <c r="SFK339" s="60"/>
      <c r="SFL339" s="60"/>
      <c r="SFM339" s="60"/>
      <c r="SFN339" s="60"/>
      <c r="SFO339" s="60"/>
      <c r="SFP339" s="60"/>
      <c r="SFQ339" s="60"/>
      <c r="SFR339" s="60"/>
      <c r="SFS339" s="60"/>
      <c r="SFT339" s="60"/>
      <c r="SFU339" s="60"/>
      <c r="SFV339" s="60"/>
      <c r="SFW339" s="60"/>
      <c r="SFX339" s="60"/>
      <c r="SFY339" s="60"/>
      <c r="SFZ339" s="60"/>
      <c r="SGA339" s="60"/>
      <c r="SGB339" s="60"/>
      <c r="SGC339" s="60"/>
      <c r="SGD339" s="60"/>
      <c r="SGE339" s="60"/>
      <c r="SGF339" s="60"/>
      <c r="SGG339" s="60"/>
      <c r="SGH339" s="60"/>
      <c r="SGI339" s="60"/>
      <c r="SGJ339" s="60"/>
      <c r="SGK339" s="60"/>
      <c r="SGL339" s="60"/>
      <c r="SGM339" s="60"/>
      <c r="SGN339" s="60"/>
      <c r="SGO339" s="60"/>
      <c r="SGP339" s="60"/>
      <c r="SGQ339" s="60"/>
      <c r="SGR339" s="60"/>
      <c r="SGS339" s="60"/>
      <c r="SGT339" s="60"/>
      <c r="SGU339" s="60"/>
      <c r="SGV339" s="60"/>
      <c r="SGW339" s="60"/>
      <c r="SGX339" s="60"/>
      <c r="SGY339" s="60"/>
      <c r="SGZ339" s="60"/>
      <c r="SHA339" s="60"/>
      <c r="SHB339" s="60"/>
      <c r="SHC339" s="60"/>
      <c r="SHD339" s="60"/>
      <c r="SHE339" s="60"/>
      <c r="SHF339" s="60"/>
      <c r="SHG339" s="60"/>
      <c r="SHH339" s="60"/>
      <c r="SHI339" s="60"/>
      <c r="SHJ339" s="60"/>
      <c r="SHK339" s="60"/>
      <c r="SHL339" s="60"/>
      <c r="SHM339" s="60"/>
      <c r="SHN339" s="60"/>
      <c r="SHO339" s="60"/>
      <c r="SHP339" s="60"/>
      <c r="SHQ339" s="60"/>
      <c r="SHR339" s="60"/>
      <c r="SHS339" s="60"/>
      <c r="SHT339" s="60"/>
      <c r="SHU339" s="60"/>
      <c r="SHV339" s="60"/>
      <c r="SHW339" s="60"/>
      <c r="SHX339" s="60"/>
      <c r="SHY339" s="60"/>
      <c r="SHZ339" s="60"/>
      <c r="SIA339" s="60"/>
      <c r="SIB339" s="60"/>
      <c r="SIC339" s="60"/>
      <c r="SID339" s="60"/>
      <c r="SIE339" s="60"/>
      <c r="SIF339" s="60"/>
      <c r="SIG339" s="60"/>
      <c r="SIH339" s="60"/>
      <c r="SII339" s="60"/>
      <c r="SIJ339" s="60"/>
      <c r="SIK339" s="60"/>
      <c r="SIL339" s="60"/>
      <c r="SIM339" s="60"/>
      <c r="SIN339" s="60"/>
      <c r="SIO339" s="60"/>
      <c r="SIP339" s="60"/>
      <c r="SIQ339" s="60"/>
      <c r="SIR339" s="60"/>
      <c r="SIS339" s="60"/>
      <c r="SIT339" s="60"/>
      <c r="SIU339" s="60"/>
      <c r="SIV339" s="60"/>
      <c r="SIW339" s="60"/>
      <c r="SIX339" s="60"/>
      <c r="SIY339" s="60"/>
      <c r="SIZ339" s="60"/>
      <c r="SJA339" s="60"/>
      <c r="SJB339" s="60"/>
      <c r="SJC339" s="60"/>
      <c r="SJD339" s="60"/>
      <c r="SJE339" s="60"/>
      <c r="SJF339" s="60"/>
      <c r="SJG339" s="60"/>
      <c r="SJH339" s="60"/>
      <c r="SJI339" s="60"/>
      <c r="SJJ339" s="60"/>
      <c r="SJK339" s="60"/>
      <c r="SJL339" s="60"/>
      <c r="SJM339" s="60"/>
      <c r="SJN339" s="60"/>
      <c r="SJO339" s="60"/>
      <c r="SJP339" s="60"/>
      <c r="SJQ339" s="60"/>
      <c r="SJR339" s="60"/>
      <c r="SJS339" s="60"/>
      <c r="SJT339" s="60"/>
      <c r="SJU339" s="60"/>
      <c r="SJV339" s="60"/>
      <c r="SJW339" s="60"/>
      <c r="SJX339" s="60"/>
      <c r="SJY339" s="60"/>
      <c r="SJZ339" s="60"/>
      <c r="SKA339" s="60"/>
      <c r="SKB339" s="60"/>
      <c r="SKC339" s="60"/>
      <c r="SKD339" s="60"/>
      <c r="SKE339" s="60"/>
      <c r="SKF339" s="60"/>
      <c r="SKG339" s="60"/>
      <c r="SKH339" s="60"/>
      <c r="SKI339" s="60"/>
      <c r="SKJ339" s="60"/>
      <c r="SKK339" s="60"/>
      <c r="SKL339" s="60"/>
      <c r="SKM339" s="60"/>
      <c r="SKN339" s="60"/>
      <c r="SKO339" s="60"/>
      <c r="SKP339" s="60"/>
      <c r="SKQ339" s="60"/>
      <c r="SKR339" s="60"/>
      <c r="SKS339" s="60"/>
      <c r="SKT339" s="60"/>
      <c r="SKU339" s="60"/>
      <c r="SKV339" s="60"/>
      <c r="SKW339" s="60"/>
      <c r="SKX339" s="60"/>
      <c r="SKY339" s="60"/>
      <c r="SKZ339" s="60"/>
      <c r="SLA339" s="60"/>
      <c r="SLB339" s="60"/>
      <c r="SLC339" s="60"/>
      <c r="SLD339" s="60"/>
      <c r="SLE339" s="60"/>
      <c r="SLF339" s="60"/>
      <c r="SLG339" s="60"/>
      <c r="SLH339" s="60"/>
      <c r="SLI339" s="60"/>
      <c r="SLJ339" s="60"/>
      <c r="SLK339" s="60"/>
      <c r="SLL339" s="60"/>
      <c r="SLM339" s="60"/>
      <c r="SLN339" s="60"/>
      <c r="SLO339" s="60"/>
      <c r="SLP339" s="60"/>
      <c r="SLQ339" s="60"/>
      <c r="SLR339" s="60"/>
      <c r="SLS339" s="60"/>
      <c r="SLT339" s="60"/>
      <c r="SLU339" s="60"/>
      <c r="SLV339" s="60"/>
      <c r="SLW339" s="60"/>
      <c r="SLX339" s="60"/>
      <c r="SLY339" s="60"/>
      <c r="SLZ339" s="60"/>
      <c r="SMA339" s="60"/>
      <c r="SMB339" s="60"/>
      <c r="SMC339" s="60"/>
      <c r="SMD339" s="60"/>
      <c r="SME339" s="60"/>
      <c r="SMF339" s="60"/>
      <c r="SMG339" s="60"/>
      <c r="SMH339" s="60"/>
      <c r="SMI339" s="60"/>
      <c r="SMJ339" s="60"/>
      <c r="SMK339" s="60"/>
      <c r="SML339" s="60"/>
      <c r="SMM339" s="60"/>
      <c r="SMN339" s="60"/>
      <c r="SMO339" s="60"/>
      <c r="SMP339" s="60"/>
      <c r="SMQ339" s="60"/>
      <c r="SMR339" s="60"/>
      <c r="SMS339" s="60"/>
      <c r="SMT339" s="60"/>
      <c r="SMU339" s="60"/>
      <c r="SMV339" s="60"/>
      <c r="SMW339" s="60"/>
      <c r="SMX339" s="60"/>
      <c r="SMY339" s="60"/>
      <c r="SMZ339" s="60"/>
      <c r="SNA339" s="60"/>
      <c r="SNB339" s="60"/>
      <c r="SNC339" s="60"/>
      <c r="SND339" s="60"/>
      <c r="SNE339" s="60"/>
      <c r="SNF339" s="60"/>
      <c r="SNG339" s="60"/>
      <c r="SNH339" s="60"/>
      <c r="SNI339" s="60"/>
      <c r="SNJ339" s="60"/>
      <c r="SNK339" s="60"/>
      <c r="SNL339" s="60"/>
      <c r="SNM339" s="60"/>
      <c r="SNN339" s="60"/>
      <c r="SNO339" s="60"/>
      <c r="SNP339" s="60"/>
      <c r="SNQ339" s="60"/>
      <c r="SNR339" s="60"/>
      <c r="SNS339" s="60"/>
      <c r="SNT339" s="60"/>
      <c r="SNU339" s="60"/>
      <c r="SNV339" s="60"/>
      <c r="SNW339" s="60"/>
      <c r="SNX339" s="60"/>
      <c r="SNY339" s="60"/>
      <c r="SNZ339" s="60"/>
      <c r="SOA339" s="60"/>
      <c r="SOB339" s="60"/>
      <c r="SOC339" s="60"/>
      <c r="SOD339" s="60"/>
      <c r="SOE339" s="60"/>
      <c r="SOF339" s="60"/>
      <c r="SOG339" s="60"/>
      <c r="SOH339" s="60"/>
      <c r="SOI339" s="60"/>
      <c r="SOJ339" s="60"/>
      <c r="SOK339" s="60"/>
      <c r="SOL339" s="60"/>
      <c r="SOM339" s="60"/>
      <c r="SON339" s="60"/>
      <c r="SOO339" s="60"/>
      <c r="SOP339" s="60"/>
      <c r="SOQ339" s="60"/>
      <c r="SOR339" s="60"/>
      <c r="SOS339" s="60"/>
      <c r="SOT339" s="60"/>
      <c r="SOU339" s="60"/>
      <c r="SOV339" s="60"/>
      <c r="SOW339" s="60"/>
      <c r="SOX339" s="60"/>
      <c r="SOY339" s="60"/>
      <c r="SOZ339" s="60"/>
      <c r="SPA339" s="60"/>
      <c r="SPB339" s="60"/>
      <c r="SPC339" s="60"/>
      <c r="SPD339" s="60"/>
      <c r="SPE339" s="60"/>
      <c r="SPF339" s="60"/>
      <c r="SPG339" s="60"/>
      <c r="SPH339" s="60"/>
      <c r="SPI339" s="60"/>
      <c r="SPJ339" s="60"/>
      <c r="SPK339" s="60"/>
      <c r="SPL339" s="60"/>
      <c r="SPM339" s="60"/>
      <c r="SPN339" s="60"/>
      <c r="SPO339" s="60"/>
      <c r="SPP339" s="60"/>
      <c r="SPQ339" s="60"/>
      <c r="SPR339" s="60"/>
      <c r="SPS339" s="60"/>
      <c r="SPT339" s="60"/>
      <c r="SPU339" s="60"/>
      <c r="SPV339" s="60"/>
      <c r="SPW339" s="60"/>
      <c r="SPX339" s="60"/>
      <c r="SPY339" s="60"/>
      <c r="SPZ339" s="60"/>
      <c r="SQA339" s="60"/>
      <c r="SQB339" s="60"/>
      <c r="SQC339" s="60"/>
      <c r="SQD339" s="60"/>
      <c r="SQE339" s="60"/>
      <c r="SQF339" s="60"/>
      <c r="SQG339" s="60"/>
      <c r="SQH339" s="60"/>
      <c r="SQI339" s="60"/>
      <c r="SQJ339" s="60"/>
      <c r="SQK339" s="60"/>
      <c r="SQL339" s="60"/>
      <c r="SQM339" s="60"/>
      <c r="SQN339" s="60"/>
      <c r="SQO339" s="60"/>
      <c r="SQP339" s="60"/>
      <c r="SQQ339" s="60"/>
      <c r="SQR339" s="60"/>
      <c r="SQS339" s="60"/>
      <c r="SQT339" s="60"/>
      <c r="SQU339" s="60"/>
      <c r="SQV339" s="60"/>
      <c r="SQW339" s="60"/>
      <c r="SQX339" s="60"/>
      <c r="SQY339" s="60"/>
      <c r="SQZ339" s="60"/>
      <c r="SRA339" s="60"/>
      <c r="SRB339" s="60"/>
      <c r="SRC339" s="60"/>
      <c r="SRD339" s="60"/>
      <c r="SRE339" s="60"/>
      <c r="SRF339" s="60"/>
      <c r="SRG339" s="60"/>
      <c r="SRH339" s="60"/>
      <c r="SRI339" s="60"/>
      <c r="SRJ339" s="60"/>
      <c r="SRK339" s="60"/>
      <c r="SRL339" s="60"/>
      <c r="SRM339" s="60"/>
      <c r="SRN339" s="60"/>
      <c r="SRO339" s="60"/>
      <c r="SRP339" s="60"/>
      <c r="SRQ339" s="60"/>
      <c r="SRR339" s="60"/>
      <c r="SRS339" s="60"/>
      <c r="SRT339" s="60"/>
      <c r="SRU339" s="60"/>
      <c r="SRV339" s="60"/>
      <c r="SRW339" s="60"/>
      <c r="SRX339" s="60"/>
      <c r="SRY339" s="60"/>
      <c r="SRZ339" s="60"/>
      <c r="SSA339" s="60"/>
      <c r="SSB339" s="60"/>
      <c r="SSC339" s="60"/>
      <c r="SSD339" s="60"/>
      <c r="SSE339" s="60"/>
      <c r="SSF339" s="60"/>
      <c r="SSG339" s="60"/>
      <c r="SSH339" s="60"/>
      <c r="SSI339" s="60"/>
      <c r="SSJ339" s="60"/>
      <c r="SSK339" s="60"/>
      <c r="SSL339" s="60"/>
      <c r="SSM339" s="60"/>
      <c r="SSN339" s="60"/>
      <c r="SSO339" s="60"/>
      <c r="SSP339" s="60"/>
      <c r="SSQ339" s="60"/>
      <c r="SSR339" s="60"/>
      <c r="SSS339" s="60"/>
      <c r="SST339" s="60"/>
      <c r="SSU339" s="60"/>
      <c r="SSV339" s="60"/>
      <c r="SSW339" s="60"/>
      <c r="SSX339" s="60"/>
      <c r="SSY339" s="60"/>
      <c r="SSZ339" s="60"/>
      <c r="STA339" s="60"/>
      <c r="STB339" s="60"/>
      <c r="STC339" s="60"/>
      <c r="STD339" s="60"/>
      <c r="STE339" s="60"/>
      <c r="STF339" s="60"/>
      <c r="STG339" s="60"/>
      <c r="STH339" s="60"/>
      <c r="STI339" s="60"/>
      <c r="STJ339" s="60"/>
      <c r="STK339" s="60"/>
      <c r="STL339" s="60"/>
      <c r="STM339" s="60"/>
      <c r="STN339" s="60"/>
      <c r="STO339" s="60"/>
      <c r="STP339" s="60"/>
      <c r="STQ339" s="60"/>
      <c r="STR339" s="60"/>
      <c r="STS339" s="60"/>
      <c r="STT339" s="60"/>
      <c r="STU339" s="60"/>
      <c r="STV339" s="60"/>
      <c r="STW339" s="60"/>
      <c r="STX339" s="60"/>
      <c r="STY339" s="60"/>
      <c r="STZ339" s="60"/>
      <c r="SUA339" s="60"/>
      <c r="SUB339" s="60"/>
      <c r="SUC339" s="60"/>
      <c r="SUD339" s="60"/>
      <c r="SUE339" s="60"/>
      <c r="SUF339" s="60"/>
      <c r="SUG339" s="60"/>
      <c r="SUH339" s="60"/>
      <c r="SUI339" s="60"/>
      <c r="SUJ339" s="60"/>
      <c r="SUK339" s="60"/>
      <c r="SUL339" s="60"/>
      <c r="SUM339" s="60"/>
      <c r="SUN339" s="60"/>
      <c r="SUO339" s="60"/>
      <c r="SUP339" s="60"/>
      <c r="SUQ339" s="60"/>
      <c r="SUR339" s="60"/>
      <c r="SUS339" s="60"/>
      <c r="SUT339" s="60"/>
      <c r="SUU339" s="60"/>
      <c r="SUV339" s="60"/>
      <c r="SUW339" s="60"/>
      <c r="SUX339" s="60"/>
      <c r="SUY339" s="60"/>
      <c r="SUZ339" s="60"/>
      <c r="SVA339" s="60"/>
      <c r="SVB339" s="60"/>
      <c r="SVC339" s="60"/>
      <c r="SVD339" s="60"/>
      <c r="SVE339" s="60"/>
      <c r="SVF339" s="60"/>
      <c r="SVG339" s="60"/>
      <c r="SVH339" s="60"/>
      <c r="SVI339" s="60"/>
      <c r="SVJ339" s="60"/>
      <c r="SVK339" s="60"/>
      <c r="SVL339" s="60"/>
      <c r="SVM339" s="60"/>
      <c r="SVN339" s="60"/>
      <c r="SVO339" s="60"/>
      <c r="SVP339" s="60"/>
      <c r="SVQ339" s="60"/>
      <c r="SVR339" s="60"/>
      <c r="SVS339" s="60"/>
      <c r="SVT339" s="60"/>
      <c r="SVU339" s="60"/>
      <c r="SVV339" s="60"/>
      <c r="SVW339" s="60"/>
      <c r="SVX339" s="60"/>
      <c r="SVY339" s="60"/>
      <c r="SVZ339" s="60"/>
      <c r="SWA339" s="60"/>
      <c r="SWB339" s="60"/>
      <c r="SWC339" s="60"/>
      <c r="SWD339" s="60"/>
      <c r="SWE339" s="60"/>
      <c r="SWF339" s="60"/>
      <c r="SWG339" s="60"/>
      <c r="SWH339" s="60"/>
      <c r="SWI339" s="60"/>
      <c r="SWJ339" s="60"/>
      <c r="SWK339" s="60"/>
      <c r="SWL339" s="60"/>
      <c r="SWM339" s="60"/>
      <c r="SWN339" s="60"/>
      <c r="SWO339" s="60"/>
      <c r="SWP339" s="60"/>
      <c r="SWQ339" s="60"/>
      <c r="SWR339" s="60"/>
      <c r="SWS339" s="60"/>
      <c r="SWT339" s="60"/>
      <c r="SWU339" s="60"/>
      <c r="SWV339" s="60"/>
      <c r="SWW339" s="60"/>
      <c r="SWX339" s="60"/>
      <c r="SWY339" s="60"/>
      <c r="SWZ339" s="60"/>
      <c r="SXA339" s="60"/>
      <c r="SXB339" s="60"/>
      <c r="SXC339" s="60"/>
      <c r="SXD339" s="60"/>
      <c r="SXE339" s="60"/>
      <c r="SXF339" s="60"/>
      <c r="SXG339" s="60"/>
      <c r="SXH339" s="60"/>
      <c r="SXI339" s="60"/>
      <c r="SXJ339" s="60"/>
      <c r="SXK339" s="60"/>
      <c r="SXL339" s="60"/>
      <c r="SXM339" s="60"/>
      <c r="SXN339" s="60"/>
      <c r="SXO339" s="60"/>
      <c r="SXP339" s="60"/>
      <c r="SXQ339" s="60"/>
      <c r="SXR339" s="60"/>
      <c r="SXS339" s="60"/>
      <c r="SXT339" s="60"/>
      <c r="SXU339" s="60"/>
      <c r="SXV339" s="60"/>
      <c r="SXW339" s="60"/>
      <c r="SXX339" s="60"/>
      <c r="SXY339" s="60"/>
      <c r="SXZ339" s="60"/>
      <c r="SYA339" s="60"/>
      <c r="SYB339" s="60"/>
      <c r="SYC339" s="60"/>
      <c r="SYD339" s="60"/>
      <c r="SYE339" s="60"/>
      <c r="SYF339" s="60"/>
      <c r="SYG339" s="60"/>
      <c r="SYH339" s="60"/>
      <c r="SYI339" s="60"/>
      <c r="SYJ339" s="60"/>
      <c r="SYK339" s="60"/>
      <c r="SYL339" s="60"/>
      <c r="SYM339" s="60"/>
      <c r="SYN339" s="60"/>
      <c r="SYO339" s="60"/>
      <c r="SYP339" s="60"/>
      <c r="SYQ339" s="60"/>
      <c r="SYR339" s="60"/>
      <c r="SYS339" s="60"/>
      <c r="SYT339" s="60"/>
      <c r="SYU339" s="60"/>
      <c r="SYV339" s="60"/>
      <c r="SYW339" s="60"/>
      <c r="SYX339" s="60"/>
      <c r="SYY339" s="60"/>
      <c r="SYZ339" s="60"/>
      <c r="SZA339" s="60"/>
      <c r="SZB339" s="60"/>
      <c r="SZC339" s="60"/>
      <c r="SZD339" s="60"/>
      <c r="SZE339" s="60"/>
      <c r="SZF339" s="60"/>
      <c r="SZG339" s="60"/>
      <c r="SZH339" s="60"/>
      <c r="SZI339" s="60"/>
      <c r="SZJ339" s="60"/>
      <c r="SZK339" s="60"/>
      <c r="SZL339" s="60"/>
      <c r="SZM339" s="60"/>
      <c r="SZN339" s="60"/>
      <c r="SZO339" s="60"/>
      <c r="SZP339" s="60"/>
      <c r="SZQ339" s="60"/>
      <c r="SZR339" s="60"/>
      <c r="SZS339" s="60"/>
      <c r="SZT339" s="60"/>
      <c r="SZU339" s="60"/>
      <c r="SZV339" s="60"/>
      <c r="SZW339" s="60"/>
      <c r="SZX339" s="60"/>
      <c r="SZY339" s="60"/>
      <c r="SZZ339" s="60"/>
      <c r="TAA339" s="60"/>
      <c r="TAB339" s="60"/>
      <c r="TAC339" s="60"/>
      <c r="TAD339" s="60"/>
      <c r="TAE339" s="60"/>
      <c r="TAF339" s="60"/>
      <c r="TAG339" s="60"/>
      <c r="TAH339" s="60"/>
      <c r="TAI339" s="60"/>
      <c r="TAJ339" s="60"/>
      <c r="TAK339" s="60"/>
      <c r="TAL339" s="60"/>
      <c r="TAM339" s="60"/>
      <c r="TAN339" s="60"/>
      <c r="TAO339" s="60"/>
      <c r="TAP339" s="60"/>
      <c r="TAQ339" s="60"/>
      <c r="TAR339" s="60"/>
      <c r="TAS339" s="60"/>
      <c r="TAT339" s="60"/>
      <c r="TAU339" s="60"/>
      <c r="TAV339" s="60"/>
      <c r="TAW339" s="60"/>
      <c r="TAX339" s="60"/>
      <c r="TAY339" s="60"/>
      <c r="TAZ339" s="60"/>
      <c r="TBA339" s="60"/>
      <c r="TBB339" s="60"/>
      <c r="TBC339" s="60"/>
      <c r="TBD339" s="60"/>
      <c r="TBE339" s="60"/>
      <c r="TBF339" s="60"/>
      <c r="TBG339" s="60"/>
      <c r="TBH339" s="60"/>
      <c r="TBI339" s="60"/>
      <c r="TBJ339" s="60"/>
      <c r="TBK339" s="60"/>
      <c r="TBL339" s="60"/>
      <c r="TBM339" s="60"/>
      <c r="TBN339" s="60"/>
      <c r="TBO339" s="60"/>
      <c r="TBP339" s="60"/>
      <c r="TBQ339" s="60"/>
      <c r="TBR339" s="60"/>
      <c r="TBS339" s="60"/>
      <c r="TBT339" s="60"/>
      <c r="TBU339" s="60"/>
      <c r="TBV339" s="60"/>
      <c r="TBW339" s="60"/>
      <c r="TBX339" s="60"/>
      <c r="TBY339" s="60"/>
      <c r="TBZ339" s="60"/>
      <c r="TCA339" s="60"/>
      <c r="TCB339" s="60"/>
      <c r="TCC339" s="60"/>
      <c r="TCD339" s="60"/>
      <c r="TCE339" s="60"/>
      <c r="TCF339" s="60"/>
      <c r="TCG339" s="60"/>
      <c r="TCH339" s="60"/>
      <c r="TCI339" s="60"/>
      <c r="TCJ339" s="60"/>
      <c r="TCK339" s="60"/>
      <c r="TCL339" s="60"/>
      <c r="TCM339" s="60"/>
      <c r="TCN339" s="60"/>
      <c r="TCO339" s="60"/>
      <c r="TCP339" s="60"/>
      <c r="TCQ339" s="60"/>
      <c r="TCR339" s="60"/>
      <c r="TCS339" s="60"/>
      <c r="TCT339" s="60"/>
      <c r="TCU339" s="60"/>
      <c r="TCV339" s="60"/>
      <c r="TCW339" s="60"/>
      <c r="TCX339" s="60"/>
      <c r="TCY339" s="60"/>
      <c r="TCZ339" s="60"/>
      <c r="TDA339" s="60"/>
      <c r="TDB339" s="60"/>
      <c r="TDC339" s="60"/>
      <c r="TDD339" s="60"/>
      <c r="TDE339" s="60"/>
      <c r="TDF339" s="60"/>
      <c r="TDG339" s="60"/>
      <c r="TDH339" s="60"/>
      <c r="TDI339" s="60"/>
      <c r="TDJ339" s="60"/>
      <c r="TDK339" s="60"/>
      <c r="TDL339" s="60"/>
      <c r="TDM339" s="60"/>
      <c r="TDN339" s="60"/>
      <c r="TDO339" s="60"/>
      <c r="TDP339" s="60"/>
      <c r="TDQ339" s="60"/>
      <c r="TDR339" s="60"/>
      <c r="TDS339" s="60"/>
      <c r="TDT339" s="60"/>
      <c r="TDU339" s="60"/>
      <c r="TDV339" s="60"/>
      <c r="TDW339" s="60"/>
      <c r="TDX339" s="60"/>
      <c r="TDY339" s="60"/>
      <c r="TDZ339" s="60"/>
      <c r="TEA339" s="60"/>
      <c r="TEB339" s="60"/>
      <c r="TEC339" s="60"/>
      <c r="TED339" s="60"/>
      <c r="TEE339" s="60"/>
      <c r="TEF339" s="60"/>
      <c r="TEG339" s="60"/>
      <c r="TEH339" s="60"/>
      <c r="TEI339" s="60"/>
      <c r="TEJ339" s="60"/>
      <c r="TEK339" s="60"/>
      <c r="TEL339" s="60"/>
      <c r="TEM339" s="60"/>
      <c r="TEN339" s="60"/>
      <c r="TEO339" s="60"/>
      <c r="TEP339" s="60"/>
      <c r="TEQ339" s="60"/>
      <c r="TER339" s="60"/>
      <c r="TES339" s="60"/>
      <c r="TET339" s="60"/>
      <c r="TEU339" s="60"/>
      <c r="TEV339" s="60"/>
      <c r="TEW339" s="60"/>
      <c r="TEX339" s="60"/>
      <c r="TEY339" s="60"/>
      <c r="TEZ339" s="60"/>
      <c r="TFA339" s="60"/>
      <c r="TFB339" s="60"/>
      <c r="TFC339" s="60"/>
      <c r="TFD339" s="60"/>
      <c r="TFE339" s="60"/>
      <c r="TFF339" s="60"/>
      <c r="TFG339" s="60"/>
      <c r="TFH339" s="60"/>
      <c r="TFI339" s="60"/>
      <c r="TFJ339" s="60"/>
      <c r="TFK339" s="60"/>
      <c r="TFL339" s="60"/>
      <c r="TFM339" s="60"/>
      <c r="TFN339" s="60"/>
      <c r="TFO339" s="60"/>
      <c r="TFP339" s="60"/>
      <c r="TFQ339" s="60"/>
      <c r="TFR339" s="60"/>
      <c r="TFS339" s="60"/>
      <c r="TFT339" s="60"/>
      <c r="TFU339" s="60"/>
      <c r="TFV339" s="60"/>
      <c r="TFW339" s="60"/>
      <c r="TFX339" s="60"/>
      <c r="TFY339" s="60"/>
      <c r="TFZ339" s="60"/>
      <c r="TGA339" s="60"/>
      <c r="TGB339" s="60"/>
      <c r="TGC339" s="60"/>
      <c r="TGD339" s="60"/>
      <c r="TGE339" s="60"/>
      <c r="TGF339" s="60"/>
      <c r="TGG339" s="60"/>
      <c r="TGH339" s="60"/>
      <c r="TGI339" s="60"/>
      <c r="TGJ339" s="60"/>
      <c r="TGK339" s="60"/>
      <c r="TGL339" s="60"/>
      <c r="TGM339" s="60"/>
      <c r="TGN339" s="60"/>
      <c r="TGO339" s="60"/>
      <c r="TGP339" s="60"/>
      <c r="TGQ339" s="60"/>
      <c r="TGR339" s="60"/>
      <c r="TGS339" s="60"/>
      <c r="TGT339" s="60"/>
      <c r="TGU339" s="60"/>
      <c r="TGV339" s="60"/>
      <c r="TGW339" s="60"/>
      <c r="TGX339" s="60"/>
      <c r="TGY339" s="60"/>
      <c r="TGZ339" s="60"/>
      <c r="THA339" s="60"/>
      <c r="THB339" s="60"/>
      <c r="THC339" s="60"/>
      <c r="THD339" s="60"/>
      <c r="THE339" s="60"/>
      <c r="THF339" s="60"/>
      <c r="THG339" s="60"/>
      <c r="THH339" s="60"/>
      <c r="THI339" s="60"/>
      <c r="THJ339" s="60"/>
      <c r="THK339" s="60"/>
      <c r="THL339" s="60"/>
      <c r="THM339" s="60"/>
      <c r="THN339" s="60"/>
      <c r="THO339" s="60"/>
      <c r="THP339" s="60"/>
      <c r="THQ339" s="60"/>
      <c r="THR339" s="60"/>
      <c r="THS339" s="60"/>
      <c r="THT339" s="60"/>
      <c r="THU339" s="60"/>
      <c r="THV339" s="60"/>
      <c r="THW339" s="60"/>
      <c r="THX339" s="60"/>
      <c r="THY339" s="60"/>
      <c r="THZ339" s="60"/>
      <c r="TIA339" s="60"/>
      <c r="TIB339" s="60"/>
      <c r="TIC339" s="60"/>
      <c r="TID339" s="60"/>
      <c r="TIE339" s="60"/>
      <c r="TIF339" s="60"/>
      <c r="TIG339" s="60"/>
      <c r="TIH339" s="60"/>
      <c r="TII339" s="60"/>
      <c r="TIJ339" s="60"/>
      <c r="TIK339" s="60"/>
      <c r="TIL339" s="60"/>
      <c r="TIM339" s="60"/>
      <c r="TIN339" s="60"/>
      <c r="TIO339" s="60"/>
      <c r="TIP339" s="60"/>
      <c r="TIQ339" s="60"/>
      <c r="TIR339" s="60"/>
      <c r="TIS339" s="60"/>
      <c r="TIT339" s="60"/>
      <c r="TIU339" s="60"/>
      <c r="TIV339" s="60"/>
      <c r="TIW339" s="60"/>
      <c r="TIX339" s="60"/>
      <c r="TIY339" s="60"/>
      <c r="TIZ339" s="60"/>
      <c r="TJA339" s="60"/>
      <c r="TJB339" s="60"/>
      <c r="TJC339" s="60"/>
      <c r="TJD339" s="60"/>
      <c r="TJE339" s="60"/>
      <c r="TJF339" s="60"/>
      <c r="TJG339" s="60"/>
      <c r="TJH339" s="60"/>
      <c r="TJI339" s="60"/>
      <c r="TJJ339" s="60"/>
      <c r="TJK339" s="60"/>
      <c r="TJL339" s="60"/>
      <c r="TJM339" s="60"/>
      <c r="TJN339" s="60"/>
      <c r="TJO339" s="60"/>
      <c r="TJP339" s="60"/>
      <c r="TJQ339" s="60"/>
      <c r="TJR339" s="60"/>
      <c r="TJS339" s="60"/>
      <c r="TJT339" s="60"/>
      <c r="TJU339" s="60"/>
      <c r="TJV339" s="60"/>
      <c r="TJW339" s="60"/>
      <c r="TJX339" s="60"/>
      <c r="TJY339" s="60"/>
      <c r="TJZ339" s="60"/>
      <c r="TKA339" s="60"/>
      <c r="TKB339" s="60"/>
      <c r="TKC339" s="60"/>
      <c r="TKD339" s="60"/>
      <c r="TKE339" s="60"/>
      <c r="TKF339" s="60"/>
      <c r="TKG339" s="60"/>
      <c r="TKH339" s="60"/>
      <c r="TKI339" s="60"/>
      <c r="TKJ339" s="60"/>
      <c r="TKK339" s="60"/>
      <c r="TKL339" s="60"/>
      <c r="TKM339" s="60"/>
      <c r="TKN339" s="60"/>
      <c r="TKO339" s="60"/>
      <c r="TKP339" s="60"/>
      <c r="TKQ339" s="60"/>
      <c r="TKR339" s="60"/>
      <c r="TKS339" s="60"/>
      <c r="TKT339" s="60"/>
      <c r="TKU339" s="60"/>
      <c r="TKV339" s="60"/>
      <c r="TKW339" s="60"/>
      <c r="TKX339" s="60"/>
      <c r="TKY339" s="60"/>
      <c r="TKZ339" s="60"/>
      <c r="TLA339" s="60"/>
      <c r="TLB339" s="60"/>
      <c r="TLC339" s="60"/>
      <c r="TLD339" s="60"/>
      <c r="TLE339" s="60"/>
      <c r="TLF339" s="60"/>
      <c r="TLG339" s="60"/>
      <c r="TLH339" s="60"/>
      <c r="TLI339" s="60"/>
      <c r="TLJ339" s="60"/>
      <c r="TLK339" s="60"/>
      <c r="TLL339" s="60"/>
      <c r="TLM339" s="60"/>
      <c r="TLN339" s="60"/>
      <c r="TLO339" s="60"/>
      <c r="TLP339" s="60"/>
      <c r="TLQ339" s="60"/>
      <c r="TLR339" s="60"/>
      <c r="TLS339" s="60"/>
      <c r="TLT339" s="60"/>
      <c r="TLU339" s="60"/>
      <c r="TLV339" s="60"/>
      <c r="TLW339" s="60"/>
      <c r="TLX339" s="60"/>
      <c r="TLY339" s="60"/>
      <c r="TLZ339" s="60"/>
      <c r="TMA339" s="60"/>
      <c r="TMB339" s="60"/>
      <c r="TMC339" s="60"/>
      <c r="TMD339" s="60"/>
      <c r="TME339" s="60"/>
      <c r="TMF339" s="60"/>
      <c r="TMG339" s="60"/>
      <c r="TMH339" s="60"/>
      <c r="TMI339" s="60"/>
      <c r="TMJ339" s="60"/>
      <c r="TMK339" s="60"/>
      <c r="TML339" s="60"/>
      <c r="TMM339" s="60"/>
      <c r="TMN339" s="60"/>
      <c r="TMO339" s="60"/>
      <c r="TMP339" s="60"/>
      <c r="TMQ339" s="60"/>
      <c r="TMR339" s="60"/>
      <c r="TMS339" s="60"/>
      <c r="TMT339" s="60"/>
      <c r="TMU339" s="60"/>
      <c r="TMV339" s="60"/>
      <c r="TMW339" s="60"/>
      <c r="TMX339" s="60"/>
      <c r="TMY339" s="60"/>
      <c r="TMZ339" s="60"/>
      <c r="TNA339" s="60"/>
      <c r="TNB339" s="60"/>
      <c r="TNC339" s="60"/>
      <c r="TND339" s="60"/>
      <c r="TNE339" s="60"/>
      <c r="TNF339" s="60"/>
      <c r="TNG339" s="60"/>
      <c r="TNH339" s="60"/>
      <c r="TNI339" s="60"/>
      <c r="TNJ339" s="60"/>
      <c r="TNK339" s="60"/>
      <c r="TNL339" s="60"/>
      <c r="TNM339" s="60"/>
      <c r="TNN339" s="60"/>
      <c r="TNO339" s="60"/>
      <c r="TNP339" s="60"/>
      <c r="TNQ339" s="60"/>
      <c r="TNR339" s="60"/>
      <c r="TNS339" s="60"/>
      <c r="TNT339" s="60"/>
      <c r="TNU339" s="60"/>
      <c r="TNV339" s="60"/>
      <c r="TNW339" s="60"/>
      <c r="TNX339" s="60"/>
      <c r="TNY339" s="60"/>
      <c r="TNZ339" s="60"/>
      <c r="TOA339" s="60"/>
      <c r="TOB339" s="60"/>
      <c r="TOC339" s="60"/>
      <c r="TOD339" s="60"/>
      <c r="TOE339" s="60"/>
      <c r="TOF339" s="60"/>
      <c r="TOG339" s="60"/>
      <c r="TOH339" s="60"/>
      <c r="TOI339" s="60"/>
      <c r="TOJ339" s="60"/>
      <c r="TOK339" s="60"/>
      <c r="TOL339" s="60"/>
      <c r="TOM339" s="60"/>
      <c r="TON339" s="60"/>
      <c r="TOO339" s="60"/>
      <c r="TOP339" s="60"/>
      <c r="TOQ339" s="60"/>
      <c r="TOR339" s="60"/>
      <c r="TOS339" s="60"/>
      <c r="TOT339" s="60"/>
      <c r="TOU339" s="60"/>
      <c r="TOV339" s="60"/>
      <c r="TOW339" s="60"/>
      <c r="TOX339" s="60"/>
      <c r="TOY339" s="60"/>
      <c r="TOZ339" s="60"/>
      <c r="TPA339" s="60"/>
      <c r="TPB339" s="60"/>
      <c r="TPC339" s="60"/>
      <c r="TPD339" s="60"/>
      <c r="TPE339" s="60"/>
      <c r="TPF339" s="60"/>
      <c r="TPG339" s="60"/>
      <c r="TPH339" s="60"/>
      <c r="TPI339" s="60"/>
      <c r="TPJ339" s="60"/>
      <c r="TPK339" s="60"/>
      <c r="TPL339" s="60"/>
      <c r="TPM339" s="60"/>
      <c r="TPN339" s="60"/>
      <c r="TPO339" s="60"/>
      <c r="TPP339" s="60"/>
      <c r="TPQ339" s="60"/>
      <c r="TPR339" s="60"/>
      <c r="TPS339" s="60"/>
      <c r="TPT339" s="60"/>
      <c r="TPU339" s="60"/>
      <c r="TPV339" s="60"/>
      <c r="TPW339" s="60"/>
      <c r="TPX339" s="60"/>
      <c r="TPY339" s="60"/>
      <c r="TPZ339" s="60"/>
      <c r="TQA339" s="60"/>
      <c r="TQB339" s="60"/>
      <c r="TQC339" s="60"/>
      <c r="TQD339" s="60"/>
      <c r="TQE339" s="60"/>
      <c r="TQF339" s="60"/>
      <c r="TQG339" s="60"/>
      <c r="TQH339" s="60"/>
      <c r="TQI339" s="60"/>
      <c r="TQJ339" s="60"/>
      <c r="TQK339" s="60"/>
      <c r="TQL339" s="60"/>
      <c r="TQM339" s="60"/>
      <c r="TQN339" s="60"/>
      <c r="TQO339" s="60"/>
      <c r="TQP339" s="60"/>
      <c r="TQQ339" s="60"/>
      <c r="TQR339" s="60"/>
      <c r="TQS339" s="60"/>
      <c r="TQT339" s="60"/>
      <c r="TQU339" s="60"/>
      <c r="TQV339" s="60"/>
      <c r="TQW339" s="60"/>
      <c r="TQX339" s="60"/>
      <c r="TQY339" s="60"/>
      <c r="TQZ339" s="60"/>
      <c r="TRA339" s="60"/>
      <c r="TRB339" s="60"/>
      <c r="TRC339" s="60"/>
      <c r="TRD339" s="60"/>
      <c r="TRE339" s="60"/>
      <c r="TRF339" s="60"/>
      <c r="TRG339" s="60"/>
      <c r="TRH339" s="60"/>
      <c r="TRI339" s="60"/>
      <c r="TRJ339" s="60"/>
      <c r="TRK339" s="60"/>
      <c r="TRL339" s="60"/>
      <c r="TRM339" s="60"/>
      <c r="TRN339" s="60"/>
      <c r="TRO339" s="60"/>
      <c r="TRP339" s="60"/>
      <c r="TRQ339" s="60"/>
      <c r="TRR339" s="60"/>
      <c r="TRS339" s="60"/>
      <c r="TRT339" s="60"/>
      <c r="TRU339" s="60"/>
      <c r="TRV339" s="60"/>
      <c r="TRW339" s="60"/>
      <c r="TRX339" s="60"/>
      <c r="TRY339" s="60"/>
      <c r="TRZ339" s="60"/>
      <c r="TSA339" s="60"/>
      <c r="TSB339" s="60"/>
      <c r="TSC339" s="60"/>
      <c r="TSD339" s="60"/>
      <c r="TSE339" s="60"/>
      <c r="TSF339" s="60"/>
      <c r="TSG339" s="60"/>
      <c r="TSH339" s="60"/>
      <c r="TSI339" s="60"/>
      <c r="TSJ339" s="60"/>
      <c r="TSK339" s="60"/>
      <c r="TSL339" s="60"/>
      <c r="TSM339" s="60"/>
      <c r="TSN339" s="60"/>
      <c r="TSO339" s="60"/>
      <c r="TSP339" s="60"/>
      <c r="TSQ339" s="60"/>
      <c r="TSR339" s="60"/>
      <c r="TSS339" s="60"/>
      <c r="TST339" s="60"/>
      <c r="TSU339" s="60"/>
      <c r="TSV339" s="60"/>
      <c r="TSW339" s="60"/>
      <c r="TSX339" s="60"/>
      <c r="TSY339" s="60"/>
      <c r="TSZ339" s="60"/>
      <c r="TTA339" s="60"/>
      <c r="TTB339" s="60"/>
      <c r="TTC339" s="60"/>
      <c r="TTD339" s="60"/>
      <c r="TTE339" s="60"/>
      <c r="TTF339" s="60"/>
      <c r="TTG339" s="60"/>
      <c r="TTH339" s="60"/>
      <c r="TTI339" s="60"/>
      <c r="TTJ339" s="60"/>
      <c r="TTK339" s="60"/>
      <c r="TTL339" s="60"/>
      <c r="TTM339" s="60"/>
      <c r="TTN339" s="60"/>
      <c r="TTO339" s="60"/>
      <c r="TTP339" s="60"/>
      <c r="TTQ339" s="60"/>
      <c r="TTR339" s="60"/>
      <c r="TTS339" s="60"/>
      <c r="TTT339" s="60"/>
      <c r="TTU339" s="60"/>
      <c r="TTV339" s="60"/>
      <c r="TTW339" s="60"/>
      <c r="TTX339" s="60"/>
      <c r="TTY339" s="60"/>
      <c r="TTZ339" s="60"/>
      <c r="TUA339" s="60"/>
      <c r="TUB339" s="60"/>
      <c r="TUC339" s="60"/>
      <c r="TUD339" s="60"/>
      <c r="TUE339" s="60"/>
      <c r="TUF339" s="60"/>
      <c r="TUG339" s="60"/>
      <c r="TUH339" s="60"/>
      <c r="TUI339" s="60"/>
      <c r="TUJ339" s="60"/>
      <c r="TUK339" s="60"/>
      <c r="TUL339" s="60"/>
      <c r="TUM339" s="60"/>
      <c r="TUN339" s="60"/>
      <c r="TUO339" s="60"/>
      <c r="TUP339" s="60"/>
      <c r="TUQ339" s="60"/>
      <c r="TUR339" s="60"/>
      <c r="TUS339" s="60"/>
      <c r="TUT339" s="60"/>
      <c r="TUU339" s="60"/>
      <c r="TUV339" s="60"/>
      <c r="TUW339" s="60"/>
      <c r="TUX339" s="60"/>
      <c r="TUY339" s="60"/>
      <c r="TUZ339" s="60"/>
      <c r="TVA339" s="60"/>
      <c r="TVB339" s="60"/>
      <c r="TVC339" s="60"/>
      <c r="TVD339" s="60"/>
      <c r="TVE339" s="60"/>
      <c r="TVF339" s="60"/>
      <c r="TVG339" s="60"/>
      <c r="TVH339" s="60"/>
      <c r="TVI339" s="60"/>
      <c r="TVJ339" s="60"/>
      <c r="TVK339" s="60"/>
      <c r="TVL339" s="60"/>
      <c r="TVM339" s="60"/>
      <c r="TVN339" s="60"/>
      <c r="TVO339" s="60"/>
      <c r="TVP339" s="60"/>
      <c r="TVQ339" s="60"/>
      <c r="TVR339" s="60"/>
      <c r="TVS339" s="60"/>
      <c r="TVT339" s="60"/>
      <c r="TVU339" s="60"/>
      <c r="TVV339" s="60"/>
      <c r="TVW339" s="60"/>
      <c r="TVX339" s="60"/>
      <c r="TVY339" s="60"/>
      <c r="TVZ339" s="60"/>
      <c r="TWA339" s="60"/>
      <c r="TWB339" s="60"/>
      <c r="TWC339" s="60"/>
      <c r="TWD339" s="60"/>
      <c r="TWE339" s="60"/>
      <c r="TWF339" s="60"/>
      <c r="TWG339" s="60"/>
      <c r="TWH339" s="60"/>
      <c r="TWI339" s="60"/>
      <c r="TWJ339" s="60"/>
      <c r="TWK339" s="60"/>
      <c r="TWL339" s="60"/>
      <c r="TWM339" s="60"/>
      <c r="TWN339" s="60"/>
      <c r="TWO339" s="60"/>
      <c r="TWP339" s="60"/>
      <c r="TWQ339" s="60"/>
      <c r="TWR339" s="60"/>
      <c r="TWS339" s="60"/>
      <c r="TWT339" s="60"/>
      <c r="TWU339" s="60"/>
      <c r="TWV339" s="60"/>
      <c r="TWW339" s="60"/>
      <c r="TWX339" s="60"/>
      <c r="TWY339" s="60"/>
      <c r="TWZ339" s="60"/>
      <c r="TXA339" s="60"/>
      <c r="TXB339" s="60"/>
      <c r="TXC339" s="60"/>
      <c r="TXD339" s="60"/>
      <c r="TXE339" s="60"/>
      <c r="TXF339" s="60"/>
      <c r="TXG339" s="60"/>
      <c r="TXH339" s="60"/>
      <c r="TXI339" s="60"/>
      <c r="TXJ339" s="60"/>
      <c r="TXK339" s="60"/>
      <c r="TXL339" s="60"/>
      <c r="TXM339" s="60"/>
      <c r="TXN339" s="60"/>
      <c r="TXO339" s="60"/>
      <c r="TXP339" s="60"/>
      <c r="TXQ339" s="60"/>
      <c r="TXR339" s="60"/>
      <c r="TXS339" s="60"/>
      <c r="TXT339" s="60"/>
      <c r="TXU339" s="60"/>
      <c r="TXV339" s="60"/>
      <c r="TXW339" s="60"/>
      <c r="TXX339" s="60"/>
      <c r="TXY339" s="60"/>
      <c r="TXZ339" s="60"/>
      <c r="TYA339" s="60"/>
      <c r="TYB339" s="60"/>
      <c r="TYC339" s="60"/>
      <c r="TYD339" s="60"/>
      <c r="TYE339" s="60"/>
      <c r="TYF339" s="60"/>
      <c r="TYG339" s="60"/>
      <c r="TYH339" s="60"/>
      <c r="TYI339" s="60"/>
      <c r="TYJ339" s="60"/>
      <c r="TYK339" s="60"/>
      <c r="TYL339" s="60"/>
      <c r="TYM339" s="60"/>
      <c r="TYN339" s="60"/>
      <c r="TYO339" s="60"/>
      <c r="TYP339" s="60"/>
      <c r="TYQ339" s="60"/>
      <c r="TYR339" s="60"/>
      <c r="TYS339" s="60"/>
      <c r="TYT339" s="60"/>
      <c r="TYU339" s="60"/>
      <c r="TYV339" s="60"/>
      <c r="TYW339" s="60"/>
      <c r="TYX339" s="60"/>
      <c r="TYY339" s="60"/>
      <c r="TYZ339" s="60"/>
      <c r="TZA339" s="60"/>
      <c r="TZB339" s="60"/>
      <c r="TZC339" s="60"/>
      <c r="TZD339" s="60"/>
      <c r="TZE339" s="60"/>
      <c r="TZF339" s="60"/>
      <c r="TZG339" s="60"/>
      <c r="TZH339" s="60"/>
      <c r="TZI339" s="60"/>
      <c r="TZJ339" s="60"/>
      <c r="TZK339" s="60"/>
      <c r="TZL339" s="60"/>
      <c r="TZM339" s="60"/>
      <c r="TZN339" s="60"/>
      <c r="TZO339" s="60"/>
      <c r="TZP339" s="60"/>
      <c r="TZQ339" s="60"/>
      <c r="TZR339" s="60"/>
      <c r="TZS339" s="60"/>
      <c r="TZT339" s="60"/>
      <c r="TZU339" s="60"/>
      <c r="TZV339" s="60"/>
      <c r="TZW339" s="60"/>
      <c r="TZX339" s="60"/>
      <c r="TZY339" s="60"/>
      <c r="TZZ339" s="60"/>
      <c r="UAA339" s="60"/>
      <c r="UAB339" s="60"/>
      <c r="UAC339" s="60"/>
      <c r="UAD339" s="60"/>
      <c r="UAE339" s="60"/>
      <c r="UAF339" s="60"/>
      <c r="UAG339" s="60"/>
      <c r="UAH339" s="60"/>
      <c r="UAI339" s="60"/>
      <c r="UAJ339" s="60"/>
      <c r="UAK339" s="60"/>
      <c r="UAL339" s="60"/>
      <c r="UAM339" s="60"/>
      <c r="UAN339" s="60"/>
      <c r="UAO339" s="60"/>
      <c r="UAP339" s="60"/>
      <c r="UAQ339" s="60"/>
      <c r="UAR339" s="60"/>
      <c r="UAS339" s="60"/>
      <c r="UAT339" s="60"/>
      <c r="UAU339" s="60"/>
      <c r="UAV339" s="60"/>
      <c r="UAW339" s="60"/>
      <c r="UAX339" s="60"/>
      <c r="UAY339" s="60"/>
      <c r="UAZ339" s="60"/>
      <c r="UBA339" s="60"/>
      <c r="UBB339" s="60"/>
      <c r="UBC339" s="60"/>
      <c r="UBD339" s="60"/>
      <c r="UBE339" s="60"/>
      <c r="UBF339" s="60"/>
      <c r="UBG339" s="60"/>
      <c r="UBH339" s="60"/>
      <c r="UBI339" s="60"/>
      <c r="UBJ339" s="60"/>
      <c r="UBK339" s="60"/>
      <c r="UBL339" s="60"/>
      <c r="UBM339" s="60"/>
      <c r="UBN339" s="60"/>
      <c r="UBO339" s="60"/>
      <c r="UBP339" s="60"/>
      <c r="UBQ339" s="60"/>
      <c r="UBR339" s="60"/>
      <c r="UBS339" s="60"/>
      <c r="UBT339" s="60"/>
      <c r="UBU339" s="60"/>
      <c r="UBV339" s="60"/>
      <c r="UBW339" s="60"/>
      <c r="UBX339" s="60"/>
      <c r="UBY339" s="60"/>
      <c r="UBZ339" s="60"/>
      <c r="UCA339" s="60"/>
      <c r="UCB339" s="60"/>
      <c r="UCC339" s="60"/>
      <c r="UCD339" s="60"/>
      <c r="UCE339" s="60"/>
      <c r="UCF339" s="60"/>
      <c r="UCG339" s="60"/>
      <c r="UCH339" s="60"/>
      <c r="UCI339" s="60"/>
      <c r="UCJ339" s="60"/>
      <c r="UCK339" s="60"/>
      <c r="UCL339" s="60"/>
      <c r="UCM339" s="60"/>
      <c r="UCN339" s="60"/>
      <c r="UCO339" s="60"/>
      <c r="UCP339" s="60"/>
      <c r="UCQ339" s="60"/>
      <c r="UCR339" s="60"/>
      <c r="UCS339" s="60"/>
      <c r="UCT339" s="60"/>
      <c r="UCU339" s="60"/>
      <c r="UCV339" s="60"/>
      <c r="UCW339" s="60"/>
      <c r="UCX339" s="60"/>
      <c r="UCY339" s="60"/>
      <c r="UCZ339" s="60"/>
      <c r="UDA339" s="60"/>
      <c r="UDB339" s="60"/>
      <c r="UDC339" s="60"/>
      <c r="UDD339" s="60"/>
      <c r="UDE339" s="60"/>
      <c r="UDF339" s="60"/>
      <c r="UDG339" s="60"/>
      <c r="UDH339" s="60"/>
      <c r="UDI339" s="60"/>
      <c r="UDJ339" s="60"/>
      <c r="UDK339" s="60"/>
      <c r="UDL339" s="60"/>
      <c r="UDM339" s="60"/>
      <c r="UDN339" s="60"/>
      <c r="UDO339" s="60"/>
      <c r="UDP339" s="60"/>
      <c r="UDQ339" s="60"/>
      <c r="UDR339" s="60"/>
      <c r="UDS339" s="60"/>
      <c r="UDT339" s="60"/>
      <c r="UDU339" s="60"/>
      <c r="UDV339" s="60"/>
      <c r="UDW339" s="60"/>
      <c r="UDX339" s="60"/>
      <c r="UDY339" s="60"/>
      <c r="UDZ339" s="60"/>
      <c r="UEA339" s="60"/>
      <c r="UEB339" s="60"/>
      <c r="UEC339" s="60"/>
      <c r="UED339" s="60"/>
      <c r="UEE339" s="60"/>
      <c r="UEF339" s="60"/>
      <c r="UEG339" s="60"/>
      <c r="UEH339" s="60"/>
      <c r="UEI339" s="60"/>
      <c r="UEJ339" s="60"/>
      <c r="UEK339" s="60"/>
      <c r="UEL339" s="60"/>
      <c r="UEM339" s="60"/>
      <c r="UEN339" s="60"/>
      <c r="UEO339" s="60"/>
      <c r="UEP339" s="60"/>
      <c r="UEQ339" s="60"/>
      <c r="UER339" s="60"/>
      <c r="UES339" s="60"/>
      <c r="UET339" s="60"/>
      <c r="UEU339" s="60"/>
      <c r="UEV339" s="60"/>
      <c r="UEW339" s="60"/>
      <c r="UEX339" s="60"/>
      <c r="UEY339" s="60"/>
      <c r="UEZ339" s="60"/>
      <c r="UFA339" s="60"/>
      <c r="UFB339" s="60"/>
      <c r="UFC339" s="60"/>
      <c r="UFD339" s="60"/>
      <c r="UFE339" s="60"/>
      <c r="UFF339" s="60"/>
      <c r="UFG339" s="60"/>
      <c r="UFH339" s="60"/>
      <c r="UFI339" s="60"/>
      <c r="UFJ339" s="60"/>
      <c r="UFK339" s="60"/>
      <c r="UFL339" s="60"/>
      <c r="UFM339" s="60"/>
      <c r="UFN339" s="60"/>
      <c r="UFO339" s="60"/>
      <c r="UFP339" s="60"/>
      <c r="UFQ339" s="60"/>
      <c r="UFR339" s="60"/>
      <c r="UFS339" s="60"/>
      <c r="UFT339" s="60"/>
      <c r="UFU339" s="60"/>
      <c r="UFV339" s="60"/>
      <c r="UFW339" s="60"/>
      <c r="UFX339" s="60"/>
      <c r="UFY339" s="60"/>
      <c r="UFZ339" s="60"/>
      <c r="UGA339" s="60"/>
      <c r="UGB339" s="60"/>
      <c r="UGC339" s="60"/>
      <c r="UGD339" s="60"/>
      <c r="UGE339" s="60"/>
      <c r="UGF339" s="60"/>
      <c r="UGG339" s="60"/>
      <c r="UGH339" s="60"/>
      <c r="UGI339" s="60"/>
      <c r="UGJ339" s="60"/>
      <c r="UGK339" s="60"/>
      <c r="UGL339" s="60"/>
      <c r="UGM339" s="60"/>
      <c r="UGN339" s="60"/>
      <c r="UGO339" s="60"/>
      <c r="UGP339" s="60"/>
      <c r="UGQ339" s="60"/>
      <c r="UGR339" s="60"/>
      <c r="UGS339" s="60"/>
      <c r="UGT339" s="60"/>
      <c r="UGU339" s="60"/>
      <c r="UGV339" s="60"/>
      <c r="UGW339" s="60"/>
      <c r="UGX339" s="60"/>
      <c r="UGY339" s="60"/>
      <c r="UGZ339" s="60"/>
      <c r="UHA339" s="60"/>
      <c r="UHB339" s="60"/>
      <c r="UHC339" s="60"/>
      <c r="UHD339" s="60"/>
      <c r="UHE339" s="60"/>
      <c r="UHF339" s="60"/>
      <c r="UHG339" s="60"/>
      <c r="UHH339" s="60"/>
      <c r="UHI339" s="60"/>
      <c r="UHJ339" s="60"/>
      <c r="UHK339" s="60"/>
      <c r="UHL339" s="60"/>
      <c r="UHM339" s="60"/>
      <c r="UHN339" s="60"/>
      <c r="UHO339" s="60"/>
      <c r="UHP339" s="60"/>
      <c r="UHQ339" s="60"/>
      <c r="UHR339" s="60"/>
      <c r="UHS339" s="60"/>
      <c r="UHT339" s="60"/>
      <c r="UHU339" s="60"/>
      <c r="UHV339" s="60"/>
      <c r="UHW339" s="60"/>
      <c r="UHX339" s="60"/>
      <c r="UHY339" s="60"/>
      <c r="UHZ339" s="60"/>
      <c r="UIA339" s="60"/>
      <c r="UIB339" s="60"/>
      <c r="UIC339" s="60"/>
      <c r="UID339" s="60"/>
      <c r="UIE339" s="60"/>
      <c r="UIF339" s="60"/>
      <c r="UIG339" s="60"/>
      <c r="UIH339" s="60"/>
      <c r="UII339" s="60"/>
      <c r="UIJ339" s="60"/>
      <c r="UIK339" s="60"/>
      <c r="UIL339" s="60"/>
      <c r="UIM339" s="60"/>
      <c r="UIN339" s="60"/>
      <c r="UIO339" s="60"/>
      <c r="UIP339" s="60"/>
      <c r="UIQ339" s="60"/>
      <c r="UIR339" s="60"/>
      <c r="UIS339" s="60"/>
      <c r="UIT339" s="60"/>
      <c r="UIU339" s="60"/>
      <c r="UIV339" s="60"/>
      <c r="UIW339" s="60"/>
      <c r="UIX339" s="60"/>
      <c r="UIY339" s="60"/>
      <c r="UIZ339" s="60"/>
      <c r="UJA339" s="60"/>
      <c r="UJB339" s="60"/>
      <c r="UJC339" s="60"/>
      <c r="UJD339" s="60"/>
      <c r="UJE339" s="60"/>
      <c r="UJF339" s="60"/>
      <c r="UJG339" s="60"/>
      <c r="UJH339" s="60"/>
      <c r="UJI339" s="60"/>
      <c r="UJJ339" s="60"/>
      <c r="UJK339" s="60"/>
      <c r="UJL339" s="60"/>
      <c r="UJM339" s="60"/>
      <c r="UJN339" s="60"/>
      <c r="UJO339" s="60"/>
      <c r="UJP339" s="60"/>
      <c r="UJQ339" s="60"/>
      <c r="UJR339" s="60"/>
      <c r="UJS339" s="60"/>
      <c r="UJT339" s="60"/>
      <c r="UJU339" s="60"/>
      <c r="UJV339" s="60"/>
      <c r="UJW339" s="60"/>
      <c r="UJX339" s="60"/>
      <c r="UJY339" s="60"/>
      <c r="UJZ339" s="60"/>
      <c r="UKA339" s="60"/>
      <c r="UKB339" s="60"/>
      <c r="UKC339" s="60"/>
      <c r="UKD339" s="60"/>
      <c r="UKE339" s="60"/>
      <c r="UKF339" s="60"/>
      <c r="UKG339" s="60"/>
      <c r="UKH339" s="60"/>
      <c r="UKI339" s="60"/>
      <c r="UKJ339" s="60"/>
      <c r="UKK339" s="60"/>
      <c r="UKL339" s="60"/>
      <c r="UKM339" s="60"/>
      <c r="UKN339" s="60"/>
      <c r="UKO339" s="60"/>
      <c r="UKP339" s="60"/>
      <c r="UKQ339" s="60"/>
      <c r="UKR339" s="60"/>
      <c r="UKS339" s="60"/>
      <c r="UKT339" s="60"/>
      <c r="UKU339" s="60"/>
      <c r="UKV339" s="60"/>
      <c r="UKW339" s="60"/>
      <c r="UKX339" s="60"/>
      <c r="UKY339" s="60"/>
      <c r="UKZ339" s="60"/>
      <c r="ULA339" s="60"/>
      <c r="ULB339" s="60"/>
      <c r="ULC339" s="60"/>
      <c r="ULD339" s="60"/>
      <c r="ULE339" s="60"/>
      <c r="ULF339" s="60"/>
      <c r="ULG339" s="60"/>
      <c r="ULH339" s="60"/>
      <c r="ULI339" s="60"/>
      <c r="ULJ339" s="60"/>
      <c r="ULK339" s="60"/>
      <c r="ULL339" s="60"/>
      <c r="ULM339" s="60"/>
      <c r="ULN339" s="60"/>
      <c r="ULO339" s="60"/>
      <c r="ULP339" s="60"/>
      <c r="ULQ339" s="60"/>
      <c r="ULR339" s="60"/>
      <c r="ULS339" s="60"/>
      <c r="ULT339" s="60"/>
      <c r="ULU339" s="60"/>
      <c r="ULV339" s="60"/>
      <c r="ULW339" s="60"/>
      <c r="ULX339" s="60"/>
      <c r="ULY339" s="60"/>
      <c r="ULZ339" s="60"/>
      <c r="UMA339" s="60"/>
      <c r="UMB339" s="60"/>
      <c r="UMC339" s="60"/>
      <c r="UMD339" s="60"/>
      <c r="UME339" s="60"/>
      <c r="UMF339" s="60"/>
      <c r="UMG339" s="60"/>
      <c r="UMH339" s="60"/>
      <c r="UMI339" s="60"/>
      <c r="UMJ339" s="60"/>
      <c r="UMK339" s="60"/>
      <c r="UML339" s="60"/>
      <c r="UMM339" s="60"/>
      <c r="UMN339" s="60"/>
      <c r="UMO339" s="60"/>
      <c r="UMP339" s="60"/>
      <c r="UMQ339" s="60"/>
      <c r="UMR339" s="60"/>
      <c r="UMS339" s="60"/>
      <c r="UMT339" s="60"/>
      <c r="UMU339" s="60"/>
      <c r="UMV339" s="60"/>
      <c r="UMW339" s="60"/>
      <c r="UMX339" s="60"/>
      <c r="UMY339" s="60"/>
      <c r="UMZ339" s="60"/>
      <c r="UNA339" s="60"/>
      <c r="UNB339" s="60"/>
      <c r="UNC339" s="60"/>
      <c r="UND339" s="60"/>
      <c r="UNE339" s="60"/>
      <c r="UNF339" s="60"/>
      <c r="UNG339" s="60"/>
      <c r="UNH339" s="60"/>
      <c r="UNI339" s="60"/>
      <c r="UNJ339" s="60"/>
      <c r="UNK339" s="60"/>
      <c r="UNL339" s="60"/>
      <c r="UNM339" s="60"/>
      <c r="UNN339" s="60"/>
      <c r="UNO339" s="60"/>
      <c r="UNP339" s="60"/>
      <c r="UNQ339" s="60"/>
      <c r="UNR339" s="60"/>
      <c r="UNS339" s="60"/>
      <c r="UNT339" s="60"/>
      <c r="UNU339" s="60"/>
      <c r="UNV339" s="60"/>
      <c r="UNW339" s="60"/>
      <c r="UNX339" s="60"/>
      <c r="UNY339" s="60"/>
      <c r="UNZ339" s="60"/>
      <c r="UOA339" s="60"/>
      <c r="UOB339" s="60"/>
      <c r="UOC339" s="60"/>
      <c r="UOD339" s="60"/>
      <c r="UOE339" s="60"/>
      <c r="UOF339" s="60"/>
      <c r="UOG339" s="60"/>
      <c r="UOH339" s="60"/>
      <c r="UOI339" s="60"/>
      <c r="UOJ339" s="60"/>
      <c r="UOK339" s="60"/>
      <c r="UOL339" s="60"/>
      <c r="UOM339" s="60"/>
      <c r="UON339" s="60"/>
      <c r="UOO339" s="60"/>
      <c r="UOP339" s="60"/>
      <c r="UOQ339" s="60"/>
      <c r="UOR339" s="60"/>
      <c r="UOS339" s="60"/>
      <c r="UOT339" s="60"/>
      <c r="UOU339" s="60"/>
      <c r="UOV339" s="60"/>
      <c r="UOW339" s="60"/>
      <c r="UOX339" s="60"/>
      <c r="UOY339" s="60"/>
      <c r="UOZ339" s="60"/>
      <c r="UPA339" s="60"/>
      <c r="UPB339" s="60"/>
      <c r="UPC339" s="60"/>
      <c r="UPD339" s="60"/>
      <c r="UPE339" s="60"/>
      <c r="UPF339" s="60"/>
      <c r="UPG339" s="60"/>
      <c r="UPH339" s="60"/>
      <c r="UPI339" s="60"/>
      <c r="UPJ339" s="60"/>
      <c r="UPK339" s="60"/>
      <c r="UPL339" s="60"/>
      <c r="UPM339" s="60"/>
      <c r="UPN339" s="60"/>
      <c r="UPO339" s="60"/>
      <c r="UPP339" s="60"/>
      <c r="UPQ339" s="60"/>
      <c r="UPR339" s="60"/>
      <c r="UPS339" s="60"/>
      <c r="UPT339" s="60"/>
      <c r="UPU339" s="60"/>
      <c r="UPV339" s="60"/>
      <c r="UPW339" s="60"/>
      <c r="UPX339" s="60"/>
      <c r="UPY339" s="60"/>
      <c r="UPZ339" s="60"/>
      <c r="UQA339" s="60"/>
      <c r="UQB339" s="60"/>
      <c r="UQC339" s="60"/>
      <c r="UQD339" s="60"/>
      <c r="UQE339" s="60"/>
      <c r="UQF339" s="60"/>
      <c r="UQG339" s="60"/>
      <c r="UQH339" s="60"/>
      <c r="UQI339" s="60"/>
      <c r="UQJ339" s="60"/>
      <c r="UQK339" s="60"/>
      <c r="UQL339" s="60"/>
      <c r="UQM339" s="60"/>
      <c r="UQN339" s="60"/>
      <c r="UQO339" s="60"/>
      <c r="UQP339" s="60"/>
      <c r="UQQ339" s="60"/>
      <c r="UQR339" s="60"/>
      <c r="UQS339" s="60"/>
      <c r="UQT339" s="60"/>
      <c r="UQU339" s="60"/>
      <c r="UQV339" s="60"/>
      <c r="UQW339" s="60"/>
      <c r="UQX339" s="60"/>
      <c r="UQY339" s="60"/>
      <c r="UQZ339" s="60"/>
      <c r="URA339" s="60"/>
      <c r="URB339" s="60"/>
      <c r="URC339" s="60"/>
      <c r="URD339" s="60"/>
      <c r="URE339" s="60"/>
      <c r="URF339" s="60"/>
      <c r="URG339" s="60"/>
      <c r="URH339" s="60"/>
      <c r="URI339" s="60"/>
      <c r="URJ339" s="60"/>
      <c r="URK339" s="60"/>
      <c r="URL339" s="60"/>
      <c r="URM339" s="60"/>
      <c r="URN339" s="60"/>
      <c r="URO339" s="60"/>
      <c r="URP339" s="60"/>
      <c r="URQ339" s="60"/>
      <c r="URR339" s="60"/>
      <c r="URS339" s="60"/>
      <c r="URT339" s="60"/>
      <c r="URU339" s="60"/>
      <c r="URV339" s="60"/>
      <c r="URW339" s="60"/>
      <c r="URX339" s="60"/>
      <c r="URY339" s="60"/>
      <c r="URZ339" s="60"/>
      <c r="USA339" s="60"/>
      <c r="USB339" s="60"/>
      <c r="USC339" s="60"/>
      <c r="USD339" s="60"/>
      <c r="USE339" s="60"/>
      <c r="USF339" s="60"/>
      <c r="USG339" s="60"/>
      <c r="USH339" s="60"/>
      <c r="USI339" s="60"/>
      <c r="USJ339" s="60"/>
      <c r="USK339" s="60"/>
      <c r="USL339" s="60"/>
      <c r="USM339" s="60"/>
      <c r="USN339" s="60"/>
      <c r="USO339" s="60"/>
      <c r="USP339" s="60"/>
      <c r="USQ339" s="60"/>
      <c r="USR339" s="60"/>
      <c r="USS339" s="60"/>
      <c r="UST339" s="60"/>
      <c r="USU339" s="60"/>
      <c r="USV339" s="60"/>
      <c r="USW339" s="60"/>
      <c r="USX339" s="60"/>
      <c r="USY339" s="60"/>
      <c r="USZ339" s="60"/>
      <c r="UTA339" s="60"/>
      <c r="UTB339" s="60"/>
      <c r="UTC339" s="60"/>
      <c r="UTD339" s="60"/>
      <c r="UTE339" s="60"/>
      <c r="UTF339" s="60"/>
      <c r="UTG339" s="60"/>
      <c r="UTH339" s="60"/>
      <c r="UTI339" s="60"/>
      <c r="UTJ339" s="60"/>
      <c r="UTK339" s="60"/>
      <c r="UTL339" s="60"/>
      <c r="UTM339" s="60"/>
      <c r="UTN339" s="60"/>
      <c r="UTO339" s="60"/>
      <c r="UTP339" s="60"/>
      <c r="UTQ339" s="60"/>
      <c r="UTR339" s="60"/>
      <c r="UTS339" s="60"/>
      <c r="UTT339" s="60"/>
      <c r="UTU339" s="60"/>
      <c r="UTV339" s="60"/>
      <c r="UTW339" s="60"/>
      <c r="UTX339" s="60"/>
      <c r="UTY339" s="60"/>
      <c r="UTZ339" s="60"/>
      <c r="UUA339" s="60"/>
      <c r="UUB339" s="60"/>
      <c r="UUC339" s="60"/>
      <c r="UUD339" s="60"/>
      <c r="UUE339" s="60"/>
      <c r="UUF339" s="60"/>
      <c r="UUG339" s="60"/>
      <c r="UUH339" s="60"/>
      <c r="UUI339" s="60"/>
      <c r="UUJ339" s="60"/>
      <c r="UUK339" s="60"/>
      <c r="UUL339" s="60"/>
      <c r="UUM339" s="60"/>
      <c r="UUN339" s="60"/>
      <c r="UUO339" s="60"/>
      <c r="UUP339" s="60"/>
      <c r="UUQ339" s="60"/>
      <c r="UUR339" s="60"/>
      <c r="UUS339" s="60"/>
      <c r="UUT339" s="60"/>
      <c r="UUU339" s="60"/>
      <c r="UUV339" s="60"/>
      <c r="UUW339" s="60"/>
      <c r="UUX339" s="60"/>
      <c r="UUY339" s="60"/>
      <c r="UUZ339" s="60"/>
      <c r="UVA339" s="60"/>
      <c r="UVB339" s="60"/>
      <c r="UVC339" s="60"/>
      <c r="UVD339" s="60"/>
      <c r="UVE339" s="60"/>
      <c r="UVF339" s="60"/>
      <c r="UVG339" s="60"/>
      <c r="UVH339" s="60"/>
      <c r="UVI339" s="60"/>
      <c r="UVJ339" s="60"/>
      <c r="UVK339" s="60"/>
      <c r="UVL339" s="60"/>
      <c r="UVM339" s="60"/>
      <c r="UVN339" s="60"/>
      <c r="UVO339" s="60"/>
      <c r="UVP339" s="60"/>
      <c r="UVQ339" s="60"/>
      <c r="UVR339" s="60"/>
      <c r="UVS339" s="60"/>
      <c r="UVT339" s="60"/>
      <c r="UVU339" s="60"/>
      <c r="UVV339" s="60"/>
      <c r="UVW339" s="60"/>
      <c r="UVX339" s="60"/>
      <c r="UVY339" s="60"/>
      <c r="UVZ339" s="60"/>
      <c r="UWA339" s="60"/>
      <c r="UWB339" s="60"/>
      <c r="UWC339" s="60"/>
      <c r="UWD339" s="60"/>
      <c r="UWE339" s="60"/>
      <c r="UWF339" s="60"/>
      <c r="UWG339" s="60"/>
      <c r="UWH339" s="60"/>
      <c r="UWI339" s="60"/>
      <c r="UWJ339" s="60"/>
      <c r="UWK339" s="60"/>
      <c r="UWL339" s="60"/>
      <c r="UWM339" s="60"/>
      <c r="UWN339" s="60"/>
      <c r="UWO339" s="60"/>
      <c r="UWP339" s="60"/>
      <c r="UWQ339" s="60"/>
      <c r="UWR339" s="60"/>
      <c r="UWS339" s="60"/>
      <c r="UWT339" s="60"/>
      <c r="UWU339" s="60"/>
      <c r="UWV339" s="60"/>
      <c r="UWW339" s="60"/>
      <c r="UWX339" s="60"/>
      <c r="UWY339" s="60"/>
      <c r="UWZ339" s="60"/>
      <c r="UXA339" s="60"/>
      <c r="UXB339" s="60"/>
      <c r="UXC339" s="60"/>
      <c r="UXD339" s="60"/>
      <c r="UXE339" s="60"/>
      <c r="UXF339" s="60"/>
      <c r="UXG339" s="60"/>
      <c r="UXH339" s="60"/>
      <c r="UXI339" s="60"/>
      <c r="UXJ339" s="60"/>
      <c r="UXK339" s="60"/>
      <c r="UXL339" s="60"/>
      <c r="UXM339" s="60"/>
      <c r="UXN339" s="60"/>
      <c r="UXO339" s="60"/>
      <c r="UXP339" s="60"/>
      <c r="UXQ339" s="60"/>
      <c r="UXR339" s="60"/>
      <c r="UXS339" s="60"/>
      <c r="UXT339" s="60"/>
      <c r="UXU339" s="60"/>
      <c r="UXV339" s="60"/>
      <c r="UXW339" s="60"/>
      <c r="UXX339" s="60"/>
      <c r="UXY339" s="60"/>
      <c r="UXZ339" s="60"/>
      <c r="UYA339" s="60"/>
      <c r="UYB339" s="60"/>
      <c r="UYC339" s="60"/>
      <c r="UYD339" s="60"/>
      <c r="UYE339" s="60"/>
      <c r="UYF339" s="60"/>
      <c r="UYG339" s="60"/>
      <c r="UYH339" s="60"/>
      <c r="UYI339" s="60"/>
      <c r="UYJ339" s="60"/>
      <c r="UYK339" s="60"/>
      <c r="UYL339" s="60"/>
      <c r="UYM339" s="60"/>
      <c r="UYN339" s="60"/>
      <c r="UYO339" s="60"/>
      <c r="UYP339" s="60"/>
      <c r="UYQ339" s="60"/>
      <c r="UYR339" s="60"/>
      <c r="UYS339" s="60"/>
      <c r="UYT339" s="60"/>
      <c r="UYU339" s="60"/>
      <c r="UYV339" s="60"/>
      <c r="UYW339" s="60"/>
      <c r="UYX339" s="60"/>
      <c r="UYY339" s="60"/>
      <c r="UYZ339" s="60"/>
      <c r="UZA339" s="60"/>
      <c r="UZB339" s="60"/>
      <c r="UZC339" s="60"/>
      <c r="UZD339" s="60"/>
      <c r="UZE339" s="60"/>
      <c r="UZF339" s="60"/>
      <c r="UZG339" s="60"/>
      <c r="UZH339" s="60"/>
      <c r="UZI339" s="60"/>
      <c r="UZJ339" s="60"/>
      <c r="UZK339" s="60"/>
      <c r="UZL339" s="60"/>
      <c r="UZM339" s="60"/>
      <c r="UZN339" s="60"/>
      <c r="UZO339" s="60"/>
      <c r="UZP339" s="60"/>
      <c r="UZQ339" s="60"/>
      <c r="UZR339" s="60"/>
      <c r="UZS339" s="60"/>
      <c r="UZT339" s="60"/>
      <c r="UZU339" s="60"/>
      <c r="UZV339" s="60"/>
      <c r="UZW339" s="60"/>
      <c r="UZX339" s="60"/>
      <c r="UZY339" s="60"/>
      <c r="UZZ339" s="60"/>
      <c r="VAA339" s="60"/>
      <c r="VAB339" s="60"/>
      <c r="VAC339" s="60"/>
      <c r="VAD339" s="60"/>
      <c r="VAE339" s="60"/>
      <c r="VAF339" s="60"/>
      <c r="VAG339" s="60"/>
      <c r="VAH339" s="60"/>
      <c r="VAI339" s="60"/>
      <c r="VAJ339" s="60"/>
      <c r="VAK339" s="60"/>
      <c r="VAL339" s="60"/>
      <c r="VAM339" s="60"/>
      <c r="VAN339" s="60"/>
      <c r="VAO339" s="60"/>
      <c r="VAP339" s="60"/>
      <c r="VAQ339" s="60"/>
      <c r="VAR339" s="60"/>
      <c r="VAS339" s="60"/>
      <c r="VAT339" s="60"/>
      <c r="VAU339" s="60"/>
      <c r="VAV339" s="60"/>
      <c r="VAW339" s="60"/>
      <c r="VAX339" s="60"/>
      <c r="VAY339" s="60"/>
      <c r="VAZ339" s="60"/>
      <c r="VBA339" s="60"/>
      <c r="VBB339" s="60"/>
      <c r="VBC339" s="60"/>
      <c r="VBD339" s="60"/>
      <c r="VBE339" s="60"/>
      <c r="VBF339" s="60"/>
      <c r="VBG339" s="60"/>
      <c r="VBH339" s="60"/>
      <c r="VBI339" s="60"/>
      <c r="VBJ339" s="60"/>
      <c r="VBK339" s="60"/>
      <c r="VBL339" s="60"/>
      <c r="VBM339" s="60"/>
      <c r="VBN339" s="60"/>
      <c r="VBO339" s="60"/>
      <c r="VBP339" s="60"/>
      <c r="VBQ339" s="60"/>
      <c r="VBR339" s="60"/>
      <c r="VBS339" s="60"/>
      <c r="VBT339" s="60"/>
      <c r="VBU339" s="60"/>
      <c r="VBV339" s="60"/>
      <c r="VBW339" s="60"/>
      <c r="VBX339" s="60"/>
      <c r="VBY339" s="60"/>
      <c r="VBZ339" s="60"/>
      <c r="VCA339" s="60"/>
      <c r="VCB339" s="60"/>
      <c r="VCC339" s="60"/>
      <c r="VCD339" s="60"/>
      <c r="VCE339" s="60"/>
      <c r="VCF339" s="60"/>
      <c r="VCG339" s="60"/>
      <c r="VCH339" s="60"/>
      <c r="VCI339" s="60"/>
      <c r="VCJ339" s="60"/>
      <c r="VCK339" s="60"/>
      <c r="VCL339" s="60"/>
      <c r="VCM339" s="60"/>
      <c r="VCN339" s="60"/>
      <c r="VCO339" s="60"/>
      <c r="VCP339" s="60"/>
      <c r="VCQ339" s="60"/>
      <c r="VCR339" s="60"/>
      <c r="VCS339" s="60"/>
      <c r="VCT339" s="60"/>
      <c r="VCU339" s="60"/>
      <c r="VCV339" s="60"/>
      <c r="VCW339" s="60"/>
      <c r="VCX339" s="60"/>
      <c r="VCY339" s="60"/>
      <c r="VCZ339" s="60"/>
      <c r="VDA339" s="60"/>
      <c r="VDB339" s="60"/>
      <c r="VDC339" s="60"/>
      <c r="VDD339" s="60"/>
      <c r="VDE339" s="60"/>
      <c r="VDF339" s="60"/>
      <c r="VDG339" s="60"/>
      <c r="VDH339" s="60"/>
      <c r="VDI339" s="60"/>
      <c r="VDJ339" s="60"/>
      <c r="VDK339" s="60"/>
      <c r="VDL339" s="60"/>
      <c r="VDM339" s="60"/>
      <c r="VDN339" s="60"/>
      <c r="VDO339" s="60"/>
      <c r="VDP339" s="60"/>
      <c r="VDQ339" s="60"/>
      <c r="VDR339" s="60"/>
      <c r="VDS339" s="60"/>
      <c r="VDT339" s="60"/>
      <c r="VDU339" s="60"/>
      <c r="VDV339" s="60"/>
      <c r="VDW339" s="60"/>
      <c r="VDX339" s="60"/>
      <c r="VDY339" s="60"/>
      <c r="VDZ339" s="60"/>
      <c r="VEA339" s="60"/>
      <c r="VEB339" s="60"/>
      <c r="VEC339" s="60"/>
      <c r="VED339" s="60"/>
      <c r="VEE339" s="60"/>
      <c r="VEF339" s="60"/>
      <c r="VEG339" s="60"/>
      <c r="VEH339" s="60"/>
      <c r="VEI339" s="60"/>
      <c r="VEJ339" s="60"/>
      <c r="VEK339" s="60"/>
      <c r="VEL339" s="60"/>
      <c r="VEM339" s="60"/>
      <c r="VEN339" s="60"/>
      <c r="VEO339" s="60"/>
      <c r="VEP339" s="60"/>
      <c r="VEQ339" s="60"/>
      <c r="VER339" s="60"/>
      <c r="VES339" s="60"/>
      <c r="VET339" s="60"/>
      <c r="VEU339" s="60"/>
      <c r="VEV339" s="60"/>
      <c r="VEW339" s="60"/>
      <c r="VEX339" s="60"/>
      <c r="VEY339" s="60"/>
      <c r="VEZ339" s="60"/>
      <c r="VFA339" s="60"/>
      <c r="VFB339" s="60"/>
      <c r="VFC339" s="60"/>
      <c r="VFD339" s="60"/>
      <c r="VFE339" s="60"/>
      <c r="VFF339" s="60"/>
      <c r="VFG339" s="60"/>
      <c r="VFH339" s="60"/>
      <c r="VFI339" s="60"/>
      <c r="VFJ339" s="60"/>
      <c r="VFK339" s="60"/>
      <c r="VFL339" s="60"/>
      <c r="VFM339" s="60"/>
      <c r="VFN339" s="60"/>
      <c r="VFO339" s="60"/>
      <c r="VFP339" s="60"/>
      <c r="VFQ339" s="60"/>
      <c r="VFR339" s="60"/>
      <c r="VFS339" s="60"/>
      <c r="VFT339" s="60"/>
      <c r="VFU339" s="60"/>
      <c r="VFV339" s="60"/>
      <c r="VFW339" s="60"/>
      <c r="VFX339" s="60"/>
      <c r="VFY339" s="60"/>
      <c r="VFZ339" s="60"/>
      <c r="VGA339" s="60"/>
      <c r="VGB339" s="60"/>
      <c r="VGC339" s="60"/>
      <c r="VGD339" s="60"/>
      <c r="VGE339" s="60"/>
      <c r="VGF339" s="60"/>
      <c r="VGG339" s="60"/>
      <c r="VGH339" s="60"/>
      <c r="VGI339" s="60"/>
      <c r="VGJ339" s="60"/>
      <c r="VGK339" s="60"/>
      <c r="VGL339" s="60"/>
      <c r="VGM339" s="60"/>
      <c r="VGN339" s="60"/>
      <c r="VGO339" s="60"/>
      <c r="VGP339" s="60"/>
      <c r="VGQ339" s="60"/>
      <c r="VGR339" s="60"/>
      <c r="VGS339" s="60"/>
      <c r="VGT339" s="60"/>
      <c r="VGU339" s="60"/>
      <c r="VGV339" s="60"/>
      <c r="VGW339" s="60"/>
      <c r="VGX339" s="60"/>
      <c r="VGY339" s="60"/>
      <c r="VGZ339" s="60"/>
      <c r="VHA339" s="60"/>
      <c r="VHB339" s="60"/>
      <c r="VHC339" s="60"/>
      <c r="VHD339" s="60"/>
      <c r="VHE339" s="60"/>
      <c r="VHF339" s="60"/>
      <c r="VHG339" s="60"/>
      <c r="VHH339" s="60"/>
      <c r="VHI339" s="60"/>
      <c r="VHJ339" s="60"/>
      <c r="VHK339" s="60"/>
      <c r="VHL339" s="60"/>
      <c r="VHM339" s="60"/>
      <c r="VHN339" s="60"/>
      <c r="VHO339" s="60"/>
      <c r="VHP339" s="60"/>
      <c r="VHQ339" s="60"/>
      <c r="VHR339" s="60"/>
      <c r="VHS339" s="60"/>
      <c r="VHT339" s="60"/>
      <c r="VHU339" s="60"/>
      <c r="VHV339" s="60"/>
      <c r="VHW339" s="60"/>
      <c r="VHX339" s="60"/>
      <c r="VHY339" s="60"/>
      <c r="VHZ339" s="60"/>
      <c r="VIA339" s="60"/>
      <c r="VIB339" s="60"/>
      <c r="VIC339" s="60"/>
      <c r="VID339" s="60"/>
      <c r="VIE339" s="60"/>
      <c r="VIF339" s="60"/>
      <c r="VIG339" s="60"/>
      <c r="VIH339" s="60"/>
      <c r="VII339" s="60"/>
      <c r="VIJ339" s="60"/>
      <c r="VIK339" s="60"/>
      <c r="VIL339" s="60"/>
      <c r="VIM339" s="60"/>
      <c r="VIN339" s="60"/>
      <c r="VIO339" s="60"/>
      <c r="VIP339" s="60"/>
      <c r="VIQ339" s="60"/>
      <c r="VIR339" s="60"/>
      <c r="VIS339" s="60"/>
      <c r="VIT339" s="60"/>
      <c r="VIU339" s="60"/>
      <c r="VIV339" s="60"/>
      <c r="VIW339" s="60"/>
      <c r="VIX339" s="60"/>
      <c r="VIY339" s="60"/>
      <c r="VIZ339" s="60"/>
      <c r="VJA339" s="60"/>
      <c r="VJB339" s="60"/>
      <c r="VJC339" s="60"/>
      <c r="VJD339" s="60"/>
      <c r="VJE339" s="60"/>
      <c r="VJF339" s="60"/>
      <c r="VJG339" s="60"/>
      <c r="VJH339" s="60"/>
      <c r="VJI339" s="60"/>
      <c r="VJJ339" s="60"/>
      <c r="VJK339" s="60"/>
      <c r="VJL339" s="60"/>
      <c r="VJM339" s="60"/>
      <c r="VJN339" s="60"/>
      <c r="VJO339" s="60"/>
      <c r="VJP339" s="60"/>
      <c r="VJQ339" s="60"/>
      <c r="VJR339" s="60"/>
      <c r="VJS339" s="60"/>
      <c r="VJT339" s="60"/>
      <c r="VJU339" s="60"/>
      <c r="VJV339" s="60"/>
      <c r="VJW339" s="60"/>
      <c r="VJX339" s="60"/>
      <c r="VJY339" s="60"/>
      <c r="VJZ339" s="60"/>
      <c r="VKA339" s="60"/>
      <c r="VKB339" s="60"/>
      <c r="VKC339" s="60"/>
      <c r="VKD339" s="60"/>
      <c r="VKE339" s="60"/>
      <c r="VKF339" s="60"/>
      <c r="VKG339" s="60"/>
      <c r="VKH339" s="60"/>
      <c r="VKI339" s="60"/>
      <c r="VKJ339" s="60"/>
      <c r="VKK339" s="60"/>
      <c r="VKL339" s="60"/>
      <c r="VKM339" s="60"/>
      <c r="VKN339" s="60"/>
      <c r="VKO339" s="60"/>
      <c r="VKP339" s="60"/>
      <c r="VKQ339" s="60"/>
      <c r="VKR339" s="60"/>
      <c r="VKS339" s="60"/>
      <c r="VKT339" s="60"/>
      <c r="VKU339" s="60"/>
      <c r="VKV339" s="60"/>
      <c r="VKW339" s="60"/>
      <c r="VKX339" s="60"/>
      <c r="VKY339" s="60"/>
      <c r="VKZ339" s="60"/>
      <c r="VLA339" s="60"/>
      <c r="VLB339" s="60"/>
      <c r="VLC339" s="60"/>
      <c r="VLD339" s="60"/>
      <c r="VLE339" s="60"/>
      <c r="VLF339" s="60"/>
      <c r="VLG339" s="60"/>
      <c r="VLH339" s="60"/>
      <c r="VLI339" s="60"/>
      <c r="VLJ339" s="60"/>
      <c r="VLK339" s="60"/>
      <c r="VLL339" s="60"/>
      <c r="VLM339" s="60"/>
      <c r="VLN339" s="60"/>
      <c r="VLO339" s="60"/>
      <c r="VLP339" s="60"/>
      <c r="VLQ339" s="60"/>
      <c r="VLR339" s="60"/>
      <c r="VLS339" s="60"/>
      <c r="VLT339" s="60"/>
      <c r="VLU339" s="60"/>
      <c r="VLV339" s="60"/>
      <c r="VLW339" s="60"/>
      <c r="VLX339" s="60"/>
      <c r="VLY339" s="60"/>
      <c r="VLZ339" s="60"/>
      <c r="VMA339" s="60"/>
      <c r="VMB339" s="60"/>
      <c r="VMC339" s="60"/>
      <c r="VMD339" s="60"/>
      <c r="VME339" s="60"/>
      <c r="VMF339" s="60"/>
      <c r="VMG339" s="60"/>
      <c r="VMH339" s="60"/>
      <c r="VMI339" s="60"/>
      <c r="VMJ339" s="60"/>
      <c r="VMK339" s="60"/>
      <c r="VML339" s="60"/>
      <c r="VMM339" s="60"/>
      <c r="VMN339" s="60"/>
      <c r="VMO339" s="60"/>
      <c r="VMP339" s="60"/>
      <c r="VMQ339" s="60"/>
      <c r="VMR339" s="60"/>
      <c r="VMS339" s="60"/>
      <c r="VMT339" s="60"/>
      <c r="VMU339" s="60"/>
      <c r="VMV339" s="60"/>
      <c r="VMW339" s="60"/>
      <c r="VMX339" s="60"/>
      <c r="VMY339" s="60"/>
      <c r="VMZ339" s="60"/>
      <c r="VNA339" s="60"/>
      <c r="VNB339" s="60"/>
      <c r="VNC339" s="60"/>
      <c r="VND339" s="60"/>
      <c r="VNE339" s="60"/>
      <c r="VNF339" s="60"/>
      <c r="VNG339" s="60"/>
      <c r="VNH339" s="60"/>
      <c r="VNI339" s="60"/>
      <c r="VNJ339" s="60"/>
      <c r="VNK339" s="60"/>
      <c r="VNL339" s="60"/>
      <c r="VNM339" s="60"/>
      <c r="VNN339" s="60"/>
      <c r="VNO339" s="60"/>
      <c r="VNP339" s="60"/>
      <c r="VNQ339" s="60"/>
      <c r="VNR339" s="60"/>
      <c r="VNS339" s="60"/>
      <c r="VNT339" s="60"/>
      <c r="VNU339" s="60"/>
      <c r="VNV339" s="60"/>
      <c r="VNW339" s="60"/>
      <c r="VNX339" s="60"/>
      <c r="VNY339" s="60"/>
      <c r="VNZ339" s="60"/>
      <c r="VOA339" s="60"/>
      <c r="VOB339" s="60"/>
      <c r="VOC339" s="60"/>
      <c r="VOD339" s="60"/>
      <c r="VOE339" s="60"/>
      <c r="VOF339" s="60"/>
      <c r="VOG339" s="60"/>
      <c r="VOH339" s="60"/>
      <c r="VOI339" s="60"/>
      <c r="VOJ339" s="60"/>
      <c r="VOK339" s="60"/>
      <c r="VOL339" s="60"/>
      <c r="VOM339" s="60"/>
      <c r="VON339" s="60"/>
      <c r="VOO339" s="60"/>
      <c r="VOP339" s="60"/>
      <c r="VOQ339" s="60"/>
      <c r="VOR339" s="60"/>
      <c r="VOS339" s="60"/>
      <c r="VOT339" s="60"/>
      <c r="VOU339" s="60"/>
      <c r="VOV339" s="60"/>
      <c r="VOW339" s="60"/>
      <c r="VOX339" s="60"/>
      <c r="VOY339" s="60"/>
      <c r="VOZ339" s="60"/>
      <c r="VPA339" s="60"/>
      <c r="VPB339" s="60"/>
      <c r="VPC339" s="60"/>
      <c r="VPD339" s="60"/>
      <c r="VPE339" s="60"/>
      <c r="VPF339" s="60"/>
      <c r="VPG339" s="60"/>
      <c r="VPH339" s="60"/>
      <c r="VPI339" s="60"/>
      <c r="VPJ339" s="60"/>
      <c r="VPK339" s="60"/>
      <c r="VPL339" s="60"/>
      <c r="VPM339" s="60"/>
      <c r="VPN339" s="60"/>
      <c r="VPO339" s="60"/>
      <c r="VPP339" s="60"/>
      <c r="VPQ339" s="60"/>
      <c r="VPR339" s="60"/>
      <c r="VPS339" s="60"/>
      <c r="VPT339" s="60"/>
      <c r="VPU339" s="60"/>
      <c r="VPV339" s="60"/>
      <c r="VPW339" s="60"/>
      <c r="VPX339" s="60"/>
      <c r="VPY339" s="60"/>
      <c r="VPZ339" s="60"/>
      <c r="VQA339" s="60"/>
      <c r="VQB339" s="60"/>
      <c r="VQC339" s="60"/>
      <c r="VQD339" s="60"/>
      <c r="VQE339" s="60"/>
      <c r="VQF339" s="60"/>
      <c r="VQG339" s="60"/>
      <c r="VQH339" s="60"/>
      <c r="VQI339" s="60"/>
      <c r="VQJ339" s="60"/>
      <c r="VQK339" s="60"/>
      <c r="VQL339" s="60"/>
      <c r="VQM339" s="60"/>
      <c r="VQN339" s="60"/>
      <c r="VQO339" s="60"/>
      <c r="VQP339" s="60"/>
      <c r="VQQ339" s="60"/>
      <c r="VQR339" s="60"/>
      <c r="VQS339" s="60"/>
      <c r="VQT339" s="60"/>
      <c r="VQU339" s="60"/>
      <c r="VQV339" s="60"/>
      <c r="VQW339" s="60"/>
      <c r="VQX339" s="60"/>
      <c r="VQY339" s="60"/>
      <c r="VQZ339" s="60"/>
      <c r="VRA339" s="60"/>
      <c r="VRB339" s="60"/>
      <c r="VRC339" s="60"/>
      <c r="VRD339" s="60"/>
      <c r="VRE339" s="60"/>
      <c r="VRF339" s="60"/>
      <c r="VRG339" s="60"/>
      <c r="VRH339" s="60"/>
      <c r="VRI339" s="60"/>
      <c r="VRJ339" s="60"/>
      <c r="VRK339" s="60"/>
      <c r="VRL339" s="60"/>
      <c r="VRM339" s="60"/>
      <c r="VRN339" s="60"/>
      <c r="VRO339" s="60"/>
      <c r="VRP339" s="60"/>
      <c r="VRQ339" s="60"/>
      <c r="VRR339" s="60"/>
      <c r="VRS339" s="60"/>
      <c r="VRT339" s="60"/>
      <c r="VRU339" s="60"/>
      <c r="VRV339" s="60"/>
      <c r="VRW339" s="60"/>
      <c r="VRX339" s="60"/>
      <c r="VRY339" s="60"/>
      <c r="VRZ339" s="60"/>
      <c r="VSA339" s="60"/>
      <c r="VSB339" s="60"/>
      <c r="VSC339" s="60"/>
      <c r="VSD339" s="60"/>
      <c r="VSE339" s="60"/>
      <c r="VSF339" s="60"/>
      <c r="VSG339" s="60"/>
      <c r="VSH339" s="60"/>
      <c r="VSI339" s="60"/>
      <c r="VSJ339" s="60"/>
      <c r="VSK339" s="60"/>
      <c r="VSL339" s="60"/>
      <c r="VSM339" s="60"/>
      <c r="VSN339" s="60"/>
      <c r="VSO339" s="60"/>
      <c r="VSP339" s="60"/>
      <c r="VSQ339" s="60"/>
      <c r="VSR339" s="60"/>
      <c r="VSS339" s="60"/>
      <c r="VST339" s="60"/>
      <c r="VSU339" s="60"/>
      <c r="VSV339" s="60"/>
      <c r="VSW339" s="60"/>
      <c r="VSX339" s="60"/>
      <c r="VSY339" s="60"/>
      <c r="VSZ339" s="60"/>
      <c r="VTA339" s="60"/>
      <c r="VTB339" s="60"/>
      <c r="VTC339" s="60"/>
      <c r="VTD339" s="60"/>
      <c r="VTE339" s="60"/>
      <c r="VTF339" s="60"/>
      <c r="VTG339" s="60"/>
      <c r="VTH339" s="60"/>
      <c r="VTI339" s="60"/>
      <c r="VTJ339" s="60"/>
      <c r="VTK339" s="60"/>
      <c r="VTL339" s="60"/>
      <c r="VTM339" s="60"/>
      <c r="VTN339" s="60"/>
      <c r="VTO339" s="60"/>
      <c r="VTP339" s="60"/>
      <c r="VTQ339" s="60"/>
      <c r="VTR339" s="60"/>
      <c r="VTS339" s="60"/>
      <c r="VTT339" s="60"/>
      <c r="VTU339" s="60"/>
      <c r="VTV339" s="60"/>
      <c r="VTW339" s="60"/>
      <c r="VTX339" s="60"/>
      <c r="VTY339" s="60"/>
      <c r="VTZ339" s="60"/>
      <c r="VUA339" s="60"/>
      <c r="VUB339" s="60"/>
      <c r="VUC339" s="60"/>
      <c r="VUD339" s="60"/>
      <c r="VUE339" s="60"/>
      <c r="VUF339" s="60"/>
      <c r="VUG339" s="60"/>
      <c r="VUH339" s="60"/>
      <c r="VUI339" s="60"/>
      <c r="VUJ339" s="60"/>
      <c r="VUK339" s="60"/>
      <c r="VUL339" s="60"/>
      <c r="VUM339" s="60"/>
      <c r="VUN339" s="60"/>
      <c r="VUO339" s="60"/>
      <c r="VUP339" s="60"/>
      <c r="VUQ339" s="60"/>
      <c r="VUR339" s="60"/>
      <c r="VUS339" s="60"/>
      <c r="VUT339" s="60"/>
      <c r="VUU339" s="60"/>
      <c r="VUV339" s="60"/>
      <c r="VUW339" s="60"/>
      <c r="VUX339" s="60"/>
      <c r="VUY339" s="60"/>
      <c r="VUZ339" s="60"/>
      <c r="VVA339" s="60"/>
      <c r="VVB339" s="60"/>
      <c r="VVC339" s="60"/>
      <c r="VVD339" s="60"/>
      <c r="VVE339" s="60"/>
      <c r="VVF339" s="60"/>
      <c r="VVG339" s="60"/>
      <c r="VVH339" s="60"/>
      <c r="VVI339" s="60"/>
      <c r="VVJ339" s="60"/>
      <c r="VVK339" s="60"/>
      <c r="VVL339" s="60"/>
      <c r="VVM339" s="60"/>
      <c r="VVN339" s="60"/>
      <c r="VVO339" s="60"/>
      <c r="VVP339" s="60"/>
      <c r="VVQ339" s="60"/>
      <c r="VVR339" s="60"/>
      <c r="VVS339" s="60"/>
      <c r="VVT339" s="60"/>
      <c r="VVU339" s="60"/>
      <c r="VVV339" s="60"/>
      <c r="VVW339" s="60"/>
      <c r="VVX339" s="60"/>
      <c r="VVY339" s="60"/>
      <c r="VVZ339" s="60"/>
      <c r="VWA339" s="60"/>
      <c r="VWB339" s="60"/>
      <c r="VWC339" s="60"/>
      <c r="VWD339" s="60"/>
      <c r="VWE339" s="60"/>
      <c r="VWF339" s="60"/>
      <c r="VWG339" s="60"/>
      <c r="VWH339" s="60"/>
      <c r="VWI339" s="60"/>
      <c r="VWJ339" s="60"/>
      <c r="VWK339" s="60"/>
      <c r="VWL339" s="60"/>
      <c r="VWM339" s="60"/>
      <c r="VWN339" s="60"/>
      <c r="VWO339" s="60"/>
      <c r="VWP339" s="60"/>
      <c r="VWQ339" s="60"/>
      <c r="VWR339" s="60"/>
      <c r="VWS339" s="60"/>
      <c r="VWT339" s="60"/>
      <c r="VWU339" s="60"/>
      <c r="VWV339" s="60"/>
      <c r="VWW339" s="60"/>
      <c r="VWX339" s="60"/>
      <c r="VWY339" s="60"/>
      <c r="VWZ339" s="60"/>
      <c r="VXA339" s="60"/>
      <c r="VXB339" s="60"/>
      <c r="VXC339" s="60"/>
      <c r="VXD339" s="60"/>
      <c r="VXE339" s="60"/>
      <c r="VXF339" s="60"/>
      <c r="VXG339" s="60"/>
      <c r="VXH339" s="60"/>
      <c r="VXI339" s="60"/>
      <c r="VXJ339" s="60"/>
      <c r="VXK339" s="60"/>
      <c r="VXL339" s="60"/>
      <c r="VXM339" s="60"/>
      <c r="VXN339" s="60"/>
      <c r="VXO339" s="60"/>
      <c r="VXP339" s="60"/>
      <c r="VXQ339" s="60"/>
      <c r="VXR339" s="60"/>
      <c r="VXS339" s="60"/>
      <c r="VXT339" s="60"/>
      <c r="VXU339" s="60"/>
      <c r="VXV339" s="60"/>
      <c r="VXW339" s="60"/>
      <c r="VXX339" s="60"/>
      <c r="VXY339" s="60"/>
      <c r="VXZ339" s="60"/>
      <c r="VYA339" s="60"/>
      <c r="VYB339" s="60"/>
      <c r="VYC339" s="60"/>
      <c r="VYD339" s="60"/>
      <c r="VYE339" s="60"/>
      <c r="VYF339" s="60"/>
      <c r="VYG339" s="60"/>
      <c r="VYH339" s="60"/>
      <c r="VYI339" s="60"/>
      <c r="VYJ339" s="60"/>
      <c r="VYK339" s="60"/>
      <c r="VYL339" s="60"/>
      <c r="VYM339" s="60"/>
      <c r="VYN339" s="60"/>
      <c r="VYO339" s="60"/>
      <c r="VYP339" s="60"/>
      <c r="VYQ339" s="60"/>
      <c r="VYR339" s="60"/>
      <c r="VYS339" s="60"/>
      <c r="VYT339" s="60"/>
      <c r="VYU339" s="60"/>
      <c r="VYV339" s="60"/>
      <c r="VYW339" s="60"/>
      <c r="VYX339" s="60"/>
      <c r="VYY339" s="60"/>
      <c r="VYZ339" s="60"/>
      <c r="VZA339" s="60"/>
      <c r="VZB339" s="60"/>
      <c r="VZC339" s="60"/>
      <c r="VZD339" s="60"/>
      <c r="VZE339" s="60"/>
      <c r="VZF339" s="60"/>
      <c r="VZG339" s="60"/>
      <c r="VZH339" s="60"/>
      <c r="VZI339" s="60"/>
      <c r="VZJ339" s="60"/>
      <c r="VZK339" s="60"/>
      <c r="VZL339" s="60"/>
      <c r="VZM339" s="60"/>
      <c r="VZN339" s="60"/>
      <c r="VZO339" s="60"/>
      <c r="VZP339" s="60"/>
      <c r="VZQ339" s="60"/>
      <c r="VZR339" s="60"/>
      <c r="VZS339" s="60"/>
      <c r="VZT339" s="60"/>
      <c r="VZU339" s="60"/>
      <c r="VZV339" s="60"/>
      <c r="VZW339" s="60"/>
      <c r="VZX339" s="60"/>
      <c r="VZY339" s="60"/>
      <c r="VZZ339" s="60"/>
      <c r="WAA339" s="60"/>
      <c r="WAB339" s="60"/>
      <c r="WAC339" s="60"/>
      <c r="WAD339" s="60"/>
      <c r="WAE339" s="60"/>
      <c r="WAF339" s="60"/>
      <c r="WAG339" s="60"/>
      <c r="WAH339" s="60"/>
      <c r="WAI339" s="60"/>
      <c r="WAJ339" s="60"/>
      <c r="WAK339" s="60"/>
      <c r="WAL339" s="60"/>
      <c r="WAM339" s="60"/>
      <c r="WAN339" s="60"/>
      <c r="WAO339" s="60"/>
      <c r="WAP339" s="60"/>
      <c r="WAQ339" s="60"/>
      <c r="WAR339" s="60"/>
      <c r="WAS339" s="60"/>
      <c r="WAT339" s="60"/>
      <c r="WAU339" s="60"/>
      <c r="WAV339" s="60"/>
      <c r="WAW339" s="60"/>
      <c r="WAX339" s="60"/>
      <c r="WAY339" s="60"/>
      <c r="WAZ339" s="60"/>
      <c r="WBA339" s="60"/>
      <c r="WBB339" s="60"/>
      <c r="WBC339" s="60"/>
      <c r="WBD339" s="60"/>
      <c r="WBE339" s="60"/>
      <c r="WBF339" s="60"/>
      <c r="WBG339" s="60"/>
      <c r="WBH339" s="60"/>
      <c r="WBI339" s="60"/>
      <c r="WBJ339" s="60"/>
      <c r="WBK339" s="60"/>
      <c r="WBL339" s="60"/>
      <c r="WBM339" s="60"/>
      <c r="WBN339" s="60"/>
      <c r="WBO339" s="60"/>
      <c r="WBP339" s="60"/>
      <c r="WBQ339" s="60"/>
      <c r="WBR339" s="60"/>
      <c r="WBS339" s="60"/>
      <c r="WBT339" s="60"/>
      <c r="WBU339" s="60"/>
      <c r="WBV339" s="60"/>
      <c r="WBW339" s="60"/>
      <c r="WBX339" s="60"/>
      <c r="WBY339" s="60"/>
      <c r="WBZ339" s="60"/>
      <c r="WCA339" s="60"/>
      <c r="WCB339" s="60"/>
      <c r="WCC339" s="60"/>
      <c r="WCD339" s="60"/>
      <c r="WCE339" s="60"/>
      <c r="WCF339" s="60"/>
      <c r="WCG339" s="60"/>
      <c r="WCH339" s="60"/>
      <c r="WCI339" s="60"/>
      <c r="WCJ339" s="60"/>
      <c r="WCK339" s="60"/>
      <c r="WCL339" s="60"/>
      <c r="WCM339" s="60"/>
      <c r="WCN339" s="60"/>
      <c r="WCO339" s="60"/>
      <c r="WCP339" s="60"/>
      <c r="WCQ339" s="60"/>
      <c r="WCR339" s="60"/>
      <c r="WCS339" s="60"/>
      <c r="WCT339" s="60"/>
      <c r="WCU339" s="60"/>
      <c r="WCV339" s="60"/>
      <c r="WCW339" s="60"/>
      <c r="WCX339" s="60"/>
      <c r="WCY339" s="60"/>
      <c r="WCZ339" s="60"/>
      <c r="WDA339" s="60"/>
      <c r="WDB339" s="60"/>
      <c r="WDC339" s="60"/>
      <c r="WDD339" s="60"/>
      <c r="WDE339" s="60"/>
      <c r="WDF339" s="60"/>
      <c r="WDG339" s="60"/>
      <c r="WDH339" s="60"/>
      <c r="WDI339" s="60"/>
      <c r="WDJ339" s="60"/>
      <c r="WDK339" s="60"/>
      <c r="WDL339" s="60"/>
      <c r="WDM339" s="60"/>
      <c r="WDN339" s="60"/>
      <c r="WDO339" s="60"/>
      <c r="WDP339" s="60"/>
      <c r="WDQ339" s="60"/>
      <c r="WDR339" s="60"/>
      <c r="WDS339" s="60"/>
      <c r="WDT339" s="60"/>
      <c r="WDU339" s="60"/>
      <c r="WDV339" s="60"/>
      <c r="WDW339" s="60"/>
      <c r="WDX339" s="60"/>
      <c r="WDY339" s="60"/>
      <c r="WDZ339" s="60"/>
      <c r="WEA339" s="60"/>
      <c r="WEB339" s="60"/>
      <c r="WEC339" s="60"/>
      <c r="WED339" s="60"/>
      <c r="WEE339" s="60"/>
      <c r="WEF339" s="60"/>
      <c r="WEG339" s="60"/>
      <c r="WEH339" s="60"/>
      <c r="WEI339" s="60"/>
      <c r="WEJ339" s="60"/>
      <c r="WEK339" s="60"/>
      <c r="WEL339" s="60"/>
      <c r="WEM339" s="60"/>
      <c r="WEN339" s="60"/>
      <c r="WEO339" s="60"/>
      <c r="WEP339" s="60"/>
      <c r="WEQ339" s="60"/>
      <c r="WER339" s="60"/>
      <c r="WES339" s="60"/>
      <c r="WET339" s="60"/>
      <c r="WEU339" s="60"/>
      <c r="WEV339" s="60"/>
      <c r="WEW339" s="60"/>
      <c r="WEX339" s="60"/>
      <c r="WEY339" s="60"/>
      <c r="WEZ339" s="60"/>
      <c r="WFA339" s="60"/>
      <c r="WFB339" s="60"/>
      <c r="WFC339" s="60"/>
      <c r="WFD339" s="60"/>
      <c r="WFE339" s="60"/>
      <c r="WFF339" s="60"/>
      <c r="WFG339" s="60"/>
      <c r="WFH339" s="60"/>
      <c r="WFI339" s="60"/>
      <c r="WFJ339" s="60"/>
      <c r="WFK339" s="60"/>
      <c r="WFL339" s="60"/>
      <c r="WFM339" s="60"/>
      <c r="WFN339" s="60"/>
      <c r="WFO339" s="60"/>
      <c r="WFP339" s="60"/>
      <c r="WFQ339" s="60"/>
      <c r="WFR339" s="60"/>
      <c r="WFS339" s="60"/>
      <c r="WFT339" s="60"/>
      <c r="WFU339" s="60"/>
      <c r="WFV339" s="60"/>
      <c r="WFW339" s="60"/>
      <c r="WFX339" s="60"/>
      <c r="WFY339" s="60"/>
      <c r="WFZ339" s="60"/>
      <c r="WGA339" s="60"/>
      <c r="WGB339" s="60"/>
      <c r="WGC339" s="60"/>
      <c r="WGD339" s="60"/>
      <c r="WGE339" s="60"/>
      <c r="WGF339" s="60"/>
      <c r="WGG339" s="60"/>
      <c r="WGH339" s="60"/>
      <c r="WGI339" s="60"/>
      <c r="WGJ339" s="60"/>
      <c r="WGK339" s="60"/>
      <c r="WGL339" s="60"/>
      <c r="WGM339" s="60"/>
      <c r="WGN339" s="60"/>
      <c r="WGO339" s="60"/>
      <c r="WGP339" s="60"/>
      <c r="WGQ339" s="60"/>
      <c r="WGR339" s="60"/>
      <c r="WGS339" s="60"/>
      <c r="WGT339" s="60"/>
      <c r="WGU339" s="60"/>
      <c r="WGV339" s="60"/>
      <c r="WGW339" s="60"/>
      <c r="WGX339" s="60"/>
      <c r="WGY339" s="60"/>
      <c r="WGZ339" s="60"/>
      <c r="WHA339" s="60"/>
      <c r="WHB339" s="60"/>
      <c r="WHC339" s="60"/>
      <c r="WHD339" s="60"/>
      <c r="WHE339" s="60"/>
      <c r="WHF339" s="60"/>
      <c r="WHG339" s="60"/>
      <c r="WHH339" s="60"/>
      <c r="WHI339" s="60"/>
      <c r="WHJ339" s="60"/>
      <c r="WHK339" s="60"/>
      <c r="WHL339" s="60"/>
      <c r="WHM339" s="60"/>
      <c r="WHN339" s="60"/>
      <c r="WHO339" s="60"/>
      <c r="WHP339" s="60"/>
      <c r="WHQ339" s="60"/>
      <c r="WHR339" s="60"/>
      <c r="WHS339" s="60"/>
      <c r="WHT339" s="60"/>
      <c r="WHU339" s="60"/>
      <c r="WHV339" s="60"/>
      <c r="WHW339" s="60"/>
      <c r="WHX339" s="60"/>
      <c r="WHY339" s="60"/>
      <c r="WHZ339" s="60"/>
      <c r="WIA339" s="60"/>
      <c r="WIB339" s="60"/>
      <c r="WIC339" s="60"/>
      <c r="WID339" s="60"/>
      <c r="WIE339" s="60"/>
      <c r="WIF339" s="60"/>
      <c r="WIG339" s="60"/>
      <c r="WIH339" s="60"/>
      <c r="WII339" s="60"/>
      <c r="WIJ339" s="60"/>
      <c r="WIK339" s="60"/>
      <c r="WIL339" s="60"/>
      <c r="WIM339" s="60"/>
      <c r="WIN339" s="60"/>
      <c r="WIO339" s="60"/>
      <c r="WIP339" s="60"/>
      <c r="WIQ339" s="60"/>
      <c r="WIR339" s="60"/>
      <c r="WIS339" s="60"/>
      <c r="WIT339" s="60"/>
      <c r="WIU339" s="60"/>
      <c r="WIV339" s="60"/>
      <c r="WIW339" s="60"/>
      <c r="WIX339" s="60"/>
      <c r="WIY339" s="60"/>
      <c r="WIZ339" s="60"/>
      <c r="WJA339" s="60"/>
      <c r="WJB339" s="60"/>
      <c r="WJC339" s="60"/>
      <c r="WJD339" s="60"/>
      <c r="WJE339" s="60"/>
      <c r="WJF339" s="60"/>
      <c r="WJG339" s="60"/>
      <c r="WJH339" s="60"/>
      <c r="WJI339" s="60"/>
      <c r="WJJ339" s="60"/>
      <c r="WJK339" s="60"/>
      <c r="WJL339" s="60"/>
      <c r="WJM339" s="60"/>
      <c r="WJN339" s="60"/>
      <c r="WJO339" s="60"/>
      <c r="WJP339" s="60"/>
      <c r="WJQ339" s="60"/>
      <c r="WJR339" s="60"/>
      <c r="WJS339" s="60"/>
      <c r="WJT339" s="60"/>
      <c r="WJU339" s="60"/>
      <c r="WJV339" s="60"/>
      <c r="WJW339" s="60"/>
      <c r="WJX339" s="60"/>
      <c r="WJY339" s="60"/>
      <c r="WJZ339" s="60"/>
      <c r="WKA339" s="60"/>
      <c r="WKB339" s="60"/>
      <c r="WKC339" s="60"/>
      <c r="WKD339" s="60"/>
      <c r="WKE339" s="60"/>
      <c r="WKF339" s="60"/>
      <c r="WKG339" s="60"/>
      <c r="WKH339" s="60"/>
      <c r="WKI339" s="60"/>
      <c r="WKJ339" s="60"/>
      <c r="WKK339" s="60"/>
      <c r="WKL339" s="60"/>
      <c r="WKM339" s="60"/>
      <c r="WKN339" s="60"/>
      <c r="WKO339" s="60"/>
      <c r="WKP339" s="60"/>
      <c r="WKQ339" s="60"/>
      <c r="WKR339" s="60"/>
      <c r="WKS339" s="60"/>
      <c r="WKT339" s="60"/>
      <c r="WKU339" s="60"/>
      <c r="WKV339" s="60"/>
      <c r="WKW339" s="60"/>
      <c r="WKX339" s="60"/>
      <c r="WKY339" s="60"/>
      <c r="WKZ339" s="60"/>
      <c r="WLA339" s="60"/>
      <c r="WLB339" s="60"/>
      <c r="WLC339" s="60"/>
      <c r="WLD339" s="60"/>
      <c r="WLE339" s="60"/>
      <c r="WLF339" s="60"/>
      <c r="WLG339" s="60"/>
      <c r="WLH339" s="60"/>
      <c r="WLI339" s="60"/>
      <c r="WLJ339" s="60"/>
      <c r="WLK339" s="60"/>
      <c r="WLL339" s="60"/>
      <c r="WLM339" s="60"/>
      <c r="WLN339" s="60"/>
      <c r="WLO339" s="60"/>
      <c r="WLP339" s="60"/>
      <c r="WLQ339" s="60"/>
      <c r="WLR339" s="60"/>
      <c r="WLS339" s="60"/>
      <c r="WLT339" s="60"/>
      <c r="WLU339" s="60"/>
      <c r="WLV339" s="60"/>
      <c r="WLW339" s="60"/>
      <c r="WLX339" s="60"/>
      <c r="WLY339" s="60"/>
      <c r="WLZ339" s="60"/>
      <c r="WMA339" s="60"/>
      <c r="WMB339" s="60"/>
      <c r="WMC339" s="60"/>
      <c r="WMD339" s="60"/>
      <c r="WME339" s="60"/>
      <c r="WMF339" s="60"/>
      <c r="WMG339" s="60"/>
      <c r="WMH339" s="60"/>
      <c r="WMI339" s="60"/>
      <c r="WMJ339" s="60"/>
      <c r="WMK339" s="60"/>
      <c r="WML339" s="60"/>
      <c r="WMM339" s="60"/>
      <c r="WMN339" s="60"/>
      <c r="WMO339" s="60"/>
      <c r="WMP339" s="60"/>
      <c r="WMQ339" s="60"/>
      <c r="WMR339" s="60"/>
      <c r="WMS339" s="60"/>
      <c r="WMT339" s="60"/>
      <c r="WMU339" s="60"/>
      <c r="WMV339" s="60"/>
      <c r="WMW339" s="60"/>
      <c r="WMX339" s="60"/>
      <c r="WMY339" s="60"/>
      <c r="WMZ339" s="60"/>
      <c r="WNA339" s="60"/>
      <c r="WNB339" s="60"/>
      <c r="WNC339" s="60"/>
      <c r="WND339" s="60"/>
      <c r="WNE339" s="60"/>
      <c r="WNF339" s="60"/>
      <c r="WNG339" s="60"/>
      <c r="WNH339" s="60"/>
      <c r="WNI339" s="60"/>
      <c r="WNJ339" s="60"/>
      <c r="WNK339" s="60"/>
      <c r="WNL339" s="60"/>
      <c r="WNM339" s="60"/>
      <c r="WNN339" s="60"/>
      <c r="WNO339" s="60"/>
      <c r="WNP339" s="60"/>
      <c r="WNQ339" s="60"/>
      <c r="WNR339" s="60"/>
      <c r="WNS339" s="60"/>
      <c r="WNT339" s="60"/>
      <c r="WNU339" s="60"/>
      <c r="WNV339" s="60"/>
      <c r="WNW339" s="60"/>
      <c r="WNX339" s="60"/>
      <c r="WNY339" s="60"/>
      <c r="WNZ339" s="60"/>
      <c r="WOA339" s="60"/>
      <c r="WOB339" s="60"/>
      <c r="WOC339" s="60"/>
      <c r="WOD339" s="60"/>
      <c r="WOE339" s="60"/>
      <c r="WOF339" s="60"/>
      <c r="WOG339" s="60"/>
      <c r="WOH339" s="60"/>
      <c r="WOI339" s="60"/>
      <c r="WOJ339" s="60"/>
      <c r="WOK339" s="60"/>
      <c r="WOL339" s="60"/>
      <c r="WOM339" s="60"/>
      <c r="WON339" s="60"/>
      <c r="WOO339" s="60"/>
      <c r="WOP339" s="60"/>
      <c r="WOQ339" s="60"/>
      <c r="WOR339" s="60"/>
      <c r="WOS339" s="60"/>
      <c r="WOT339" s="60"/>
      <c r="WOU339" s="60"/>
      <c r="WOV339" s="60"/>
      <c r="WOW339" s="60"/>
      <c r="WOX339" s="60"/>
      <c r="WOY339" s="60"/>
      <c r="WOZ339" s="60"/>
      <c r="WPA339" s="60"/>
      <c r="WPB339" s="60"/>
      <c r="WPC339" s="60"/>
      <c r="WPD339" s="60"/>
      <c r="WPE339" s="60"/>
      <c r="WPF339" s="60"/>
      <c r="WPG339" s="60"/>
      <c r="WPH339" s="60"/>
      <c r="WPI339" s="60"/>
      <c r="WPJ339" s="60"/>
      <c r="WPK339" s="60"/>
      <c r="WPL339" s="60"/>
      <c r="WPM339" s="60"/>
      <c r="WPN339" s="60"/>
      <c r="WPO339" s="60"/>
      <c r="WPP339" s="60"/>
      <c r="WPQ339" s="60"/>
      <c r="WPR339" s="60"/>
      <c r="WPS339" s="60"/>
      <c r="WPT339" s="60"/>
      <c r="WPU339" s="60"/>
      <c r="WPV339" s="60"/>
      <c r="WPW339" s="60"/>
      <c r="WPX339" s="60"/>
      <c r="WPY339" s="60"/>
      <c r="WPZ339" s="60"/>
      <c r="WQA339" s="60"/>
      <c r="WQB339" s="60"/>
      <c r="WQC339" s="60"/>
      <c r="WQD339" s="60"/>
      <c r="WQE339" s="60"/>
      <c r="WQF339" s="60"/>
      <c r="WQG339" s="60"/>
      <c r="WQH339" s="60"/>
      <c r="WQI339" s="60"/>
      <c r="WQJ339" s="60"/>
      <c r="WQK339" s="60"/>
      <c r="WQL339" s="60"/>
      <c r="WQM339" s="60"/>
      <c r="WQN339" s="60"/>
      <c r="WQO339" s="60"/>
      <c r="WQP339" s="60"/>
      <c r="WQQ339" s="60"/>
      <c r="WQR339" s="60"/>
      <c r="WQS339" s="60"/>
      <c r="WQT339" s="60"/>
      <c r="WQU339" s="60"/>
      <c r="WQV339" s="60"/>
      <c r="WQW339" s="60"/>
      <c r="WQX339" s="60"/>
      <c r="WQY339" s="60"/>
      <c r="WQZ339" s="60"/>
      <c r="WRA339" s="60"/>
      <c r="WRB339" s="60"/>
      <c r="WRC339" s="60"/>
      <c r="WRD339" s="60"/>
      <c r="WRE339" s="60"/>
      <c r="WRF339" s="60"/>
      <c r="WRG339" s="60"/>
      <c r="WRH339" s="60"/>
      <c r="WRI339" s="60"/>
      <c r="WRJ339" s="60"/>
      <c r="WRK339" s="60"/>
      <c r="WRL339" s="60"/>
      <c r="WRM339" s="60"/>
      <c r="WRN339" s="60"/>
      <c r="WRO339" s="60"/>
      <c r="WRP339" s="60"/>
      <c r="WRQ339" s="60"/>
      <c r="WRR339" s="60"/>
      <c r="WRS339" s="60"/>
      <c r="WRT339" s="60"/>
      <c r="WRU339" s="60"/>
      <c r="WRV339" s="60"/>
      <c r="WRW339" s="60"/>
      <c r="WRX339" s="60"/>
      <c r="WRY339" s="60"/>
      <c r="WRZ339" s="60"/>
      <c r="WSA339" s="60"/>
      <c r="WSB339" s="60"/>
      <c r="WSC339" s="60"/>
      <c r="WSD339" s="60"/>
      <c r="WSE339" s="60"/>
      <c r="WSF339" s="60"/>
      <c r="WSG339" s="60"/>
      <c r="WSH339" s="60"/>
      <c r="WSI339" s="60"/>
      <c r="WSJ339" s="60"/>
      <c r="WSK339" s="60"/>
      <c r="WSL339" s="60"/>
      <c r="WSM339" s="60"/>
      <c r="WSN339" s="60"/>
      <c r="WSO339" s="60"/>
      <c r="WSP339" s="60"/>
      <c r="WSQ339" s="60"/>
      <c r="WSR339" s="60"/>
      <c r="WSS339" s="60"/>
      <c r="WST339" s="60"/>
      <c r="WSU339" s="60"/>
      <c r="WSV339" s="60"/>
      <c r="WSW339" s="60"/>
      <c r="WSX339" s="60"/>
      <c r="WSY339" s="60"/>
      <c r="WSZ339" s="60"/>
      <c r="WTA339" s="60"/>
      <c r="WTB339" s="60"/>
      <c r="WTC339" s="60"/>
      <c r="WTD339" s="60"/>
      <c r="WTE339" s="60"/>
      <c r="WTF339" s="60"/>
      <c r="WTG339" s="60"/>
      <c r="WTH339" s="60"/>
      <c r="WTI339" s="60"/>
      <c r="WTJ339" s="60"/>
      <c r="WTK339" s="60"/>
      <c r="WTL339" s="60"/>
      <c r="WTM339" s="60"/>
      <c r="WTN339" s="60"/>
      <c r="WTO339" s="60"/>
      <c r="WTP339" s="60"/>
      <c r="WTQ339" s="60"/>
      <c r="WTR339" s="60"/>
      <c r="WTS339" s="60"/>
      <c r="WTT339" s="60"/>
      <c r="WTU339" s="60"/>
      <c r="WTV339" s="60"/>
      <c r="WTW339" s="60"/>
      <c r="WTX339" s="60"/>
      <c r="WTY339" s="60"/>
      <c r="WTZ339" s="60"/>
      <c r="WUA339" s="60"/>
      <c r="WUB339" s="60"/>
      <c r="WUC339" s="60"/>
      <c r="WUD339" s="60"/>
      <c r="WUE339" s="60"/>
      <c r="WUF339" s="60"/>
      <c r="WUG339" s="60"/>
      <c r="WUH339" s="60"/>
      <c r="WUI339" s="60"/>
      <c r="WUJ339" s="60"/>
      <c r="WUK339" s="60"/>
      <c r="WUL339" s="60"/>
      <c r="WUM339" s="60"/>
      <c r="WUN339" s="60"/>
      <c r="WUO339" s="60"/>
      <c r="WUP339" s="60"/>
      <c r="WUQ339" s="60"/>
      <c r="WUR339" s="60"/>
      <c r="WUS339" s="60"/>
      <c r="WUT339" s="60"/>
      <c r="WUU339" s="60"/>
      <c r="WUV339" s="60"/>
      <c r="WUW339" s="60"/>
      <c r="WUX339" s="60"/>
      <c r="WUY339" s="60"/>
      <c r="WUZ339" s="60"/>
      <c r="WVA339" s="60"/>
      <c r="WVB339" s="60"/>
      <c r="WVC339" s="60"/>
      <c r="WVD339" s="60"/>
      <c r="WVE339" s="60"/>
      <c r="WVF339" s="60"/>
      <c r="WVG339" s="60"/>
      <c r="WVH339" s="60"/>
      <c r="WVI339" s="60"/>
      <c r="WVJ339" s="60"/>
      <c r="WVK339" s="60"/>
      <c r="WVL339" s="60"/>
      <c r="WVM339" s="60"/>
      <c r="WVN339" s="60"/>
      <c r="WVO339" s="60"/>
      <c r="WVP339" s="60"/>
      <c r="WVQ339" s="60"/>
      <c r="WVR339" s="60"/>
      <c r="WVS339" s="60"/>
      <c r="WVT339" s="60"/>
      <c r="WVU339" s="60"/>
      <c r="WVV339" s="60"/>
      <c r="WVW339" s="60"/>
      <c r="WVX339" s="60"/>
      <c r="WVY339" s="60"/>
      <c r="WVZ339" s="60"/>
      <c r="WWA339" s="60"/>
      <c r="WWB339" s="60"/>
      <c r="WWC339" s="60"/>
      <c r="WWD339" s="60"/>
      <c r="WWE339" s="60"/>
      <c r="WWF339" s="60"/>
      <c r="WWG339" s="60"/>
      <c r="WWH339" s="60"/>
      <c r="WWI339" s="60"/>
      <c r="WWJ339" s="60"/>
      <c r="WWK339" s="60"/>
      <c r="WWL339" s="60"/>
      <c r="WWM339" s="60"/>
      <c r="WWN339" s="60"/>
      <c r="WWO339" s="60"/>
      <c r="WWP339" s="60"/>
      <c r="WWQ339" s="60"/>
      <c r="WWR339" s="60"/>
      <c r="WWS339" s="60"/>
      <c r="WWT339" s="60"/>
      <c r="WWU339" s="60"/>
      <c r="WWV339" s="60"/>
      <c r="WWW339" s="60"/>
      <c r="WWX339" s="60"/>
      <c r="WWY339" s="60"/>
      <c r="WWZ339" s="60"/>
      <c r="WXA339" s="60"/>
      <c r="WXB339" s="60"/>
      <c r="WXC339" s="60"/>
      <c r="WXD339" s="60"/>
      <c r="WXE339" s="60"/>
      <c r="WXF339" s="60"/>
      <c r="WXG339" s="60"/>
      <c r="WXH339" s="60"/>
      <c r="WXI339" s="60"/>
      <c r="WXJ339" s="60"/>
      <c r="WXK339" s="60"/>
      <c r="WXL339" s="60"/>
      <c r="WXM339" s="60"/>
      <c r="WXN339" s="60"/>
      <c r="WXO339" s="60"/>
      <c r="WXP339" s="60"/>
      <c r="WXQ339" s="60"/>
      <c r="WXR339" s="60"/>
      <c r="WXS339" s="60"/>
      <c r="WXT339" s="60"/>
      <c r="WXU339" s="60"/>
      <c r="WXV339" s="60"/>
      <c r="WXW339" s="60"/>
      <c r="WXX339" s="60"/>
      <c r="WXY339" s="60"/>
      <c r="WXZ339" s="60"/>
      <c r="WYA339" s="60"/>
      <c r="WYB339" s="60"/>
      <c r="WYC339" s="60"/>
      <c r="WYD339" s="60"/>
      <c r="WYE339" s="60"/>
      <c r="WYF339" s="60"/>
      <c r="WYG339" s="60"/>
      <c r="WYH339" s="60"/>
      <c r="WYI339" s="60"/>
      <c r="WYJ339" s="60"/>
      <c r="WYK339" s="60"/>
      <c r="WYL339" s="60"/>
      <c r="WYM339" s="60"/>
      <c r="WYN339" s="60"/>
      <c r="WYO339" s="60"/>
      <c r="WYP339" s="60"/>
      <c r="WYQ339" s="60"/>
      <c r="WYR339" s="60"/>
      <c r="WYS339" s="60"/>
      <c r="WYT339" s="60"/>
      <c r="WYU339" s="60"/>
      <c r="WYV339" s="60"/>
      <c r="WYW339" s="60"/>
      <c r="WYX339" s="60"/>
      <c r="WYY339" s="60"/>
      <c r="WYZ339" s="60"/>
      <c r="WZA339" s="60"/>
      <c r="WZB339" s="60"/>
      <c r="WZC339" s="60"/>
      <c r="WZD339" s="60"/>
      <c r="WZE339" s="60"/>
      <c r="WZF339" s="60"/>
      <c r="WZG339" s="60"/>
      <c r="WZH339" s="60"/>
      <c r="WZI339" s="60"/>
      <c r="WZJ339" s="60"/>
      <c r="WZK339" s="60"/>
      <c r="WZL339" s="60"/>
      <c r="WZM339" s="60"/>
      <c r="WZN339" s="60"/>
      <c r="WZO339" s="60"/>
      <c r="WZP339" s="60"/>
      <c r="WZQ339" s="60"/>
      <c r="WZR339" s="60"/>
      <c r="WZS339" s="60"/>
      <c r="WZT339" s="60"/>
      <c r="WZU339" s="60"/>
      <c r="WZV339" s="60"/>
      <c r="WZW339" s="60"/>
      <c r="WZX339" s="60"/>
      <c r="WZY339" s="60"/>
      <c r="WZZ339" s="60"/>
      <c r="XAA339" s="60"/>
      <c r="XAB339" s="60"/>
      <c r="XAC339" s="60"/>
      <c r="XAD339" s="60"/>
      <c r="XAE339" s="60"/>
      <c r="XAF339" s="60"/>
      <c r="XAG339" s="60"/>
      <c r="XAH339" s="60"/>
      <c r="XAI339" s="60"/>
      <c r="XAJ339" s="60"/>
      <c r="XAK339" s="60"/>
      <c r="XAL339" s="60"/>
      <c r="XAM339" s="60"/>
      <c r="XAN339" s="60"/>
      <c r="XAO339" s="60"/>
      <c r="XAP339" s="60"/>
      <c r="XAQ339" s="60"/>
      <c r="XAR339" s="60"/>
      <c r="XAS339" s="60"/>
      <c r="XAT339" s="60"/>
      <c r="XAU339" s="60"/>
      <c r="XAV339" s="60"/>
      <c r="XAW339" s="60"/>
      <c r="XAX339" s="60"/>
      <c r="XAY339" s="60"/>
      <c r="XAZ339" s="60"/>
      <c r="XBA339" s="60"/>
      <c r="XBB339" s="60"/>
      <c r="XBC339" s="60"/>
      <c r="XBD339" s="60"/>
      <c r="XBE339" s="60"/>
      <c r="XBF339" s="60"/>
      <c r="XBG339" s="60"/>
      <c r="XBH339" s="60"/>
      <c r="XBI339" s="60"/>
      <c r="XBJ339" s="60"/>
      <c r="XBK339" s="60"/>
      <c r="XBL339" s="60"/>
      <c r="XBM339" s="60"/>
      <c r="XBN339" s="60"/>
      <c r="XBO339" s="60"/>
      <c r="XBP339" s="60"/>
      <c r="XBQ339" s="60"/>
      <c r="XBR339" s="60"/>
      <c r="XBS339" s="60"/>
      <c r="XBT339" s="60"/>
      <c r="XBU339" s="60"/>
      <c r="XBV339" s="60"/>
      <c r="XBW339" s="60"/>
      <c r="XBX339" s="60"/>
      <c r="XBY339" s="60"/>
      <c r="XBZ339" s="60"/>
      <c r="XCA339" s="60"/>
      <c r="XCB339" s="60"/>
      <c r="XCC339" s="60"/>
      <c r="XCD339" s="60"/>
      <c r="XCE339" s="60"/>
      <c r="XCF339" s="60"/>
      <c r="XCG339" s="60"/>
      <c r="XCH339" s="60"/>
      <c r="XCI339" s="60"/>
      <c r="XCJ339" s="60"/>
      <c r="XCK339" s="60"/>
      <c r="XCL339" s="60"/>
      <c r="XCM339" s="60"/>
      <c r="XCN339" s="60"/>
      <c r="XCO339" s="60"/>
      <c r="XCP339" s="60"/>
      <c r="XCQ339" s="60"/>
      <c r="XCR339" s="60"/>
      <c r="XCS339" s="60"/>
      <c r="XCT339" s="60"/>
      <c r="XCU339" s="60"/>
      <c r="XCV339" s="60"/>
      <c r="XCW339" s="60"/>
      <c r="XCX339" s="60"/>
      <c r="XCY339" s="60"/>
      <c r="XCZ339" s="60"/>
      <c r="XDA339" s="60"/>
      <c r="XDB339" s="60"/>
      <c r="XDC339" s="60"/>
      <c r="XDD339" s="60"/>
      <c r="XDE339" s="60"/>
      <c r="XDF339" s="60"/>
      <c r="XDG339" s="60"/>
      <c r="XDH339" s="60"/>
      <c r="XDI339" s="60"/>
      <c r="XDJ339" s="60"/>
      <c r="XDK339" s="60"/>
      <c r="XDL339" s="60"/>
      <c r="XDM339" s="60"/>
      <c r="XDN339" s="60"/>
      <c r="XDO339" s="60"/>
      <c r="XDP339" s="60"/>
      <c r="XDQ339" s="60"/>
      <c r="XDR339" s="60"/>
      <c r="XDS339" s="60"/>
      <c r="XDT339" s="60"/>
      <c r="XDU339" s="60"/>
      <c r="XDV339" s="60"/>
      <c r="XDW339" s="60"/>
      <c r="XDX339" s="60"/>
      <c r="XDY339" s="60"/>
      <c r="XDZ339" s="60"/>
      <c r="XEA339" s="60"/>
      <c r="XEB339" s="60"/>
      <c r="XEC339" s="60"/>
      <c r="XED339" s="60"/>
      <c r="XEE339" s="60"/>
      <c r="XEF339" s="60"/>
      <c r="XEG339" s="60"/>
      <c r="XEH339" s="60"/>
      <c r="XEI339" s="60"/>
      <c r="XEJ339" s="60"/>
      <c r="XEK339" s="60"/>
      <c r="XEL339" s="60"/>
      <c r="XEM339" s="60"/>
      <c r="XEN339" s="60"/>
      <c r="XEO339" s="60"/>
      <c r="XEP339" s="60"/>
      <c r="XEQ339" s="60"/>
      <c r="XER339" s="60"/>
      <c r="XES339" s="60"/>
      <c r="XET339" s="60"/>
      <c r="XEU339" s="60"/>
      <c r="XEV339" s="60"/>
      <c r="XEW339" s="60"/>
      <c r="XEX339" s="60"/>
      <c r="XEY339" s="60"/>
      <c r="XEZ339" s="60"/>
      <c r="XFA339" s="60"/>
      <c r="XFB339" s="60"/>
      <c r="XFC339" s="60"/>
      <c r="XFD339" s="60"/>
    </row>
    <row r="340" spans="1:16384" x14ac:dyDescent="0.3">
      <c r="A340" s="60" t="s">
        <v>490</v>
      </c>
      <c r="B340" s="60"/>
      <c r="C340" s="60"/>
      <c r="D340" s="60"/>
      <c r="E340" s="60"/>
      <c r="F340" s="60"/>
      <c r="G340" s="60"/>
      <c r="H340" s="2">
        <f>294*1.48</f>
        <v>435.12</v>
      </c>
    </row>
    <row r="341" spans="1:16384" x14ac:dyDescent="0.3">
      <c r="A341" s="60" t="s">
        <v>569</v>
      </c>
      <c r="B341" s="60"/>
      <c r="C341" s="60"/>
      <c r="D341" s="60"/>
      <c r="E341" s="60"/>
      <c r="F341" s="60"/>
      <c r="G341" s="60"/>
      <c r="H341" s="2">
        <f>3563*1.48</f>
        <v>5273.24</v>
      </c>
      <c r="I341" s="2"/>
      <c r="J341" s="2"/>
      <c r="K341" s="2"/>
      <c r="L341" s="2"/>
      <c r="M341" s="2"/>
      <c r="N341" s="2"/>
      <c r="O341" s="60"/>
      <c r="P341" s="60"/>
      <c r="Q341" s="60"/>
      <c r="R341" s="60"/>
      <c r="S341" s="60"/>
      <c r="T341" s="60"/>
      <c r="U341" s="60"/>
      <c r="V341" s="60"/>
      <c r="W341" s="60"/>
      <c r="X341" s="60"/>
      <c r="Y341" s="60"/>
      <c r="Z341" s="60"/>
      <c r="AA341" s="60"/>
      <c r="AB341" s="60"/>
      <c r="AC341" s="60"/>
      <c r="AD341" s="60"/>
      <c r="AE341" s="60"/>
      <c r="AF341" s="60"/>
      <c r="AG341" s="60"/>
      <c r="AH341" s="60"/>
      <c r="AI341" s="60"/>
      <c r="AJ341" s="60"/>
      <c r="AK341" s="60"/>
      <c r="AL341" s="60"/>
      <c r="AM341" s="60"/>
      <c r="AN341" s="60"/>
      <c r="AO341" s="60"/>
      <c r="AP341" s="60"/>
      <c r="AQ341" s="60"/>
      <c r="AR341" s="60"/>
      <c r="AS341" s="60"/>
      <c r="AT341" s="60"/>
      <c r="AU341" s="60"/>
      <c r="AV341" s="60"/>
      <c r="AW341" s="60"/>
      <c r="AX341" s="60"/>
      <c r="AY341" s="60"/>
      <c r="AZ341" s="60"/>
      <c r="BA341" s="60"/>
      <c r="BB341" s="60"/>
      <c r="BC341" s="60"/>
      <c r="BD341" s="60"/>
      <c r="BE341" s="60"/>
      <c r="BF341" s="60"/>
      <c r="BG341" s="60"/>
      <c r="BH341" s="60"/>
      <c r="BI341" s="60"/>
      <c r="BJ341" s="60"/>
      <c r="BK341" s="60"/>
      <c r="BL341" s="60"/>
      <c r="BM341" s="60"/>
      <c r="BN341" s="60"/>
      <c r="BO341" s="60"/>
      <c r="BP341" s="60"/>
      <c r="BQ341" s="60"/>
      <c r="BR341" s="60"/>
      <c r="BS341" s="60"/>
      <c r="BT341" s="60"/>
      <c r="BU341" s="60"/>
      <c r="BV341" s="60"/>
      <c r="BW341" s="60"/>
      <c r="BX341" s="60"/>
      <c r="BY341" s="60"/>
      <c r="BZ341" s="60"/>
      <c r="CA341" s="60"/>
      <c r="CB341" s="60"/>
      <c r="CC341" s="60"/>
      <c r="CD341" s="60"/>
      <c r="CE341" s="60"/>
      <c r="CF341" s="60"/>
      <c r="CG341" s="60"/>
      <c r="CH341" s="60"/>
      <c r="CI341" s="60"/>
      <c r="CJ341" s="60"/>
      <c r="CK341" s="60"/>
      <c r="CL341" s="60"/>
      <c r="CM341" s="60"/>
      <c r="CN341" s="60"/>
      <c r="CO341" s="60"/>
      <c r="CP341" s="60"/>
      <c r="CQ341" s="60"/>
      <c r="CR341" s="60"/>
      <c r="CS341" s="60"/>
      <c r="CT341" s="60"/>
      <c r="CU341" s="60"/>
      <c r="CV341" s="60"/>
      <c r="CW341" s="60"/>
      <c r="CX341" s="60"/>
      <c r="CY341" s="60"/>
      <c r="CZ341" s="60"/>
      <c r="DA341" s="60"/>
      <c r="DB341" s="60"/>
      <c r="DC341" s="60"/>
      <c r="DD341" s="60"/>
      <c r="DE341" s="60"/>
      <c r="DF341" s="60"/>
      <c r="DG341" s="60"/>
      <c r="DH341" s="60"/>
      <c r="DI341" s="60"/>
      <c r="DJ341" s="60"/>
      <c r="DK341" s="60"/>
      <c r="DL341" s="60"/>
      <c r="DM341" s="60"/>
      <c r="DN341" s="60"/>
      <c r="DO341" s="60"/>
      <c r="DP341" s="60"/>
      <c r="DQ341" s="60"/>
      <c r="DR341" s="60"/>
      <c r="DS341" s="60"/>
      <c r="DT341" s="60"/>
      <c r="DU341" s="60"/>
      <c r="DV341" s="60"/>
      <c r="DW341" s="60"/>
      <c r="DX341" s="60"/>
      <c r="DY341" s="60"/>
      <c r="DZ341" s="60"/>
      <c r="EA341" s="60"/>
      <c r="EB341" s="60"/>
      <c r="EC341" s="60"/>
      <c r="ED341" s="60"/>
      <c r="EE341" s="60"/>
      <c r="EF341" s="60"/>
      <c r="EG341" s="60"/>
      <c r="EH341" s="60"/>
      <c r="EI341" s="60"/>
      <c r="EJ341" s="60"/>
      <c r="EK341" s="60"/>
      <c r="EL341" s="60"/>
      <c r="EM341" s="60"/>
      <c r="EN341" s="60"/>
      <c r="EO341" s="60"/>
      <c r="EP341" s="60"/>
      <c r="EQ341" s="60"/>
      <c r="ER341" s="60"/>
      <c r="ES341" s="60"/>
      <c r="ET341" s="60"/>
      <c r="EU341" s="60"/>
      <c r="EV341" s="60"/>
      <c r="EW341" s="60"/>
      <c r="EX341" s="60"/>
      <c r="EY341" s="60"/>
      <c r="EZ341" s="60"/>
      <c r="FA341" s="60"/>
      <c r="FB341" s="60"/>
      <c r="FC341" s="60"/>
      <c r="FD341" s="60"/>
      <c r="FE341" s="60"/>
      <c r="FF341" s="60"/>
      <c r="FG341" s="60"/>
      <c r="FH341" s="60"/>
      <c r="FI341" s="60"/>
      <c r="FJ341" s="60"/>
      <c r="FK341" s="60"/>
      <c r="FL341" s="60"/>
      <c r="FM341" s="60"/>
      <c r="FN341" s="60"/>
      <c r="FO341" s="60"/>
      <c r="FP341" s="60"/>
      <c r="FQ341" s="60"/>
      <c r="FR341" s="60"/>
      <c r="FS341" s="60"/>
      <c r="FT341" s="60"/>
      <c r="FU341" s="60"/>
      <c r="FV341" s="60"/>
      <c r="FW341" s="60"/>
      <c r="FX341" s="60"/>
      <c r="FY341" s="60"/>
      <c r="FZ341" s="60"/>
      <c r="GA341" s="60"/>
      <c r="GB341" s="60"/>
      <c r="GC341" s="60"/>
      <c r="GD341" s="60"/>
      <c r="GE341" s="60"/>
      <c r="GF341" s="60"/>
      <c r="GG341" s="60"/>
      <c r="GH341" s="60"/>
      <c r="GI341" s="60"/>
      <c r="GJ341" s="60"/>
      <c r="GK341" s="60"/>
      <c r="GL341" s="60"/>
      <c r="GM341" s="60"/>
      <c r="GN341" s="60"/>
      <c r="GO341" s="60"/>
      <c r="GP341" s="60"/>
      <c r="GQ341" s="60"/>
      <c r="GR341" s="60"/>
      <c r="GS341" s="60"/>
      <c r="GT341" s="60"/>
      <c r="GU341" s="60"/>
      <c r="GV341" s="60"/>
      <c r="GW341" s="60"/>
      <c r="GX341" s="60"/>
      <c r="GY341" s="60"/>
      <c r="GZ341" s="60"/>
      <c r="HA341" s="60"/>
      <c r="HB341" s="60"/>
      <c r="HC341" s="60"/>
      <c r="HD341" s="60"/>
      <c r="HE341" s="60"/>
      <c r="HF341" s="60"/>
      <c r="HG341" s="60"/>
      <c r="HH341" s="60"/>
      <c r="HI341" s="60"/>
      <c r="HJ341" s="60"/>
      <c r="HK341" s="60"/>
      <c r="HL341" s="60"/>
      <c r="HM341" s="60"/>
      <c r="HN341" s="60"/>
      <c r="HO341" s="60"/>
      <c r="HP341" s="60"/>
      <c r="HQ341" s="60"/>
      <c r="HR341" s="60"/>
      <c r="HS341" s="60"/>
      <c r="HT341" s="60"/>
      <c r="HU341" s="60"/>
      <c r="HV341" s="60"/>
      <c r="HW341" s="60"/>
      <c r="HX341" s="60"/>
      <c r="HY341" s="60"/>
      <c r="HZ341" s="60"/>
      <c r="IA341" s="60"/>
      <c r="IB341" s="60"/>
      <c r="IC341" s="60"/>
      <c r="ID341" s="60"/>
      <c r="IE341" s="60"/>
      <c r="IF341" s="60"/>
      <c r="IG341" s="60"/>
      <c r="IH341" s="60"/>
      <c r="II341" s="60"/>
      <c r="IJ341" s="60"/>
      <c r="IK341" s="60"/>
      <c r="IL341" s="60"/>
      <c r="IM341" s="60"/>
      <c r="IN341" s="60"/>
      <c r="IO341" s="60"/>
      <c r="IP341" s="60"/>
      <c r="IQ341" s="60"/>
      <c r="IR341" s="60"/>
      <c r="IS341" s="60"/>
      <c r="IT341" s="60"/>
      <c r="IU341" s="60"/>
      <c r="IV341" s="60"/>
      <c r="IW341" s="60"/>
      <c r="IX341" s="60"/>
      <c r="IY341" s="60"/>
      <c r="IZ341" s="60"/>
      <c r="JA341" s="60"/>
      <c r="JB341" s="60"/>
      <c r="JC341" s="60"/>
      <c r="JD341" s="60"/>
      <c r="JE341" s="60"/>
      <c r="JF341" s="60"/>
      <c r="JG341" s="60"/>
      <c r="JH341" s="60"/>
      <c r="JI341" s="60"/>
      <c r="JJ341" s="60"/>
      <c r="JK341" s="60"/>
      <c r="JL341" s="60"/>
      <c r="JM341" s="60"/>
      <c r="JN341" s="60"/>
      <c r="JO341" s="60"/>
      <c r="JP341" s="60"/>
      <c r="JQ341" s="60"/>
      <c r="JR341" s="60"/>
      <c r="JS341" s="60"/>
      <c r="JT341" s="60"/>
      <c r="JU341" s="60"/>
      <c r="JV341" s="60"/>
      <c r="JW341" s="60"/>
      <c r="JX341" s="60"/>
      <c r="JY341" s="60"/>
      <c r="JZ341" s="60"/>
      <c r="KA341" s="60"/>
      <c r="KB341" s="60"/>
      <c r="KC341" s="60"/>
      <c r="KD341" s="60"/>
      <c r="KE341" s="60"/>
      <c r="KF341" s="60"/>
      <c r="KG341" s="60"/>
      <c r="KH341" s="60"/>
      <c r="KI341" s="60"/>
      <c r="KJ341" s="60"/>
      <c r="KK341" s="60"/>
      <c r="KL341" s="60"/>
      <c r="KM341" s="60"/>
      <c r="KN341" s="60"/>
      <c r="KO341" s="60"/>
      <c r="KP341" s="60"/>
      <c r="KQ341" s="60"/>
      <c r="KR341" s="60"/>
      <c r="KS341" s="60"/>
      <c r="KT341" s="60"/>
      <c r="KU341" s="60"/>
      <c r="KV341" s="60"/>
      <c r="KW341" s="60"/>
      <c r="KX341" s="60"/>
      <c r="KY341" s="60"/>
      <c r="KZ341" s="60"/>
      <c r="LA341" s="60"/>
      <c r="LB341" s="60"/>
      <c r="LC341" s="60"/>
      <c r="LD341" s="60"/>
      <c r="LE341" s="60"/>
      <c r="LF341" s="60"/>
      <c r="LG341" s="60"/>
      <c r="LH341" s="60"/>
      <c r="LI341" s="60"/>
      <c r="LJ341" s="60"/>
      <c r="LK341" s="60"/>
      <c r="LL341" s="60"/>
      <c r="LM341" s="60"/>
      <c r="LN341" s="60"/>
      <c r="LO341" s="60"/>
      <c r="LP341" s="60"/>
      <c r="LQ341" s="60"/>
      <c r="LR341" s="60"/>
      <c r="LS341" s="60"/>
      <c r="LT341" s="60"/>
      <c r="LU341" s="60"/>
      <c r="LV341" s="60"/>
      <c r="LW341" s="60"/>
      <c r="LX341" s="60"/>
      <c r="LY341" s="60"/>
      <c r="LZ341" s="60"/>
      <c r="MA341" s="60"/>
      <c r="MB341" s="60"/>
      <c r="MC341" s="60"/>
      <c r="MD341" s="60"/>
      <c r="ME341" s="60"/>
      <c r="MF341" s="60"/>
      <c r="MG341" s="60"/>
      <c r="MH341" s="60"/>
      <c r="MI341" s="60"/>
      <c r="MJ341" s="60"/>
      <c r="MK341" s="60"/>
      <c r="ML341" s="60"/>
      <c r="MM341" s="60"/>
      <c r="MN341" s="60"/>
      <c r="MO341" s="60"/>
      <c r="MP341" s="60"/>
      <c r="MQ341" s="60"/>
      <c r="MR341" s="60"/>
      <c r="MS341" s="60"/>
      <c r="MT341" s="60"/>
      <c r="MU341" s="60"/>
      <c r="MV341" s="60"/>
      <c r="MW341" s="60"/>
      <c r="MX341" s="60"/>
      <c r="MY341" s="60"/>
      <c r="MZ341" s="60"/>
      <c r="NA341" s="60"/>
      <c r="NB341" s="60"/>
      <c r="NC341" s="60"/>
      <c r="ND341" s="60"/>
      <c r="NE341" s="60"/>
      <c r="NF341" s="60"/>
      <c r="NG341" s="60"/>
      <c r="NH341" s="60"/>
      <c r="NI341" s="60"/>
      <c r="NJ341" s="60"/>
      <c r="NK341" s="60"/>
      <c r="NL341" s="60"/>
      <c r="NM341" s="60"/>
      <c r="NN341" s="60"/>
      <c r="NO341" s="60"/>
      <c r="NP341" s="60"/>
      <c r="NQ341" s="60"/>
      <c r="NR341" s="60"/>
      <c r="NS341" s="60"/>
      <c r="NT341" s="60"/>
      <c r="NU341" s="60"/>
      <c r="NV341" s="60"/>
      <c r="NW341" s="60"/>
      <c r="NX341" s="60"/>
      <c r="NY341" s="60"/>
      <c r="NZ341" s="60"/>
      <c r="OA341" s="60"/>
      <c r="OB341" s="60"/>
      <c r="OC341" s="60"/>
      <c r="OD341" s="60"/>
      <c r="OE341" s="60"/>
      <c r="OF341" s="60"/>
      <c r="OG341" s="60"/>
      <c r="OH341" s="60"/>
      <c r="OI341" s="60"/>
      <c r="OJ341" s="60"/>
      <c r="OK341" s="60"/>
      <c r="OL341" s="60"/>
      <c r="OM341" s="60"/>
      <c r="ON341" s="60"/>
      <c r="OO341" s="60"/>
      <c r="OP341" s="60"/>
      <c r="OQ341" s="60"/>
      <c r="OR341" s="60"/>
      <c r="OS341" s="60"/>
      <c r="OT341" s="60"/>
      <c r="OU341" s="60"/>
      <c r="OV341" s="60"/>
      <c r="OW341" s="60"/>
      <c r="OX341" s="60"/>
      <c r="OY341" s="60"/>
      <c r="OZ341" s="60"/>
      <c r="PA341" s="60"/>
      <c r="PB341" s="60"/>
      <c r="PC341" s="60"/>
      <c r="PD341" s="60"/>
      <c r="PE341" s="60"/>
      <c r="PF341" s="60"/>
      <c r="PG341" s="60"/>
      <c r="PH341" s="60"/>
      <c r="PI341" s="60"/>
      <c r="PJ341" s="60"/>
      <c r="PK341" s="60"/>
      <c r="PL341" s="60"/>
      <c r="PM341" s="60"/>
      <c r="PN341" s="60"/>
      <c r="PO341" s="60"/>
      <c r="PP341" s="60"/>
      <c r="PQ341" s="60"/>
      <c r="PR341" s="60"/>
      <c r="PS341" s="60"/>
      <c r="PT341" s="60"/>
      <c r="PU341" s="60"/>
      <c r="PV341" s="60"/>
      <c r="PW341" s="60"/>
      <c r="PX341" s="60"/>
      <c r="PY341" s="60"/>
      <c r="PZ341" s="60"/>
      <c r="QA341" s="60"/>
      <c r="QB341" s="60"/>
      <c r="QC341" s="60"/>
      <c r="QD341" s="60"/>
      <c r="QE341" s="60"/>
      <c r="QF341" s="60"/>
      <c r="QG341" s="60"/>
      <c r="QH341" s="60"/>
      <c r="QI341" s="60"/>
      <c r="QJ341" s="60"/>
      <c r="QK341" s="60"/>
      <c r="QL341" s="60"/>
      <c r="QM341" s="60"/>
      <c r="QN341" s="60"/>
      <c r="QO341" s="60"/>
      <c r="QP341" s="60"/>
      <c r="QQ341" s="60"/>
      <c r="QR341" s="60"/>
      <c r="QS341" s="60"/>
      <c r="QT341" s="60"/>
      <c r="QU341" s="60"/>
      <c r="QV341" s="60"/>
      <c r="QW341" s="60"/>
      <c r="QX341" s="60"/>
      <c r="QY341" s="60"/>
      <c r="QZ341" s="60"/>
      <c r="RA341" s="60"/>
      <c r="RB341" s="60"/>
      <c r="RC341" s="60"/>
      <c r="RD341" s="60"/>
      <c r="RE341" s="60"/>
      <c r="RF341" s="60"/>
      <c r="RG341" s="60"/>
      <c r="RH341" s="60"/>
      <c r="RI341" s="60"/>
      <c r="RJ341" s="60"/>
      <c r="RK341" s="60"/>
      <c r="RL341" s="60"/>
      <c r="RM341" s="60"/>
      <c r="RN341" s="60"/>
      <c r="RO341" s="60"/>
      <c r="RP341" s="60"/>
      <c r="RQ341" s="60"/>
      <c r="RR341" s="60"/>
      <c r="RS341" s="60"/>
      <c r="RT341" s="60"/>
      <c r="RU341" s="60"/>
      <c r="RV341" s="60"/>
      <c r="RW341" s="60"/>
      <c r="RX341" s="60"/>
      <c r="RY341" s="60"/>
      <c r="RZ341" s="60"/>
      <c r="SA341" s="60"/>
      <c r="SB341" s="60"/>
      <c r="SC341" s="60"/>
      <c r="SD341" s="60"/>
      <c r="SE341" s="60"/>
      <c r="SF341" s="60"/>
      <c r="SG341" s="60"/>
      <c r="SH341" s="60"/>
      <c r="SI341" s="60"/>
      <c r="SJ341" s="60"/>
      <c r="SK341" s="60"/>
      <c r="SL341" s="60"/>
      <c r="SM341" s="60"/>
      <c r="SN341" s="60"/>
      <c r="SO341" s="60"/>
      <c r="SP341" s="60"/>
      <c r="SQ341" s="60"/>
      <c r="SR341" s="60"/>
      <c r="SS341" s="60"/>
      <c r="ST341" s="60"/>
      <c r="SU341" s="60"/>
      <c r="SV341" s="60"/>
      <c r="SW341" s="60"/>
      <c r="SX341" s="60"/>
      <c r="SY341" s="60"/>
      <c r="SZ341" s="60"/>
      <c r="TA341" s="60"/>
      <c r="TB341" s="60"/>
      <c r="TC341" s="60"/>
      <c r="TD341" s="60"/>
      <c r="TE341" s="60"/>
      <c r="TF341" s="60"/>
      <c r="TG341" s="60"/>
      <c r="TH341" s="60"/>
      <c r="TI341" s="60"/>
      <c r="TJ341" s="60"/>
      <c r="TK341" s="60"/>
      <c r="TL341" s="60"/>
      <c r="TM341" s="60"/>
      <c r="TN341" s="60"/>
      <c r="TO341" s="60"/>
      <c r="TP341" s="60"/>
      <c r="TQ341" s="60"/>
      <c r="TR341" s="60"/>
      <c r="TS341" s="60"/>
      <c r="TT341" s="60"/>
      <c r="TU341" s="60"/>
      <c r="TV341" s="60"/>
      <c r="TW341" s="60"/>
      <c r="TX341" s="60"/>
      <c r="TY341" s="60"/>
      <c r="TZ341" s="60"/>
      <c r="UA341" s="60"/>
      <c r="UB341" s="60"/>
      <c r="UC341" s="60"/>
      <c r="UD341" s="60"/>
      <c r="UE341" s="60"/>
      <c r="UF341" s="60"/>
      <c r="UG341" s="60"/>
      <c r="UH341" s="60"/>
      <c r="UI341" s="60"/>
      <c r="UJ341" s="60"/>
      <c r="UK341" s="60"/>
      <c r="UL341" s="60"/>
      <c r="UM341" s="60"/>
      <c r="UN341" s="60"/>
      <c r="UO341" s="60"/>
      <c r="UP341" s="60"/>
      <c r="UQ341" s="60"/>
      <c r="UR341" s="60"/>
      <c r="US341" s="60"/>
      <c r="UT341" s="60"/>
      <c r="UU341" s="60"/>
      <c r="UV341" s="60"/>
      <c r="UW341" s="60"/>
      <c r="UX341" s="60"/>
      <c r="UY341" s="60"/>
      <c r="UZ341" s="60"/>
      <c r="VA341" s="60"/>
      <c r="VB341" s="60"/>
      <c r="VC341" s="60"/>
      <c r="VD341" s="60"/>
      <c r="VE341" s="60"/>
      <c r="VF341" s="60"/>
      <c r="VG341" s="60"/>
      <c r="VH341" s="60"/>
      <c r="VI341" s="60"/>
      <c r="VJ341" s="60"/>
      <c r="VK341" s="60"/>
      <c r="VL341" s="60"/>
      <c r="VM341" s="60"/>
      <c r="VN341" s="60"/>
      <c r="VO341" s="60"/>
      <c r="VP341" s="60"/>
      <c r="VQ341" s="60"/>
      <c r="VR341" s="60"/>
      <c r="VS341" s="60"/>
      <c r="VT341" s="60"/>
      <c r="VU341" s="60"/>
      <c r="VV341" s="60"/>
      <c r="VW341" s="60"/>
      <c r="VX341" s="60"/>
      <c r="VY341" s="60"/>
      <c r="VZ341" s="60"/>
      <c r="WA341" s="60"/>
      <c r="WB341" s="60"/>
      <c r="WC341" s="60"/>
      <c r="WD341" s="60"/>
      <c r="WE341" s="60"/>
      <c r="WF341" s="60"/>
      <c r="WG341" s="60"/>
      <c r="WH341" s="60"/>
      <c r="WI341" s="60"/>
      <c r="WJ341" s="60"/>
      <c r="WK341" s="60"/>
      <c r="WL341" s="60"/>
      <c r="WM341" s="60"/>
      <c r="WN341" s="60"/>
      <c r="WO341" s="60"/>
      <c r="WP341" s="60"/>
      <c r="WQ341" s="60"/>
      <c r="WR341" s="60"/>
      <c r="WS341" s="60"/>
      <c r="WT341" s="60"/>
      <c r="WU341" s="60"/>
      <c r="WV341" s="60"/>
      <c r="WW341" s="60"/>
      <c r="WX341" s="60"/>
      <c r="WY341" s="60"/>
      <c r="WZ341" s="60"/>
      <c r="XA341" s="60"/>
      <c r="XB341" s="60"/>
      <c r="XC341" s="60"/>
      <c r="XD341" s="60"/>
      <c r="XE341" s="60"/>
      <c r="XF341" s="60"/>
      <c r="XG341" s="60"/>
      <c r="XH341" s="60"/>
      <c r="XI341" s="60"/>
      <c r="XJ341" s="60"/>
      <c r="XK341" s="60"/>
      <c r="XL341" s="60"/>
      <c r="XM341" s="60"/>
      <c r="XN341" s="60"/>
      <c r="XO341" s="60"/>
      <c r="XP341" s="60"/>
      <c r="XQ341" s="60"/>
      <c r="XR341" s="60"/>
      <c r="XS341" s="60"/>
      <c r="XT341" s="60"/>
      <c r="XU341" s="60"/>
      <c r="XV341" s="60"/>
      <c r="XW341" s="60"/>
      <c r="XX341" s="60"/>
      <c r="XY341" s="60"/>
      <c r="XZ341" s="60"/>
      <c r="YA341" s="60"/>
      <c r="YB341" s="60"/>
      <c r="YC341" s="60"/>
      <c r="YD341" s="60"/>
      <c r="YE341" s="60"/>
      <c r="YF341" s="60"/>
      <c r="YG341" s="60"/>
      <c r="YH341" s="60"/>
      <c r="YI341" s="60"/>
      <c r="YJ341" s="60"/>
      <c r="YK341" s="60"/>
      <c r="YL341" s="60"/>
      <c r="YM341" s="60"/>
      <c r="YN341" s="60"/>
      <c r="YO341" s="60"/>
      <c r="YP341" s="60"/>
      <c r="YQ341" s="60"/>
      <c r="YR341" s="60"/>
      <c r="YS341" s="60"/>
      <c r="YT341" s="60"/>
      <c r="YU341" s="60"/>
      <c r="YV341" s="60"/>
      <c r="YW341" s="60"/>
      <c r="YX341" s="60"/>
      <c r="YY341" s="60"/>
      <c r="YZ341" s="60"/>
      <c r="ZA341" s="60"/>
      <c r="ZB341" s="60"/>
      <c r="ZC341" s="60"/>
      <c r="ZD341" s="60"/>
      <c r="ZE341" s="60"/>
      <c r="ZF341" s="60"/>
      <c r="ZG341" s="60"/>
      <c r="ZH341" s="60"/>
      <c r="ZI341" s="60"/>
      <c r="ZJ341" s="60"/>
      <c r="ZK341" s="60"/>
      <c r="ZL341" s="60"/>
      <c r="ZM341" s="60"/>
      <c r="ZN341" s="60"/>
      <c r="ZO341" s="60"/>
      <c r="ZP341" s="60"/>
      <c r="ZQ341" s="60"/>
      <c r="ZR341" s="60"/>
      <c r="ZS341" s="60"/>
      <c r="ZT341" s="60"/>
      <c r="ZU341" s="60"/>
      <c r="ZV341" s="60"/>
      <c r="ZW341" s="60"/>
      <c r="ZX341" s="60"/>
      <c r="ZY341" s="60"/>
      <c r="ZZ341" s="60"/>
      <c r="AAA341" s="60"/>
      <c r="AAB341" s="60"/>
      <c r="AAC341" s="60"/>
      <c r="AAD341" s="60"/>
      <c r="AAE341" s="60"/>
      <c r="AAF341" s="60"/>
      <c r="AAG341" s="60"/>
      <c r="AAH341" s="60"/>
      <c r="AAI341" s="60"/>
      <c r="AAJ341" s="60"/>
      <c r="AAK341" s="60"/>
      <c r="AAL341" s="60"/>
      <c r="AAM341" s="60"/>
      <c r="AAN341" s="60"/>
      <c r="AAO341" s="60"/>
      <c r="AAP341" s="60"/>
      <c r="AAQ341" s="60"/>
      <c r="AAR341" s="60"/>
      <c r="AAS341" s="60"/>
      <c r="AAT341" s="60"/>
      <c r="AAU341" s="60"/>
      <c r="AAV341" s="60"/>
      <c r="AAW341" s="60"/>
      <c r="AAX341" s="60"/>
      <c r="AAY341" s="60"/>
      <c r="AAZ341" s="60"/>
      <c r="ABA341" s="60"/>
      <c r="ABB341" s="60"/>
      <c r="ABC341" s="60"/>
      <c r="ABD341" s="60"/>
      <c r="ABE341" s="60"/>
      <c r="ABF341" s="60"/>
      <c r="ABG341" s="60"/>
      <c r="ABH341" s="60"/>
      <c r="ABI341" s="60"/>
      <c r="ABJ341" s="60"/>
      <c r="ABK341" s="60"/>
      <c r="ABL341" s="60"/>
      <c r="ABM341" s="60"/>
      <c r="ABN341" s="60"/>
      <c r="ABO341" s="60"/>
      <c r="ABP341" s="60"/>
      <c r="ABQ341" s="60"/>
      <c r="ABR341" s="60"/>
      <c r="ABS341" s="60"/>
      <c r="ABT341" s="60"/>
      <c r="ABU341" s="60"/>
      <c r="ABV341" s="60"/>
      <c r="ABW341" s="60"/>
      <c r="ABX341" s="60"/>
      <c r="ABY341" s="60"/>
      <c r="ABZ341" s="60"/>
      <c r="ACA341" s="60"/>
      <c r="ACB341" s="60"/>
      <c r="ACC341" s="60"/>
      <c r="ACD341" s="60"/>
      <c r="ACE341" s="60"/>
      <c r="ACF341" s="60"/>
      <c r="ACG341" s="60"/>
      <c r="ACH341" s="60"/>
      <c r="ACI341" s="60"/>
      <c r="ACJ341" s="60"/>
      <c r="ACK341" s="60"/>
      <c r="ACL341" s="60"/>
      <c r="ACM341" s="60"/>
      <c r="ACN341" s="60"/>
      <c r="ACO341" s="60"/>
      <c r="ACP341" s="60"/>
      <c r="ACQ341" s="60"/>
      <c r="ACR341" s="60"/>
      <c r="ACS341" s="60"/>
      <c r="ACT341" s="60"/>
      <c r="ACU341" s="60"/>
      <c r="ACV341" s="60"/>
      <c r="ACW341" s="60"/>
      <c r="ACX341" s="60"/>
      <c r="ACY341" s="60"/>
      <c r="ACZ341" s="60"/>
      <c r="ADA341" s="60"/>
      <c r="ADB341" s="60"/>
      <c r="ADC341" s="60"/>
      <c r="ADD341" s="60"/>
      <c r="ADE341" s="60"/>
      <c r="ADF341" s="60"/>
      <c r="ADG341" s="60"/>
      <c r="ADH341" s="60"/>
      <c r="ADI341" s="60"/>
      <c r="ADJ341" s="60"/>
      <c r="ADK341" s="60"/>
      <c r="ADL341" s="60"/>
      <c r="ADM341" s="60"/>
      <c r="ADN341" s="60"/>
      <c r="ADO341" s="60"/>
      <c r="ADP341" s="60"/>
      <c r="ADQ341" s="60"/>
      <c r="ADR341" s="60"/>
      <c r="ADS341" s="60"/>
      <c r="ADT341" s="60"/>
      <c r="ADU341" s="60"/>
      <c r="ADV341" s="60"/>
      <c r="ADW341" s="60"/>
      <c r="ADX341" s="60"/>
      <c r="ADY341" s="60"/>
      <c r="ADZ341" s="60"/>
      <c r="AEA341" s="60"/>
      <c r="AEB341" s="60"/>
      <c r="AEC341" s="60"/>
      <c r="AED341" s="60"/>
      <c r="AEE341" s="60"/>
      <c r="AEF341" s="60"/>
      <c r="AEG341" s="60"/>
      <c r="AEH341" s="60"/>
      <c r="AEI341" s="60"/>
      <c r="AEJ341" s="60"/>
      <c r="AEK341" s="60"/>
      <c r="AEL341" s="60"/>
      <c r="AEM341" s="60"/>
      <c r="AEN341" s="60"/>
      <c r="AEO341" s="60"/>
      <c r="AEP341" s="60"/>
      <c r="AEQ341" s="60"/>
      <c r="AER341" s="60"/>
      <c r="AES341" s="60"/>
      <c r="AET341" s="60"/>
      <c r="AEU341" s="60"/>
      <c r="AEV341" s="60"/>
      <c r="AEW341" s="60"/>
      <c r="AEX341" s="60"/>
      <c r="AEY341" s="60"/>
      <c r="AEZ341" s="60"/>
      <c r="AFA341" s="60"/>
      <c r="AFB341" s="60"/>
      <c r="AFC341" s="60"/>
      <c r="AFD341" s="60"/>
      <c r="AFE341" s="60"/>
      <c r="AFF341" s="60"/>
      <c r="AFG341" s="60"/>
      <c r="AFH341" s="60"/>
      <c r="AFI341" s="60"/>
      <c r="AFJ341" s="60"/>
      <c r="AFK341" s="60"/>
      <c r="AFL341" s="60"/>
      <c r="AFM341" s="60"/>
      <c r="AFN341" s="60"/>
      <c r="AFO341" s="60"/>
      <c r="AFP341" s="60"/>
      <c r="AFQ341" s="60"/>
      <c r="AFR341" s="60"/>
      <c r="AFS341" s="60"/>
      <c r="AFT341" s="60"/>
      <c r="AFU341" s="60"/>
      <c r="AFV341" s="60"/>
      <c r="AFW341" s="60"/>
      <c r="AFX341" s="60"/>
      <c r="AFY341" s="60"/>
      <c r="AFZ341" s="60"/>
      <c r="AGA341" s="60"/>
      <c r="AGB341" s="60"/>
      <c r="AGC341" s="60"/>
      <c r="AGD341" s="60"/>
      <c r="AGE341" s="60"/>
      <c r="AGF341" s="60"/>
      <c r="AGG341" s="60"/>
      <c r="AGH341" s="60"/>
      <c r="AGI341" s="60"/>
      <c r="AGJ341" s="60"/>
      <c r="AGK341" s="60"/>
      <c r="AGL341" s="60"/>
      <c r="AGM341" s="60"/>
      <c r="AGN341" s="60"/>
      <c r="AGO341" s="60"/>
      <c r="AGP341" s="60"/>
      <c r="AGQ341" s="60"/>
      <c r="AGR341" s="60"/>
      <c r="AGS341" s="60"/>
      <c r="AGT341" s="60"/>
      <c r="AGU341" s="60"/>
      <c r="AGV341" s="60"/>
      <c r="AGW341" s="60"/>
      <c r="AGX341" s="60"/>
      <c r="AGY341" s="60"/>
      <c r="AGZ341" s="60"/>
      <c r="AHA341" s="60"/>
      <c r="AHB341" s="60"/>
      <c r="AHC341" s="60"/>
      <c r="AHD341" s="60"/>
      <c r="AHE341" s="60"/>
      <c r="AHF341" s="60"/>
      <c r="AHG341" s="60"/>
      <c r="AHH341" s="60"/>
      <c r="AHI341" s="60"/>
      <c r="AHJ341" s="60"/>
      <c r="AHK341" s="60"/>
      <c r="AHL341" s="60"/>
      <c r="AHM341" s="60"/>
      <c r="AHN341" s="60"/>
      <c r="AHO341" s="60"/>
      <c r="AHP341" s="60"/>
      <c r="AHQ341" s="60"/>
      <c r="AHR341" s="60"/>
      <c r="AHS341" s="60"/>
      <c r="AHT341" s="60"/>
      <c r="AHU341" s="60"/>
      <c r="AHV341" s="60"/>
      <c r="AHW341" s="60"/>
      <c r="AHX341" s="60"/>
      <c r="AHY341" s="60"/>
      <c r="AHZ341" s="60"/>
      <c r="AIA341" s="60"/>
      <c r="AIB341" s="60"/>
      <c r="AIC341" s="60"/>
      <c r="AID341" s="60"/>
      <c r="AIE341" s="60"/>
      <c r="AIF341" s="60"/>
      <c r="AIG341" s="60"/>
      <c r="AIH341" s="60"/>
      <c r="AII341" s="60"/>
      <c r="AIJ341" s="60"/>
      <c r="AIK341" s="60"/>
      <c r="AIL341" s="60"/>
      <c r="AIM341" s="60"/>
      <c r="AIN341" s="60"/>
      <c r="AIO341" s="60"/>
      <c r="AIP341" s="60"/>
      <c r="AIQ341" s="60"/>
      <c r="AIR341" s="60"/>
      <c r="AIS341" s="60"/>
      <c r="AIT341" s="60"/>
      <c r="AIU341" s="60"/>
      <c r="AIV341" s="60"/>
      <c r="AIW341" s="60"/>
      <c r="AIX341" s="60"/>
      <c r="AIY341" s="60"/>
      <c r="AIZ341" s="60"/>
      <c r="AJA341" s="60"/>
      <c r="AJB341" s="60"/>
      <c r="AJC341" s="60"/>
      <c r="AJD341" s="60"/>
      <c r="AJE341" s="60"/>
      <c r="AJF341" s="60"/>
      <c r="AJG341" s="60"/>
      <c r="AJH341" s="60"/>
      <c r="AJI341" s="60"/>
      <c r="AJJ341" s="60"/>
      <c r="AJK341" s="60"/>
      <c r="AJL341" s="60"/>
      <c r="AJM341" s="60"/>
      <c r="AJN341" s="60"/>
      <c r="AJO341" s="60"/>
      <c r="AJP341" s="60"/>
      <c r="AJQ341" s="60"/>
      <c r="AJR341" s="60"/>
      <c r="AJS341" s="60"/>
      <c r="AJT341" s="60"/>
      <c r="AJU341" s="60"/>
      <c r="AJV341" s="60"/>
      <c r="AJW341" s="60"/>
      <c r="AJX341" s="60"/>
      <c r="AJY341" s="60"/>
      <c r="AJZ341" s="60"/>
      <c r="AKA341" s="60"/>
      <c r="AKB341" s="60"/>
      <c r="AKC341" s="60"/>
      <c r="AKD341" s="60"/>
      <c r="AKE341" s="60"/>
      <c r="AKF341" s="60"/>
      <c r="AKG341" s="60"/>
      <c r="AKH341" s="60"/>
      <c r="AKI341" s="60"/>
      <c r="AKJ341" s="60"/>
      <c r="AKK341" s="60"/>
      <c r="AKL341" s="60"/>
      <c r="AKM341" s="60"/>
      <c r="AKN341" s="60"/>
      <c r="AKO341" s="60"/>
      <c r="AKP341" s="60"/>
      <c r="AKQ341" s="60"/>
      <c r="AKR341" s="60"/>
      <c r="AKS341" s="60"/>
      <c r="AKT341" s="60"/>
      <c r="AKU341" s="60"/>
      <c r="AKV341" s="60"/>
      <c r="AKW341" s="60"/>
      <c r="AKX341" s="60"/>
      <c r="AKY341" s="60"/>
      <c r="AKZ341" s="60"/>
      <c r="ALA341" s="60"/>
      <c r="ALB341" s="60"/>
      <c r="ALC341" s="60"/>
      <c r="ALD341" s="60"/>
      <c r="ALE341" s="60"/>
      <c r="ALF341" s="60"/>
      <c r="ALG341" s="60"/>
      <c r="ALH341" s="60"/>
      <c r="ALI341" s="60"/>
      <c r="ALJ341" s="60"/>
      <c r="ALK341" s="60"/>
      <c r="ALL341" s="60"/>
      <c r="ALM341" s="60"/>
      <c r="ALN341" s="60"/>
      <c r="ALO341" s="60"/>
      <c r="ALP341" s="60"/>
      <c r="ALQ341" s="60"/>
      <c r="ALR341" s="60"/>
      <c r="ALS341" s="60"/>
      <c r="ALT341" s="60"/>
      <c r="ALU341" s="60"/>
      <c r="ALV341" s="60"/>
      <c r="ALW341" s="60"/>
      <c r="ALX341" s="60"/>
      <c r="ALY341" s="60"/>
      <c r="ALZ341" s="60"/>
      <c r="AMA341" s="60"/>
      <c r="AMB341" s="60"/>
      <c r="AMC341" s="60"/>
      <c r="AMD341" s="60"/>
      <c r="AME341" s="60"/>
      <c r="AMF341" s="60"/>
      <c r="AMG341" s="60"/>
      <c r="AMH341" s="60"/>
      <c r="AMI341" s="60"/>
      <c r="AMJ341" s="60"/>
      <c r="AMK341" s="60"/>
      <c r="AML341" s="60"/>
      <c r="AMM341" s="60"/>
      <c r="AMN341" s="60"/>
      <c r="AMO341" s="60"/>
      <c r="AMP341" s="60"/>
      <c r="AMQ341" s="60"/>
      <c r="AMR341" s="60"/>
      <c r="AMS341" s="60"/>
      <c r="AMT341" s="60"/>
      <c r="AMU341" s="60"/>
      <c r="AMV341" s="60"/>
      <c r="AMW341" s="60"/>
      <c r="AMX341" s="60"/>
      <c r="AMY341" s="60"/>
      <c r="AMZ341" s="60"/>
      <c r="ANA341" s="60"/>
      <c r="ANB341" s="60"/>
      <c r="ANC341" s="60"/>
      <c r="AND341" s="60"/>
      <c r="ANE341" s="60"/>
      <c r="ANF341" s="60"/>
      <c r="ANG341" s="60"/>
      <c r="ANH341" s="60"/>
      <c r="ANI341" s="60"/>
      <c r="ANJ341" s="60"/>
      <c r="ANK341" s="60"/>
      <c r="ANL341" s="60"/>
      <c r="ANM341" s="60"/>
      <c r="ANN341" s="60"/>
      <c r="ANO341" s="60"/>
      <c r="ANP341" s="60"/>
      <c r="ANQ341" s="60"/>
      <c r="ANR341" s="60"/>
      <c r="ANS341" s="60"/>
      <c r="ANT341" s="60"/>
      <c r="ANU341" s="60"/>
      <c r="ANV341" s="60"/>
      <c r="ANW341" s="60"/>
      <c r="ANX341" s="60"/>
      <c r="ANY341" s="60"/>
      <c r="ANZ341" s="60"/>
      <c r="AOA341" s="60"/>
      <c r="AOB341" s="60"/>
      <c r="AOC341" s="60"/>
      <c r="AOD341" s="60"/>
      <c r="AOE341" s="60"/>
      <c r="AOF341" s="60"/>
      <c r="AOG341" s="60"/>
      <c r="AOH341" s="60"/>
      <c r="AOI341" s="60"/>
      <c r="AOJ341" s="60"/>
      <c r="AOK341" s="60"/>
      <c r="AOL341" s="60"/>
      <c r="AOM341" s="60"/>
      <c r="AON341" s="60"/>
      <c r="AOO341" s="60"/>
      <c r="AOP341" s="60"/>
      <c r="AOQ341" s="60"/>
      <c r="AOR341" s="60"/>
      <c r="AOS341" s="60"/>
      <c r="AOT341" s="60"/>
      <c r="AOU341" s="60"/>
      <c r="AOV341" s="60"/>
      <c r="AOW341" s="60"/>
      <c r="AOX341" s="60"/>
      <c r="AOY341" s="60"/>
      <c r="AOZ341" s="60"/>
      <c r="APA341" s="60"/>
      <c r="APB341" s="60"/>
      <c r="APC341" s="60"/>
      <c r="APD341" s="60"/>
      <c r="APE341" s="60"/>
      <c r="APF341" s="60"/>
      <c r="APG341" s="60"/>
      <c r="APH341" s="60"/>
      <c r="API341" s="60"/>
      <c r="APJ341" s="60"/>
      <c r="APK341" s="60"/>
      <c r="APL341" s="60"/>
      <c r="APM341" s="60"/>
      <c r="APN341" s="60"/>
      <c r="APO341" s="60"/>
      <c r="APP341" s="60"/>
      <c r="APQ341" s="60"/>
      <c r="APR341" s="60"/>
      <c r="APS341" s="60"/>
      <c r="APT341" s="60"/>
      <c r="APU341" s="60"/>
      <c r="APV341" s="60"/>
      <c r="APW341" s="60"/>
      <c r="APX341" s="60"/>
      <c r="APY341" s="60"/>
      <c r="APZ341" s="60"/>
      <c r="AQA341" s="60"/>
      <c r="AQB341" s="60"/>
      <c r="AQC341" s="60"/>
      <c r="AQD341" s="60"/>
      <c r="AQE341" s="60"/>
      <c r="AQF341" s="60"/>
      <c r="AQG341" s="60"/>
      <c r="AQH341" s="60"/>
      <c r="AQI341" s="60"/>
      <c r="AQJ341" s="60"/>
      <c r="AQK341" s="60"/>
      <c r="AQL341" s="60"/>
      <c r="AQM341" s="60"/>
      <c r="AQN341" s="60"/>
      <c r="AQO341" s="60"/>
      <c r="AQP341" s="60"/>
      <c r="AQQ341" s="60"/>
      <c r="AQR341" s="60"/>
      <c r="AQS341" s="60"/>
      <c r="AQT341" s="60"/>
      <c r="AQU341" s="60"/>
      <c r="AQV341" s="60"/>
      <c r="AQW341" s="60"/>
      <c r="AQX341" s="60"/>
      <c r="AQY341" s="60"/>
      <c r="AQZ341" s="60"/>
      <c r="ARA341" s="60"/>
      <c r="ARB341" s="60"/>
      <c r="ARC341" s="60"/>
      <c r="ARD341" s="60"/>
      <c r="ARE341" s="60"/>
      <c r="ARF341" s="60"/>
      <c r="ARG341" s="60"/>
      <c r="ARH341" s="60"/>
      <c r="ARI341" s="60"/>
      <c r="ARJ341" s="60"/>
      <c r="ARK341" s="60"/>
      <c r="ARL341" s="60"/>
      <c r="ARM341" s="60"/>
      <c r="ARN341" s="60"/>
      <c r="ARO341" s="60"/>
      <c r="ARP341" s="60"/>
      <c r="ARQ341" s="60"/>
      <c r="ARR341" s="60"/>
      <c r="ARS341" s="60"/>
      <c r="ART341" s="60"/>
      <c r="ARU341" s="60"/>
      <c r="ARV341" s="60"/>
      <c r="ARW341" s="60"/>
      <c r="ARX341" s="60"/>
      <c r="ARY341" s="60"/>
      <c r="ARZ341" s="60"/>
      <c r="ASA341" s="60"/>
      <c r="ASB341" s="60"/>
      <c r="ASC341" s="60"/>
      <c r="ASD341" s="60"/>
      <c r="ASE341" s="60"/>
      <c r="ASF341" s="60"/>
      <c r="ASG341" s="60"/>
      <c r="ASH341" s="60"/>
      <c r="ASI341" s="60"/>
      <c r="ASJ341" s="60"/>
      <c r="ASK341" s="60"/>
      <c r="ASL341" s="60"/>
      <c r="ASM341" s="60"/>
      <c r="ASN341" s="60"/>
      <c r="ASO341" s="60"/>
      <c r="ASP341" s="60"/>
      <c r="ASQ341" s="60"/>
      <c r="ASR341" s="60"/>
      <c r="ASS341" s="60"/>
      <c r="AST341" s="60"/>
      <c r="ASU341" s="60"/>
      <c r="ASV341" s="60"/>
      <c r="ASW341" s="60"/>
      <c r="ASX341" s="60"/>
      <c r="ASY341" s="60"/>
      <c r="ASZ341" s="60"/>
      <c r="ATA341" s="60"/>
      <c r="ATB341" s="60"/>
      <c r="ATC341" s="60"/>
      <c r="ATD341" s="60"/>
      <c r="ATE341" s="60"/>
      <c r="ATF341" s="60"/>
      <c r="ATG341" s="60"/>
      <c r="ATH341" s="60"/>
      <c r="ATI341" s="60"/>
      <c r="ATJ341" s="60"/>
      <c r="ATK341" s="60"/>
      <c r="ATL341" s="60"/>
      <c r="ATM341" s="60"/>
      <c r="ATN341" s="60"/>
      <c r="ATO341" s="60"/>
      <c r="ATP341" s="60"/>
      <c r="ATQ341" s="60"/>
      <c r="ATR341" s="60"/>
      <c r="ATS341" s="60"/>
      <c r="ATT341" s="60"/>
      <c r="ATU341" s="60"/>
      <c r="ATV341" s="60"/>
      <c r="ATW341" s="60"/>
      <c r="ATX341" s="60"/>
      <c r="ATY341" s="60"/>
      <c r="ATZ341" s="60"/>
      <c r="AUA341" s="60"/>
      <c r="AUB341" s="60"/>
      <c r="AUC341" s="60"/>
      <c r="AUD341" s="60"/>
      <c r="AUE341" s="60"/>
      <c r="AUF341" s="60"/>
      <c r="AUG341" s="60"/>
      <c r="AUH341" s="60"/>
      <c r="AUI341" s="60"/>
      <c r="AUJ341" s="60"/>
      <c r="AUK341" s="60"/>
      <c r="AUL341" s="60"/>
      <c r="AUM341" s="60"/>
      <c r="AUN341" s="60"/>
      <c r="AUO341" s="60"/>
      <c r="AUP341" s="60"/>
      <c r="AUQ341" s="60"/>
      <c r="AUR341" s="60"/>
      <c r="AUS341" s="60"/>
      <c r="AUT341" s="60"/>
      <c r="AUU341" s="60"/>
      <c r="AUV341" s="60"/>
      <c r="AUW341" s="60"/>
      <c r="AUX341" s="60"/>
      <c r="AUY341" s="60"/>
      <c r="AUZ341" s="60"/>
      <c r="AVA341" s="60"/>
      <c r="AVB341" s="60"/>
      <c r="AVC341" s="60"/>
      <c r="AVD341" s="60"/>
      <c r="AVE341" s="60"/>
      <c r="AVF341" s="60"/>
      <c r="AVG341" s="60"/>
      <c r="AVH341" s="60"/>
      <c r="AVI341" s="60"/>
      <c r="AVJ341" s="60"/>
      <c r="AVK341" s="60"/>
      <c r="AVL341" s="60"/>
      <c r="AVM341" s="60"/>
      <c r="AVN341" s="60"/>
      <c r="AVO341" s="60"/>
      <c r="AVP341" s="60"/>
      <c r="AVQ341" s="60"/>
      <c r="AVR341" s="60"/>
      <c r="AVS341" s="60"/>
      <c r="AVT341" s="60"/>
      <c r="AVU341" s="60"/>
      <c r="AVV341" s="60"/>
      <c r="AVW341" s="60"/>
      <c r="AVX341" s="60"/>
      <c r="AVY341" s="60"/>
      <c r="AVZ341" s="60"/>
      <c r="AWA341" s="60"/>
      <c r="AWB341" s="60"/>
      <c r="AWC341" s="60"/>
      <c r="AWD341" s="60"/>
      <c r="AWE341" s="60"/>
      <c r="AWF341" s="60"/>
      <c r="AWG341" s="60"/>
      <c r="AWH341" s="60"/>
      <c r="AWI341" s="60"/>
      <c r="AWJ341" s="60"/>
      <c r="AWK341" s="60"/>
      <c r="AWL341" s="60"/>
      <c r="AWM341" s="60"/>
      <c r="AWN341" s="60"/>
      <c r="AWO341" s="60"/>
      <c r="AWP341" s="60"/>
      <c r="AWQ341" s="60"/>
      <c r="AWR341" s="60"/>
      <c r="AWS341" s="60"/>
      <c r="AWT341" s="60"/>
      <c r="AWU341" s="60"/>
      <c r="AWV341" s="60"/>
      <c r="AWW341" s="60"/>
      <c r="AWX341" s="60"/>
      <c r="AWY341" s="60"/>
      <c r="AWZ341" s="60"/>
      <c r="AXA341" s="60"/>
      <c r="AXB341" s="60"/>
      <c r="AXC341" s="60"/>
      <c r="AXD341" s="60"/>
      <c r="AXE341" s="60"/>
      <c r="AXF341" s="60"/>
      <c r="AXG341" s="60"/>
      <c r="AXH341" s="60"/>
      <c r="AXI341" s="60"/>
      <c r="AXJ341" s="60"/>
      <c r="AXK341" s="60"/>
      <c r="AXL341" s="60"/>
      <c r="AXM341" s="60"/>
      <c r="AXN341" s="60"/>
      <c r="AXO341" s="60"/>
      <c r="AXP341" s="60"/>
      <c r="AXQ341" s="60"/>
      <c r="AXR341" s="60"/>
      <c r="AXS341" s="60"/>
      <c r="AXT341" s="60"/>
      <c r="AXU341" s="60"/>
      <c r="AXV341" s="60"/>
      <c r="AXW341" s="60"/>
      <c r="AXX341" s="60"/>
      <c r="AXY341" s="60"/>
      <c r="AXZ341" s="60"/>
      <c r="AYA341" s="60"/>
      <c r="AYB341" s="60"/>
      <c r="AYC341" s="60"/>
      <c r="AYD341" s="60"/>
      <c r="AYE341" s="60"/>
      <c r="AYF341" s="60"/>
      <c r="AYG341" s="60"/>
      <c r="AYH341" s="60"/>
      <c r="AYI341" s="60"/>
      <c r="AYJ341" s="60"/>
      <c r="AYK341" s="60"/>
      <c r="AYL341" s="60"/>
      <c r="AYM341" s="60"/>
      <c r="AYN341" s="60"/>
      <c r="AYO341" s="60"/>
      <c r="AYP341" s="60"/>
      <c r="AYQ341" s="60"/>
      <c r="AYR341" s="60"/>
      <c r="AYS341" s="60"/>
      <c r="AYT341" s="60"/>
      <c r="AYU341" s="60"/>
      <c r="AYV341" s="60"/>
      <c r="AYW341" s="60"/>
      <c r="AYX341" s="60"/>
      <c r="AYY341" s="60"/>
      <c r="AYZ341" s="60"/>
      <c r="AZA341" s="60"/>
      <c r="AZB341" s="60"/>
      <c r="AZC341" s="60"/>
      <c r="AZD341" s="60"/>
      <c r="AZE341" s="60"/>
      <c r="AZF341" s="60"/>
      <c r="AZG341" s="60"/>
      <c r="AZH341" s="60"/>
      <c r="AZI341" s="60"/>
      <c r="AZJ341" s="60"/>
      <c r="AZK341" s="60"/>
      <c r="AZL341" s="60"/>
      <c r="AZM341" s="60"/>
      <c r="AZN341" s="60"/>
      <c r="AZO341" s="60"/>
      <c r="AZP341" s="60"/>
      <c r="AZQ341" s="60"/>
      <c r="AZR341" s="60"/>
      <c r="AZS341" s="60"/>
      <c r="AZT341" s="60"/>
      <c r="AZU341" s="60"/>
      <c r="AZV341" s="60"/>
      <c r="AZW341" s="60"/>
      <c r="AZX341" s="60"/>
      <c r="AZY341" s="60"/>
      <c r="AZZ341" s="60"/>
      <c r="BAA341" s="60"/>
      <c r="BAB341" s="60"/>
      <c r="BAC341" s="60"/>
      <c r="BAD341" s="60"/>
      <c r="BAE341" s="60"/>
      <c r="BAF341" s="60"/>
      <c r="BAG341" s="60"/>
      <c r="BAH341" s="60"/>
      <c r="BAI341" s="60"/>
      <c r="BAJ341" s="60"/>
      <c r="BAK341" s="60"/>
      <c r="BAL341" s="60"/>
      <c r="BAM341" s="60"/>
      <c r="BAN341" s="60"/>
      <c r="BAO341" s="60"/>
      <c r="BAP341" s="60"/>
      <c r="BAQ341" s="60"/>
      <c r="BAR341" s="60"/>
      <c r="BAS341" s="60"/>
      <c r="BAT341" s="60"/>
      <c r="BAU341" s="60"/>
      <c r="BAV341" s="60"/>
      <c r="BAW341" s="60"/>
      <c r="BAX341" s="60"/>
      <c r="BAY341" s="60"/>
      <c r="BAZ341" s="60"/>
      <c r="BBA341" s="60"/>
      <c r="BBB341" s="60"/>
      <c r="BBC341" s="60"/>
      <c r="BBD341" s="60"/>
      <c r="BBE341" s="60"/>
      <c r="BBF341" s="60"/>
      <c r="BBG341" s="60"/>
      <c r="BBH341" s="60"/>
      <c r="BBI341" s="60"/>
      <c r="BBJ341" s="60"/>
      <c r="BBK341" s="60"/>
      <c r="BBL341" s="60"/>
      <c r="BBM341" s="60"/>
      <c r="BBN341" s="60"/>
      <c r="BBO341" s="60"/>
      <c r="BBP341" s="60"/>
      <c r="BBQ341" s="60"/>
      <c r="BBR341" s="60"/>
      <c r="BBS341" s="60"/>
      <c r="BBT341" s="60"/>
      <c r="BBU341" s="60"/>
      <c r="BBV341" s="60"/>
      <c r="BBW341" s="60"/>
      <c r="BBX341" s="60"/>
      <c r="BBY341" s="60"/>
      <c r="BBZ341" s="60"/>
      <c r="BCA341" s="60"/>
      <c r="BCB341" s="60"/>
      <c r="BCC341" s="60"/>
      <c r="BCD341" s="60"/>
      <c r="BCE341" s="60"/>
      <c r="BCF341" s="60"/>
      <c r="BCG341" s="60"/>
      <c r="BCH341" s="60"/>
      <c r="BCI341" s="60"/>
      <c r="BCJ341" s="60"/>
      <c r="BCK341" s="60"/>
      <c r="BCL341" s="60"/>
      <c r="BCM341" s="60"/>
      <c r="BCN341" s="60"/>
      <c r="BCO341" s="60"/>
      <c r="BCP341" s="60"/>
      <c r="BCQ341" s="60"/>
      <c r="BCR341" s="60"/>
      <c r="BCS341" s="60"/>
      <c r="BCT341" s="60"/>
      <c r="BCU341" s="60"/>
      <c r="BCV341" s="60"/>
      <c r="BCW341" s="60"/>
      <c r="BCX341" s="60"/>
      <c r="BCY341" s="60"/>
      <c r="BCZ341" s="60"/>
      <c r="BDA341" s="60"/>
      <c r="BDB341" s="60"/>
      <c r="BDC341" s="60"/>
      <c r="BDD341" s="60"/>
      <c r="BDE341" s="60"/>
      <c r="BDF341" s="60"/>
      <c r="BDG341" s="60"/>
      <c r="BDH341" s="60"/>
      <c r="BDI341" s="60"/>
      <c r="BDJ341" s="60"/>
      <c r="BDK341" s="60"/>
      <c r="BDL341" s="60"/>
      <c r="BDM341" s="60"/>
      <c r="BDN341" s="60"/>
      <c r="BDO341" s="60"/>
      <c r="BDP341" s="60"/>
      <c r="BDQ341" s="60"/>
      <c r="BDR341" s="60"/>
      <c r="BDS341" s="60"/>
      <c r="BDT341" s="60"/>
      <c r="BDU341" s="60"/>
      <c r="BDV341" s="60"/>
      <c r="BDW341" s="60"/>
      <c r="BDX341" s="60"/>
      <c r="BDY341" s="60"/>
      <c r="BDZ341" s="60"/>
      <c r="BEA341" s="60"/>
      <c r="BEB341" s="60"/>
      <c r="BEC341" s="60"/>
      <c r="BED341" s="60"/>
      <c r="BEE341" s="60"/>
      <c r="BEF341" s="60"/>
      <c r="BEG341" s="60"/>
      <c r="BEH341" s="60"/>
      <c r="BEI341" s="60"/>
      <c r="BEJ341" s="60"/>
      <c r="BEK341" s="60"/>
      <c r="BEL341" s="60"/>
      <c r="BEM341" s="60"/>
      <c r="BEN341" s="60"/>
      <c r="BEO341" s="60"/>
      <c r="BEP341" s="60"/>
      <c r="BEQ341" s="60"/>
      <c r="BER341" s="60"/>
      <c r="BES341" s="60"/>
      <c r="BET341" s="60"/>
      <c r="BEU341" s="60"/>
      <c r="BEV341" s="60"/>
      <c r="BEW341" s="60"/>
      <c r="BEX341" s="60"/>
      <c r="BEY341" s="60"/>
      <c r="BEZ341" s="60"/>
      <c r="BFA341" s="60"/>
      <c r="BFB341" s="60"/>
      <c r="BFC341" s="60"/>
      <c r="BFD341" s="60"/>
      <c r="BFE341" s="60"/>
      <c r="BFF341" s="60"/>
      <c r="BFG341" s="60"/>
      <c r="BFH341" s="60"/>
      <c r="BFI341" s="60"/>
      <c r="BFJ341" s="60"/>
      <c r="BFK341" s="60"/>
      <c r="BFL341" s="60"/>
      <c r="BFM341" s="60"/>
      <c r="BFN341" s="60"/>
      <c r="BFO341" s="60"/>
      <c r="BFP341" s="60"/>
      <c r="BFQ341" s="60"/>
      <c r="BFR341" s="60"/>
      <c r="BFS341" s="60"/>
      <c r="BFT341" s="60"/>
      <c r="BFU341" s="60"/>
      <c r="BFV341" s="60"/>
      <c r="BFW341" s="60"/>
      <c r="BFX341" s="60"/>
      <c r="BFY341" s="60"/>
      <c r="BFZ341" s="60"/>
      <c r="BGA341" s="60"/>
      <c r="BGB341" s="60"/>
      <c r="BGC341" s="60"/>
      <c r="BGD341" s="60"/>
      <c r="BGE341" s="60"/>
      <c r="BGF341" s="60"/>
      <c r="BGG341" s="60"/>
      <c r="BGH341" s="60"/>
      <c r="BGI341" s="60"/>
      <c r="BGJ341" s="60"/>
      <c r="BGK341" s="60"/>
      <c r="BGL341" s="60"/>
      <c r="BGM341" s="60"/>
      <c r="BGN341" s="60"/>
      <c r="BGO341" s="60"/>
      <c r="BGP341" s="60"/>
      <c r="BGQ341" s="60"/>
      <c r="BGR341" s="60"/>
      <c r="BGS341" s="60"/>
      <c r="BGT341" s="60"/>
      <c r="BGU341" s="60"/>
      <c r="BGV341" s="60"/>
      <c r="BGW341" s="60"/>
      <c r="BGX341" s="60"/>
      <c r="BGY341" s="60"/>
      <c r="BGZ341" s="60"/>
      <c r="BHA341" s="60"/>
      <c r="BHB341" s="60"/>
      <c r="BHC341" s="60"/>
      <c r="BHD341" s="60"/>
      <c r="BHE341" s="60"/>
      <c r="BHF341" s="60"/>
      <c r="BHG341" s="60"/>
      <c r="BHH341" s="60"/>
      <c r="BHI341" s="60"/>
      <c r="BHJ341" s="60"/>
      <c r="BHK341" s="60"/>
      <c r="BHL341" s="60"/>
      <c r="BHM341" s="60"/>
      <c r="BHN341" s="60"/>
      <c r="BHO341" s="60"/>
      <c r="BHP341" s="60"/>
      <c r="BHQ341" s="60"/>
      <c r="BHR341" s="60"/>
      <c r="BHS341" s="60"/>
      <c r="BHT341" s="60"/>
      <c r="BHU341" s="60"/>
      <c r="BHV341" s="60"/>
      <c r="BHW341" s="60"/>
      <c r="BHX341" s="60"/>
      <c r="BHY341" s="60"/>
      <c r="BHZ341" s="60"/>
      <c r="BIA341" s="60"/>
      <c r="BIB341" s="60"/>
      <c r="BIC341" s="60"/>
      <c r="BID341" s="60"/>
      <c r="BIE341" s="60"/>
      <c r="BIF341" s="60"/>
      <c r="BIG341" s="60"/>
      <c r="BIH341" s="60"/>
      <c r="BII341" s="60"/>
      <c r="BIJ341" s="60"/>
      <c r="BIK341" s="60"/>
      <c r="BIL341" s="60"/>
      <c r="BIM341" s="60"/>
      <c r="BIN341" s="60"/>
      <c r="BIO341" s="60"/>
      <c r="BIP341" s="60"/>
      <c r="BIQ341" s="60"/>
      <c r="BIR341" s="60"/>
      <c r="BIS341" s="60"/>
      <c r="BIT341" s="60"/>
      <c r="BIU341" s="60"/>
      <c r="BIV341" s="60"/>
      <c r="BIW341" s="60"/>
      <c r="BIX341" s="60"/>
      <c r="BIY341" s="60"/>
      <c r="BIZ341" s="60"/>
      <c r="BJA341" s="60"/>
      <c r="BJB341" s="60"/>
      <c r="BJC341" s="60"/>
      <c r="BJD341" s="60"/>
      <c r="BJE341" s="60"/>
      <c r="BJF341" s="60"/>
      <c r="BJG341" s="60"/>
      <c r="BJH341" s="60"/>
      <c r="BJI341" s="60"/>
      <c r="BJJ341" s="60"/>
      <c r="BJK341" s="60"/>
      <c r="BJL341" s="60"/>
      <c r="BJM341" s="60"/>
      <c r="BJN341" s="60"/>
      <c r="BJO341" s="60"/>
      <c r="BJP341" s="60"/>
      <c r="BJQ341" s="60"/>
      <c r="BJR341" s="60"/>
      <c r="BJS341" s="60"/>
      <c r="BJT341" s="60"/>
      <c r="BJU341" s="60"/>
      <c r="BJV341" s="60"/>
      <c r="BJW341" s="60"/>
      <c r="BJX341" s="60"/>
      <c r="BJY341" s="60"/>
      <c r="BJZ341" s="60"/>
      <c r="BKA341" s="60"/>
      <c r="BKB341" s="60"/>
      <c r="BKC341" s="60"/>
      <c r="BKD341" s="60"/>
      <c r="BKE341" s="60"/>
      <c r="BKF341" s="60"/>
      <c r="BKG341" s="60"/>
      <c r="BKH341" s="60"/>
      <c r="BKI341" s="60"/>
      <c r="BKJ341" s="60"/>
      <c r="BKK341" s="60"/>
      <c r="BKL341" s="60"/>
      <c r="BKM341" s="60"/>
      <c r="BKN341" s="60"/>
      <c r="BKO341" s="60"/>
      <c r="BKP341" s="60"/>
      <c r="BKQ341" s="60"/>
      <c r="BKR341" s="60"/>
      <c r="BKS341" s="60"/>
      <c r="BKT341" s="60"/>
      <c r="BKU341" s="60"/>
      <c r="BKV341" s="60"/>
      <c r="BKW341" s="60"/>
      <c r="BKX341" s="60"/>
      <c r="BKY341" s="60"/>
      <c r="BKZ341" s="60"/>
      <c r="BLA341" s="60"/>
      <c r="BLB341" s="60"/>
      <c r="BLC341" s="60"/>
      <c r="BLD341" s="60"/>
      <c r="BLE341" s="60"/>
      <c r="BLF341" s="60"/>
      <c r="BLG341" s="60"/>
      <c r="BLH341" s="60"/>
      <c r="BLI341" s="60"/>
      <c r="BLJ341" s="60"/>
      <c r="BLK341" s="60"/>
      <c r="BLL341" s="60"/>
      <c r="BLM341" s="60"/>
      <c r="BLN341" s="60"/>
      <c r="BLO341" s="60"/>
      <c r="BLP341" s="60"/>
      <c r="BLQ341" s="60"/>
      <c r="BLR341" s="60"/>
      <c r="BLS341" s="60"/>
      <c r="BLT341" s="60"/>
      <c r="BLU341" s="60"/>
      <c r="BLV341" s="60"/>
      <c r="BLW341" s="60"/>
      <c r="BLX341" s="60"/>
      <c r="BLY341" s="60"/>
      <c r="BLZ341" s="60"/>
      <c r="BMA341" s="60"/>
      <c r="BMB341" s="60"/>
      <c r="BMC341" s="60"/>
      <c r="BMD341" s="60"/>
      <c r="BME341" s="60"/>
      <c r="BMF341" s="60"/>
      <c r="BMG341" s="60"/>
      <c r="BMH341" s="60"/>
      <c r="BMI341" s="60"/>
      <c r="BMJ341" s="60"/>
      <c r="BMK341" s="60"/>
      <c r="BML341" s="60"/>
      <c r="BMM341" s="60"/>
      <c r="BMN341" s="60"/>
      <c r="BMO341" s="60"/>
      <c r="BMP341" s="60"/>
      <c r="BMQ341" s="60"/>
      <c r="BMR341" s="60"/>
      <c r="BMS341" s="60"/>
      <c r="BMT341" s="60"/>
      <c r="BMU341" s="60"/>
      <c r="BMV341" s="60"/>
      <c r="BMW341" s="60"/>
      <c r="BMX341" s="60"/>
      <c r="BMY341" s="60"/>
      <c r="BMZ341" s="60"/>
      <c r="BNA341" s="60"/>
      <c r="BNB341" s="60"/>
      <c r="BNC341" s="60"/>
      <c r="BND341" s="60"/>
      <c r="BNE341" s="60"/>
      <c r="BNF341" s="60"/>
      <c r="BNG341" s="60"/>
      <c r="BNH341" s="60"/>
      <c r="BNI341" s="60"/>
      <c r="BNJ341" s="60"/>
      <c r="BNK341" s="60"/>
      <c r="BNL341" s="60"/>
      <c r="BNM341" s="60"/>
      <c r="BNN341" s="60"/>
      <c r="BNO341" s="60"/>
      <c r="BNP341" s="60"/>
      <c r="BNQ341" s="60"/>
      <c r="BNR341" s="60"/>
      <c r="BNS341" s="60"/>
      <c r="BNT341" s="60"/>
      <c r="BNU341" s="60"/>
      <c r="BNV341" s="60"/>
      <c r="BNW341" s="60"/>
      <c r="BNX341" s="60"/>
      <c r="BNY341" s="60"/>
      <c r="BNZ341" s="60"/>
      <c r="BOA341" s="60"/>
      <c r="BOB341" s="60"/>
      <c r="BOC341" s="60"/>
      <c r="BOD341" s="60"/>
      <c r="BOE341" s="60"/>
      <c r="BOF341" s="60"/>
      <c r="BOG341" s="60"/>
      <c r="BOH341" s="60"/>
      <c r="BOI341" s="60"/>
      <c r="BOJ341" s="60"/>
      <c r="BOK341" s="60"/>
      <c r="BOL341" s="60"/>
      <c r="BOM341" s="60"/>
      <c r="BON341" s="60"/>
      <c r="BOO341" s="60"/>
      <c r="BOP341" s="60"/>
      <c r="BOQ341" s="60"/>
      <c r="BOR341" s="60"/>
      <c r="BOS341" s="60"/>
      <c r="BOT341" s="60"/>
      <c r="BOU341" s="60"/>
      <c r="BOV341" s="60"/>
      <c r="BOW341" s="60"/>
      <c r="BOX341" s="60"/>
      <c r="BOY341" s="60"/>
      <c r="BOZ341" s="60"/>
      <c r="BPA341" s="60"/>
      <c r="BPB341" s="60"/>
      <c r="BPC341" s="60"/>
      <c r="BPD341" s="60"/>
      <c r="BPE341" s="60"/>
      <c r="BPF341" s="60"/>
      <c r="BPG341" s="60"/>
      <c r="BPH341" s="60"/>
      <c r="BPI341" s="60"/>
      <c r="BPJ341" s="60"/>
      <c r="BPK341" s="60"/>
      <c r="BPL341" s="60"/>
      <c r="BPM341" s="60"/>
      <c r="BPN341" s="60"/>
      <c r="BPO341" s="60"/>
      <c r="BPP341" s="60"/>
      <c r="BPQ341" s="60"/>
      <c r="BPR341" s="60"/>
      <c r="BPS341" s="60"/>
      <c r="BPT341" s="60"/>
      <c r="BPU341" s="60"/>
      <c r="BPV341" s="60"/>
      <c r="BPW341" s="60"/>
      <c r="BPX341" s="60"/>
      <c r="BPY341" s="60"/>
      <c r="BPZ341" s="60"/>
      <c r="BQA341" s="60"/>
      <c r="BQB341" s="60"/>
      <c r="BQC341" s="60"/>
      <c r="BQD341" s="60"/>
      <c r="BQE341" s="60"/>
      <c r="BQF341" s="60"/>
      <c r="BQG341" s="60"/>
      <c r="BQH341" s="60"/>
      <c r="BQI341" s="60"/>
      <c r="BQJ341" s="60"/>
      <c r="BQK341" s="60"/>
      <c r="BQL341" s="60"/>
      <c r="BQM341" s="60"/>
      <c r="BQN341" s="60"/>
      <c r="BQO341" s="60"/>
      <c r="BQP341" s="60"/>
      <c r="BQQ341" s="60"/>
      <c r="BQR341" s="60"/>
      <c r="BQS341" s="60"/>
      <c r="BQT341" s="60"/>
      <c r="BQU341" s="60"/>
      <c r="BQV341" s="60"/>
      <c r="BQW341" s="60"/>
      <c r="BQX341" s="60"/>
      <c r="BQY341" s="60"/>
      <c r="BQZ341" s="60"/>
      <c r="BRA341" s="60"/>
      <c r="BRB341" s="60"/>
      <c r="BRC341" s="60"/>
      <c r="BRD341" s="60"/>
      <c r="BRE341" s="60"/>
      <c r="BRF341" s="60"/>
      <c r="BRG341" s="60"/>
      <c r="BRH341" s="60"/>
      <c r="BRI341" s="60"/>
      <c r="BRJ341" s="60"/>
      <c r="BRK341" s="60"/>
      <c r="BRL341" s="60"/>
      <c r="BRM341" s="60"/>
      <c r="BRN341" s="60"/>
      <c r="BRO341" s="60"/>
      <c r="BRP341" s="60"/>
      <c r="BRQ341" s="60"/>
      <c r="BRR341" s="60"/>
      <c r="BRS341" s="60"/>
      <c r="BRT341" s="60"/>
      <c r="BRU341" s="60"/>
      <c r="BRV341" s="60"/>
      <c r="BRW341" s="60"/>
      <c r="BRX341" s="60"/>
      <c r="BRY341" s="60"/>
      <c r="BRZ341" s="60"/>
      <c r="BSA341" s="60"/>
      <c r="BSB341" s="60"/>
      <c r="BSC341" s="60"/>
      <c r="BSD341" s="60"/>
      <c r="BSE341" s="60"/>
      <c r="BSF341" s="60"/>
      <c r="BSG341" s="60"/>
      <c r="BSH341" s="60"/>
      <c r="BSI341" s="60"/>
      <c r="BSJ341" s="60"/>
      <c r="BSK341" s="60"/>
      <c r="BSL341" s="60"/>
      <c r="BSM341" s="60"/>
      <c r="BSN341" s="60"/>
      <c r="BSO341" s="60"/>
      <c r="BSP341" s="60"/>
      <c r="BSQ341" s="60"/>
      <c r="BSR341" s="60"/>
      <c r="BSS341" s="60"/>
      <c r="BST341" s="60"/>
      <c r="BSU341" s="60"/>
      <c r="BSV341" s="60"/>
      <c r="BSW341" s="60"/>
      <c r="BSX341" s="60"/>
      <c r="BSY341" s="60"/>
      <c r="BSZ341" s="60"/>
      <c r="BTA341" s="60"/>
      <c r="BTB341" s="60"/>
      <c r="BTC341" s="60"/>
      <c r="BTD341" s="60"/>
      <c r="BTE341" s="60"/>
      <c r="BTF341" s="60"/>
      <c r="BTG341" s="60"/>
      <c r="BTH341" s="60"/>
      <c r="BTI341" s="60"/>
      <c r="BTJ341" s="60"/>
      <c r="BTK341" s="60"/>
      <c r="BTL341" s="60"/>
      <c r="BTM341" s="60"/>
      <c r="BTN341" s="60"/>
      <c r="BTO341" s="60"/>
      <c r="BTP341" s="60"/>
      <c r="BTQ341" s="60"/>
      <c r="BTR341" s="60"/>
      <c r="BTS341" s="60"/>
      <c r="BTT341" s="60"/>
      <c r="BTU341" s="60"/>
      <c r="BTV341" s="60"/>
      <c r="BTW341" s="60"/>
      <c r="BTX341" s="60"/>
      <c r="BTY341" s="60"/>
      <c r="BTZ341" s="60"/>
      <c r="BUA341" s="60"/>
      <c r="BUB341" s="60"/>
      <c r="BUC341" s="60"/>
      <c r="BUD341" s="60"/>
      <c r="BUE341" s="60"/>
      <c r="BUF341" s="60"/>
      <c r="BUG341" s="60"/>
      <c r="BUH341" s="60"/>
      <c r="BUI341" s="60"/>
      <c r="BUJ341" s="60"/>
      <c r="BUK341" s="60"/>
      <c r="BUL341" s="60"/>
      <c r="BUM341" s="60"/>
      <c r="BUN341" s="60"/>
      <c r="BUO341" s="60"/>
      <c r="BUP341" s="60"/>
      <c r="BUQ341" s="60"/>
      <c r="BUR341" s="60"/>
      <c r="BUS341" s="60"/>
      <c r="BUT341" s="60"/>
      <c r="BUU341" s="60"/>
      <c r="BUV341" s="60"/>
      <c r="BUW341" s="60"/>
      <c r="BUX341" s="60"/>
      <c r="BUY341" s="60"/>
      <c r="BUZ341" s="60"/>
      <c r="BVA341" s="60"/>
      <c r="BVB341" s="60"/>
      <c r="BVC341" s="60"/>
      <c r="BVD341" s="60"/>
      <c r="BVE341" s="60"/>
      <c r="BVF341" s="60"/>
      <c r="BVG341" s="60"/>
      <c r="BVH341" s="60"/>
      <c r="BVI341" s="60"/>
      <c r="BVJ341" s="60"/>
      <c r="BVK341" s="60"/>
      <c r="BVL341" s="60"/>
      <c r="BVM341" s="60"/>
      <c r="BVN341" s="60"/>
      <c r="BVO341" s="60"/>
      <c r="BVP341" s="60"/>
      <c r="BVQ341" s="60"/>
      <c r="BVR341" s="60"/>
      <c r="BVS341" s="60"/>
      <c r="BVT341" s="60"/>
      <c r="BVU341" s="60"/>
      <c r="BVV341" s="60"/>
      <c r="BVW341" s="60"/>
      <c r="BVX341" s="60"/>
      <c r="BVY341" s="60"/>
      <c r="BVZ341" s="60"/>
      <c r="BWA341" s="60"/>
      <c r="BWB341" s="60"/>
      <c r="BWC341" s="60"/>
      <c r="BWD341" s="60"/>
      <c r="BWE341" s="60"/>
      <c r="BWF341" s="60"/>
      <c r="BWG341" s="60"/>
      <c r="BWH341" s="60"/>
      <c r="BWI341" s="60"/>
      <c r="BWJ341" s="60"/>
      <c r="BWK341" s="60"/>
      <c r="BWL341" s="60"/>
      <c r="BWM341" s="60"/>
      <c r="BWN341" s="60"/>
      <c r="BWO341" s="60"/>
      <c r="BWP341" s="60"/>
      <c r="BWQ341" s="60"/>
      <c r="BWR341" s="60"/>
      <c r="BWS341" s="60"/>
      <c r="BWT341" s="60"/>
      <c r="BWU341" s="60"/>
      <c r="BWV341" s="60"/>
      <c r="BWW341" s="60"/>
      <c r="BWX341" s="60"/>
      <c r="BWY341" s="60"/>
      <c r="BWZ341" s="60"/>
      <c r="BXA341" s="60"/>
      <c r="BXB341" s="60"/>
      <c r="BXC341" s="60"/>
      <c r="BXD341" s="60"/>
      <c r="BXE341" s="60"/>
      <c r="BXF341" s="60"/>
      <c r="BXG341" s="60"/>
      <c r="BXH341" s="60"/>
      <c r="BXI341" s="60"/>
      <c r="BXJ341" s="60"/>
      <c r="BXK341" s="60"/>
      <c r="BXL341" s="60"/>
      <c r="BXM341" s="60"/>
      <c r="BXN341" s="60"/>
      <c r="BXO341" s="60"/>
      <c r="BXP341" s="60"/>
      <c r="BXQ341" s="60"/>
      <c r="BXR341" s="60"/>
      <c r="BXS341" s="60"/>
      <c r="BXT341" s="60"/>
      <c r="BXU341" s="60"/>
      <c r="BXV341" s="60"/>
      <c r="BXW341" s="60"/>
      <c r="BXX341" s="60"/>
      <c r="BXY341" s="60"/>
      <c r="BXZ341" s="60"/>
      <c r="BYA341" s="60"/>
      <c r="BYB341" s="60"/>
      <c r="BYC341" s="60"/>
      <c r="BYD341" s="60"/>
      <c r="BYE341" s="60"/>
      <c r="BYF341" s="60"/>
      <c r="BYG341" s="60"/>
      <c r="BYH341" s="60"/>
      <c r="BYI341" s="60"/>
      <c r="BYJ341" s="60"/>
      <c r="BYK341" s="60"/>
      <c r="BYL341" s="60"/>
      <c r="BYM341" s="60"/>
      <c r="BYN341" s="60"/>
      <c r="BYO341" s="60"/>
      <c r="BYP341" s="60"/>
      <c r="BYQ341" s="60"/>
      <c r="BYR341" s="60"/>
      <c r="BYS341" s="60"/>
      <c r="BYT341" s="60"/>
      <c r="BYU341" s="60"/>
      <c r="BYV341" s="60"/>
      <c r="BYW341" s="60"/>
      <c r="BYX341" s="60"/>
      <c r="BYY341" s="60"/>
      <c r="BYZ341" s="60"/>
      <c r="BZA341" s="60"/>
      <c r="BZB341" s="60"/>
      <c r="BZC341" s="60"/>
      <c r="BZD341" s="60"/>
      <c r="BZE341" s="60"/>
      <c r="BZF341" s="60"/>
      <c r="BZG341" s="60"/>
      <c r="BZH341" s="60"/>
      <c r="BZI341" s="60"/>
      <c r="BZJ341" s="60"/>
      <c r="BZK341" s="60"/>
      <c r="BZL341" s="60"/>
      <c r="BZM341" s="60"/>
      <c r="BZN341" s="60"/>
      <c r="BZO341" s="60"/>
      <c r="BZP341" s="60"/>
      <c r="BZQ341" s="60"/>
      <c r="BZR341" s="60"/>
      <c r="BZS341" s="60"/>
      <c r="BZT341" s="60"/>
      <c r="BZU341" s="60"/>
      <c r="BZV341" s="60"/>
      <c r="BZW341" s="60"/>
      <c r="BZX341" s="60"/>
      <c r="BZY341" s="60"/>
      <c r="BZZ341" s="60"/>
      <c r="CAA341" s="60"/>
      <c r="CAB341" s="60"/>
      <c r="CAC341" s="60"/>
      <c r="CAD341" s="60"/>
      <c r="CAE341" s="60"/>
      <c r="CAF341" s="60"/>
      <c r="CAG341" s="60"/>
      <c r="CAH341" s="60"/>
      <c r="CAI341" s="60"/>
      <c r="CAJ341" s="60"/>
      <c r="CAK341" s="60"/>
      <c r="CAL341" s="60"/>
      <c r="CAM341" s="60"/>
      <c r="CAN341" s="60"/>
      <c r="CAO341" s="60"/>
      <c r="CAP341" s="60"/>
      <c r="CAQ341" s="60"/>
      <c r="CAR341" s="60"/>
      <c r="CAS341" s="60"/>
      <c r="CAT341" s="60"/>
      <c r="CAU341" s="60"/>
      <c r="CAV341" s="60"/>
      <c r="CAW341" s="60"/>
      <c r="CAX341" s="60"/>
      <c r="CAY341" s="60"/>
      <c r="CAZ341" s="60"/>
      <c r="CBA341" s="60"/>
      <c r="CBB341" s="60"/>
      <c r="CBC341" s="60"/>
      <c r="CBD341" s="60"/>
      <c r="CBE341" s="60"/>
      <c r="CBF341" s="60"/>
      <c r="CBG341" s="60"/>
      <c r="CBH341" s="60"/>
      <c r="CBI341" s="60"/>
      <c r="CBJ341" s="60"/>
      <c r="CBK341" s="60"/>
      <c r="CBL341" s="60"/>
      <c r="CBM341" s="60"/>
      <c r="CBN341" s="60"/>
      <c r="CBO341" s="60"/>
      <c r="CBP341" s="60"/>
      <c r="CBQ341" s="60"/>
      <c r="CBR341" s="60"/>
      <c r="CBS341" s="60"/>
      <c r="CBT341" s="60"/>
      <c r="CBU341" s="60"/>
      <c r="CBV341" s="60"/>
      <c r="CBW341" s="60"/>
      <c r="CBX341" s="60"/>
      <c r="CBY341" s="60"/>
      <c r="CBZ341" s="60"/>
      <c r="CCA341" s="60"/>
      <c r="CCB341" s="60"/>
      <c r="CCC341" s="60"/>
      <c r="CCD341" s="60"/>
      <c r="CCE341" s="60"/>
      <c r="CCF341" s="60"/>
      <c r="CCG341" s="60"/>
      <c r="CCH341" s="60"/>
      <c r="CCI341" s="60"/>
      <c r="CCJ341" s="60"/>
      <c r="CCK341" s="60"/>
      <c r="CCL341" s="60"/>
      <c r="CCM341" s="60"/>
      <c r="CCN341" s="60"/>
      <c r="CCO341" s="60"/>
      <c r="CCP341" s="60"/>
      <c r="CCQ341" s="60"/>
      <c r="CCR341" s="60"/>
      <c r="CCS341" s="60"/>
      <c r="CCT341" s="60"/>
      <c r="CCU341" s="60"/>
      <c r="CCV341" s="60"/>
      <c r="CCW341" s="60"/>
      <c r="CCX341" s="60"/>
      <c r="CCY341" s="60"/>
      <c r="CCZ341" s="60"/>
      <c r="CDA341" s="60"/>
      <c r="CDB341" s="60"/>
      <c r="CDC341" s="60"/>
      <c r="CDD341" s="60"/>
      <c r="CDE341" s="60"/>
      <c r="CDF341" s="60"/>
      <c r="CDG341" s="60"/>
      <c r="CDH341" s="60"/>
      <c r="CDI341" s="60"/>
      <c r="CDJ341" s="60"/>
      <c r="CDK341" s="60"/>
      <c r="CDL341" s="60"/>
      <c r="CDM341" s="60"/>
      <c r="CDN341" s="60"/>
      <c r="CDO341" s="60"/>
      <c r="CDP341" s="60"/>
      <c r="CDQ341" s="60"/>
      <c r="CDR341" s="60"/>
      <c r="CDS341" s="60"/>
      <c r="CDT341" s="60"/>
      <c r="CDU341" s="60"/>
      <c r="CDV341" s="60"/>
      <c r="CDW341" s="60"/>
      <c r="CDX341" s="60"/>
      <c r="CDY341" s="60"/>
      <c r="CDZ341" s="60"/>
      <c r="CEA341" s="60"/>
      <c r="CEB341" s="60"/>
      <c r="CEC341" s="60"/>
      <c r="CED341" s="60"/>
      <c r="CEE341" s="60"/>
      <c r="CEF341" s="60"/>
      <c r="CEG341" s="60"/>
      <c r="CEH341" s="60"/>
      <c r="CEI341" s="60"/>
      <c r="CEJ341" s="60"/>
      <c r="CEK341" s="60"/>
      <c r="CEL341" s="60"/>
      <c r="CEM341" s="60"/>
      <c r="CEN341" s="60"/>
      <c r="CEO341" s="60"/>
      <c r="CEP341" s="60"/>
      <c r="CEQ341" s="60"/>
      <c r="CER341" s="60"/>
      <c r="CES341" s="60"/>
      <c r="CET341" s="60"/>
      <c r="CEU341" s="60"/>
      <c r="CEV341" s="60"/>
      <c r="CEW341" s="60"/>
      <c r="CEX341" s="60"/>
      <c r="CEY341" s="60"/>
      <c r="CEZ341" s="60"/>
      <c r="CFA341" s="60"/>
      <c r="CFB341" s="60"/>
      <c r="CFC341" s="60"/>
      <c r="CFD341" s="60"/>
      <c r="CFE341" s="60"/>
      <c r="CFF341" s="60"/>
      <c r="CFG341" s="60"/>
      <c r="CFH341" s="60"/>
      <c r="CFI341" s="60"/>
      <c r="CFJ341" s="60"/>
      <c r="CFK341" s="60"/>
      <c r="CFL341" s="60"/>
      <c r="CFM341" s="60"/>
      <c r="CFN341" s="60"/>
      <c r="CFO341" s="60"/>
      <c r="CFP341" s="60"/>
      <c r="CFQ341" s="60"/>
      <c r="CFR341" s="60"/>
      <c r="CFS341" s="60"/>
      <c r="CFT341" s="60"/>
      <c r="CFU341" s="60"/>
      <c r="CFV341" s="60"/>
      <c r="CFW341" s="60"/>
      <c r="CFX341" s="60"/>
      <c r="CFY341" s="60"/>
      <c r="CFZ341" s="60"/>
      <c r="CGA341" s="60"/>
      <c r="CGB341" s="60"/>
      <c r="CGC341" s="60"/>
      <c r="CGD341" s="60"/>
      <c r="CGE341" s="60"/>
      <c r="CGF341" s="60"/>
      <c r="CGG341" s="60"/>
      <c r="CGH341" s="60"/>
      <c r="CGI341" s="60"/>
      <c r="CGJ341" s="60"/>
      <c r="CGK341" s="60"/>
      <c r="CGL341" s="60"/>
      <c r="CGM341" s="60"/>
      <c r="CGN341" s="60"/>
      <c r="CGO341" s="60"/>
      <c r="CGP341" s="60"/>
      <c r="CGQ341" s="60"/>
      <c r="CGR341" s="60"/>
      <c r="CGS341" s="60"/>
      <c r="CGT341" s="60"/>
      <c r="CGU341" s="60"/>
      <c r="CGV341" s="60"/>
      <c r="CGW341" s="60"/>
      <c r="CGX341" s="60"/>
      <c r="CGY341" s="60"/>
      <c r="CGZ341" s="60"/>
      <c r="CHA341" s="60"/>
      <c r="CHB341" s="60"/>
      <c r="CHC341" s="60"/>
      <c r="CHD341" s="60"/>
      <c r="CHE341" s="60"/>
      <c r="CHF341" s="60"/>
      <c r="CHG341" s="60"/>
      <c r="CHH341" s="60"/>
      <c r="CHI341" s="60"/>
      <c r="CHJ341" s="60"/>
      <c r="CHK341" s="60"/>
      <c r="CHL341" s="60"/>
      <c r="CHM341" s="60"/>
      <c r="CHN341" s="60"/>
      <c r="CHO341" s="60"/>
      <c r="CHP341" s="60"/>
      <c r="CHQ341" s="60"/>
      <c r="CHR341" s="60"/>
      <c r="CHS341" s="60"/>
      <c r="CHT341" s="60"/>
      <c r="CHU341" s="60"/>
      <c r="CHV341" s="60"/>
      <c r="CHW341" s="60"/>
      <c r="CHX341" s="60"/>
      <c r="CHY341" s="60"/>
      <c r="CHZ341" s="60"/>
      <c r="CIA341" s="60"/>
      <c r="CIB341" s="60"/>
      <c r="CIC341" s="60"/>
      <c r="CID341" s="60"/>
      <c r="CIE341" s="60"/>
      <c r="CIF341" s="60"/>
      <c r="CIG341" s="60"/>
      <c r="CIH341" s="60"/>
      <c r="CII341" s="60"/>
      <c r="CIJ341" s="60"/>
      <c r="CIK341" s="60"/>
      <c r="CIL341" s="60"/>
      <c r="CIM341" s="60"/>
      <c r="CIN341" s="60"/>
      <c r="CIO341" s="60"/>
      <c r="CIP341" s="60"/>
      <c r="CIQ341" s="60"/>
      <c r="CIR341" s="60"/>
      <c r="CIS341" s="60"/>
      <c r="CIT341" s="60"/>
      <c r="CIU341" s="60"/>
      <c r="CIV341" s="60"/>
      <c r="CIW341" s="60"/>
      <c r="CIX341" s="60"/>
      <c r="CIY341" s="60"/>
      <c r="CIZ341" s="60"/>
      <c r="CJA341" s="60"/>
      <c r="CJB341" s="60"/>
      <c r="CJC341" s="60"/>
      <c r="CJD341" s="60"/>
      <c r="CJE341" s="60"/>
      <c r="CJF341" s="60"/>
      <c r="CJG341" s="60"/>
      <c r="CJH341" s="60"/>
      <c r="CJI341" s="60"/>
      <c r="CJJ341" s="60"/>
      <c r="CJK341" s="60"/>
      <c r="CJL341" s="60"/>
      <c r="CJM341" s="60"/>
      <c r="CJN341" s="60"/>
      <c r="CJO341" s="60"/>
      <c r="CJP341" s="60"/>
      <c r="CJQ341" s="60"/>
      <c r="CJR341" s="60"/>
      <c r="CJS341" s="60"/>
      <c r="CJT341" s="60"/>
      <c r="CJU341" s="60"/>
      <c r="CJV341" s="60"/>
      <c r="CJW341" s="60"/>
      <c r="CJX341" s="60"/>
      <c r="CJY341" s="60"/>
      <c r="CJZ341" s="60"/>
      <c r="CKA341" s="60"/>
      <c r="CKB341" s="60"/>
      <c r="CKC341" s="60"/>
      <c r="CKD341" s="60"/>
      <c r="CKE341" s="60"/>
      <c r="CKF341" s="60"/>
      <c r="CKG341" s="60"/>
      <c r="CKH341" s="60"/>
      <c r="CKI341" s="60"/>
      <c r="CKJ341" s="60"/>
      <c r="CKK341" s="60"/>
      <c r="CKL341" s="60"/>
      <c r="CKM341" s="60"/>
      <c r="CKN341" s="60"/>
      <c r="CKO341" s="60"/>
      <c r="CKP341" s="60"/>
      <c r="CKQ341" s="60"/>
      <c r="CKR341" s="60"/>
      <c r="CKS341" s="60"/>
      <c r="CKT341" s="60"/>
      <c r="CKU341" s="60"/>
      <c r="CKV341" s="60"/>
      <c r="CKW341" s="60"/>
      <c r="CKX341" s="60"/>
      <c r="CKY341" s="60"/>
      <c r="CKZ341" s="60"/>
      <c r="CLA341" s="60"/>
      <c r="CLB341" s="60"/>
      <c r="CLC341" s="60"/>
      <c r="CLD341" s="60"/>
      <c r="CLE341" s="60"/>
      <c r="CLF341" s="60"/>
      <c r="CLG341" s="60"/>
      <c r="CLH341" s="60"/>
      <c r="CLI341" s="60"/>
      <c r="CLJ341" s="60"/>
      <c r="CLK341" s="60"/>
      <c r="CLL341" s="60"/>
      <c r="CLM341" s="60"/>
      <c r="CLN341" s="60"/>
      <c r="CLO341" s="60"/>
      <c r="CLP341" s="60"/>
      <c r="CLQ341" s="60"/>
      <c r="CLR341" s="60"/>
      <c r="CLS341" s="60"/>
      <c r="CLT341" s="60"/>
      <c r="CLU341" s="60"/>
      <c r="CLV341" s="60"/>
      <c r="CLW341" s="60"/>
      <c r="CLX341" s="60"/>
      <c r="CLY341" s="60"/>
      <c r="CLZ341" s="60"/>
      <c r="CMA341" s="60"/>
      <c r="CMB341" s="60"/>
      <c r="CMC341" s="60"/>
      <c r="CMD341" s="60"/>
      <c r="CME341" s="60"/>
      <c r="CMF341" s="60"/>
      <c r="CMG341" s="60"/>
      <c r="CMH341" s="60"/>
      <c r="CMI341" s="60"/>
      <c r="CMJ341" s="60"/>
      <c r="CMK341" s="60"/>
      <c r="CML341" s="60"/>
      <c r="CMM341" s="60"/>
      <c r="CMN341" s="60"/>
      <c r="CMO341" s="60"/>
      <c r="CMP341" s="60"/>
      <c r="CMQ341" s="60"/>
      <c r="CMR341" s="60"/>
      <c r="CMS341" s="60"/>
      <c r="CMT341" s="60"/>
      <c r="CMU341" s="60"/>
      <c r="CMV341" s="60"/>
      <c r="CMW341" s="60"/>
      <c r="CMX341" s="60"/>
      <c r="CMY341" s="60"/>
      <c r="CMZ341" s="60"/>
      <c r="CNA341" s="60"/>
      <c r="CNB341" s="60"/>
      <c r="CNC341" s="60"/>
      <c r="CND341" s="60"/>
      <c r="CNE341" s="60"/>
      <c r="CNF341" s="60"/>
      <c r="CNG341" s="60"/>
      <c r="CNH341" s="60"/>
      <c r="CNI341" s="60"/>
      <c r="CNJ341" s="60"/>
      <c r="CNK341" s="60"/>
      <c r="CNL341" s="60"/>
      <c r="CNM341" s="60"/>
      <c r="CNN341" s="60"/>
      <c r="CNO341" s="60"/>
      <c r="CNP341" s="60"/>
      <c r="CNQ341" s="60"/>
      <c r="CNR341" s="60"/>
      <c r="CNS341" s="60"/>
      <c r="CNT341" s="60"/>
      <c r="CNU341" s="60"/>
      <c r="CNV341" s="60"/>
      <c r="CNW341" s="60"/>
      <c r="CNX341" s="60"/>
      <c r="CNY341" s="60"/>
      <c r="CNZ341" s="60"/>
      <c r="COA341" s="60"/>
      <c r="COB341" s="60"/>
      <c r="COC341" s="60"/>
      <c r="COD341" s="60"/>
      <c r="COE341" s="60"/>
      <c r="COF341" s="60"/>
      <c r="COG341" s="60"/>
      <c r="COH341" s="60"/>
      <c r="COI341" s="60"/>
      <c r="COJ341" s="60"/>
      <c r="COK341" s="60"/>
      <c r="COL341" s="60"/>
      <c r="COM341" s="60"/>
      <c r="CON341" s="60"/>
      <c r="COO341" s="60"/>
      <c r="COP341" s="60"/>
      <c r="COQ341" s="60"/>
      <c r="COR341" s="60"/>
      <c r="COS341" s="60"/>
      <c r="COT341" s="60"/>
      <c r="COU341" s="60"/>
      <c r="COV341" s="60"/>
      <c r="COW341" s="60"/>
      <c r="COX341" s="60"/>
      <c r="COY341" s="60"/>
      <c r="COZ341" s="60"/>
      <c r="CPA341" s="60"/>
      <c r="CPB341" s="60"/>
      <c r="CPC341" s="60"/>
      <c r="CPD341" s="60"/>
      <c r="CPE341" s="60"/>
      <c r="CPF341" s="60"/>
      <c r="CPG341" s="60"/>
      <c r="CPH341" s="60"/>
      <c r="CPI341" s="60"/>
      <c r="CPJ341" s="60"/>
      <c r="CPK341" s="60"/>
      <c r="CPL341" s="60"/>
      <c r="CPM341" s="60"/>
      <c r="CPN341" s="60"/>
      <c r="CPO341" s="60"/>
      <c r="CPP341" s="60"/>
      <c r="CPQ341" s="60"/>
      <c r="CPR341" s="60"/>
      <c r="CPS341" s="60"/>
      <c r="CPT341" s="60"/>
      <c r="CPU341" s="60"/>
      <c r="CPV341" s="60"/>
      <c r="CPW341" s="60"/>
      <c r="CPX341" s="60"/>
      <c r="CPY341" s="60"/>
      <c r="CPZ341" s="60"/>
      <c r="CQA341" s="60"/>
      <c r="CQB341" s="60"/>
      <c r="CQC341" s="60"/>
      <c r="CQD341" s="60"/>
      <c r="CQE341" s="60"/>
      <c r="CQF341" s="60"/>
      <c r="CQG341" s="60"/>
      <c r="CQH341" s="60"/>
      <c r="CQI341" s="60"/>
      <c r="CQJ341" s="60"/>
      <c r="CQK341" s="60"/>
      <c r="CQL341" s="60"/>
      <c r="CQM341" s="60"/>
      <c r="CQN341" s="60"/>
      <c r="CQO341" s="60"/>
      <c r="CQP341" s="60"/>
      <c r="CQQ341" s="60"/>
      <c r="CQR341" s="60"/>
      <c r="CQS341" s="60"/>
      <c r="CQT341" s="60"/>
      <c r="CQU341" s="60"/>
      <c r="CQV341" s="60"/>
      <c r="CQW341" s="60"/>
      <c r="CQX341" s="60"/>
      <c r="CQY341" s="60"/>
      <c r="CQZ341" s="60"/>
      <c r="CRA341" s="60"/>
      <c r="CRB341" s="60"/>
      <c r="CRC341" s="60"/>
      <c r="CRD341" s="60"/>
      <c r="CRE341" s="60"/>
      <c r="CRF341" s="60"/>
      <c r="CRG341" s="60"/>
      <c r="CRH341" s="60"/>
      <c r="CRI341" s="60"/>
      <c r="CRJ341" s="60"/>
      <c r="CRK341" s="60"/>
      <c r="CRL341" s="60"/>
      <c r="CRM341" s="60"/>
      <c r="CRN341" s="60"/>
      <c r="CRO341" s="60"/>
      <c r="CRP341" s="60"/>
      <c r="CRQ341" s="60"/>
      <c r="CRR341" s="60"/>
      <c r="CRS341" s="60"/>
      <c r="CRT341" s="60"/>
      <c r="CRU341" s="60"/>
      <c r="CRV341" s="60"/>
      <c r="CRW341" s="60"/>
      <c r="CRX341" s="60"/>
      <c r="CRY341" s="60"/>
      <c r="CRZ341" s="60"/>
      <c r="CSA341" s="60"/>
      <c r="CSB341" s="60"/>
      <c r="CSC341" s="60"/>
      <c r="CSD341" s="60"/>
      <c r="CSE341" s="60"/>
      <c r="CSF341" s="60"/>
      <c r="CSG341" s="60"/>
      <c r="CSH341" s="60"/>
      <c r="CSI341" s="60"/>
      <c r="CSJ341" s="60"/>
      <c r="CSK341" s="60"/>
      <c r="CSL341" s="60"/>
      <c r="CSM341" s="60"/>
      <c r="CSN341" s="60"/>
      <c r="CSO341" s="60"/>
      <c r="CSP341" s="60"/>
      <c r="CSQ341" s="60"/>
      <c r="CSR341" s="60"/>
      <c r="CSS341" s="60"/>
      <c r="CST341" s="60"/>
      <c r="CSU341" s="60"/>
      <c r="CSV341" s="60"/>
      <c r="CSW341" s="60"/>
      <c r="CSX341" s="60"/>
      <c r="CSY341" s="60"/>
      <c r="CSZ341" s="60"/>
      <c r="CTA341" s="60"/>
      <c r="CTB341" s="60"/>
      <c r="CTC341" s="60"/>
      <c r="CTD341" s="60"/>
      <c r="CTE341" s="60"/>
      <c r="CTF341" s="60"/>
      <c r="CTG341" s="60"/>
      <c r="CTH341" s="60"/>
      <c r="CTI341" s="60"/>
      <c r="CTJ341" s="60"/>
      <c r="CTK341" s="60"/>
      <c r="CTL341" s="60"/>
      <c r="CTM341" s="60"/>
      <c r="CTN341" s="60"/>
      <c r="CTO341" s="60"/>
      <c r="CTP341" s="60"/>
      <c r="CTQ341" s="60"/>
      <c r="CTR341" s="60"/>
      <c r="CTS341" s="60"/>
      <c r="CTT341" s="60"/>
      <c r="CTU341" s="60"/>
      <c r="CTV341" s="60"/>
      <c r="CTW341" s="60"/>
      <c r="CTX341" s="60"/>
      <c r="CTY341" s="60"/>
      <c r="CTZ341" s="60"/>
      <c r="CUA341" s="60"/>
      <c r="CUB341" s="60"/>
      <c r="CUC341" s="60"/>
      <c r="CUD341" s="60"/>
      <c r="CUE341" s="60"/>
      <c r="CUF341" s="60"/>
      <c r="CUG341" s="60"/>
      <c r="CUH341" s="60"/>
      <c r="CUI341" s="60"/>
      <c r="CUJ341" s="60"/>
      <c r="CUK341" s="60"/>
      <c r="CUL341" s="60"/>
      <c r="CUM341" s="60"/>
      <c r="CUN341" s="60"/>
      <c r="CUO341" s="60"/>
      <c r="CUP341" s="60"/>
      <c r="CUQ341" s="60"/>
      <c r="CUR341" s="60"/>
      <c r="CUS341" s="60"/>
      <c r="CUT341" s="60"/>
      <c r="CUU341" s="60"/>
      <c r="CUV341" s="60"/>
      <c r="CUW341" s="60"/>
      <c r="CUX341" s="60"/>
      <c r="CUY341" s="60"/>
      <c r="CUZ341" s="60"/>
      <c r="CVA341" s="60"/>
      <c r="CVB341" s="60"/>
      <c r="CVC341" s="60"/>
      <c r="CVD341" s="60"/>
      <c r="CVE341" s="60"/>
      <c r="CVF341" s="60"/>
      <c r="CVG341" s="60"/>
      <c r="CVH341" s="60"/>
      <c r="CVI341" s="60"/>
      <c r="CVJ341" s="60"/>
      <c r="CVK341" s="60"/>
      <c r="CVL341" s="60"/>
      <c r="CVM341" s="60"/>
      <c r="CVN341" s="60"/>
      <c r="CVO341" s="60"/>
      <c r="CVP341" s="60"/>
      <c r="CVQ341" s="60"/>
      <c r="CVR341" s="60"/>
      <c r="CVS341" s="60"/>
      <c r="CVT341" s="60"/>
      <c r="CVU341" s="60"/>
      <c r="CVV341" s="60"/>
      <c r="CVW341" s="60"/>
      <c r="CVX341" s="60"/>
      <c r="CVY341" s="60"/>
      <c r="CVZ341" s="60"/>
      <c r="CWA341" s="60"/>
      <c r="CWB341" s="60"/>
      <c r="CWC341" s="60"/>
      <c r="CWD341" s="60"/>
      <c r="CWE341" s="60"/>
      <c r="CWF341" s="60"/>
      <c r="CWG341" s="60"/>
      <c r="CWH341" s="60"/>
      <c r="CWI341" s="60"/>
      <c r="CWJ341" s="60"/>
      <c r="CWK341" s="60"/>
      <c r="CWL341" s="60"/>
      <c r="CWM341" s="60"/>
      <c r="CWN341" s="60"/>
      <c r="CWO341" s="60"/>
      <c r="CWP341" s="60"/>
      <c r="CWQ341" s="60"/>
      <c r="CWR341" s="60"/>
      <c r="CWS341" s="60"/>
      <c r="CWT341" s="60"/>
      <c r="CWU341" s="60"/>
      <c r="CWV341" s="60"/>
      <c r="CWW341" s="60"/>
      <c r="CWX341" s="60"/>
      <c r="CWY341" s="60"/>
      <c r="CWZ341" s="60"/>
      <c r="CXA341" s="60"/>
      <c r="CXB341" s="60"/>
      <c r="CXC341" s="60"/>
      <c r="CXD341" s="60"/>
      <c r="CXE341" s="60"/>
      <c r="CXF341" s="60"/>
      <c r="CXG341" s="60"/>
      <c r="CXH341" s="60"/>
      <c r="CXI341" s="60"/>
      <c r="CXJ341" s="60"/>
      <c r="CXK341" s="60"/>
      <c r="CXL341" s="60"/>
      <c r="CXM341" s="60"/>
      <c r="CXN341" s="60"/>
      <c r="CXO341" s="60"/>
      <c r="CXP341" s="60"/>
      <c r="CXQ341" s="60"/>
      <c r="CXR341" s="60"/>
      <c r="CXS341" s="60"/>
      <c r="CXT341" s="60"/>
      <c r="CXU341" s="60"/>
      <c r="CXV341" s="60"/>
      <c r="CXW341" s="60"/>
      <c r="CXX341" s="60"/>
      <c r="CXY341" s="60"/>
      <c r="CXZ341" s="60"/>
      <c r="CYA341" s="60"/>
      <c r="CYB341" s="60"/>
      <c r="CYC341" s="60"/>
      <c r="CYD341" s="60"/>
      <c r="CYE341" s="60"/>
      <c r="CYF341" s="60"/>
      <c r="CYG341" s="60"/>
      <c r="CYH341" s="60"/>
      <c r="CYI341" s="60"/>
      <c r="CYJ341" s="60"/>
      <c r="CYK341" s="60"/>
      <c r="CYL341" s="60"/>
      <c r="CYM341" s="60"/>
      <c r="CYN341" s="60"/>
      <c r="CYO341" s="60"/>
      <c r="CYP341" s="60"/>
      <c r="CYQ341" s="60"/>
      <c r="CYR341" s="60"/>
      <c r="CYS341" s="60"/>
      <c r="CYT341" s="60"/>
      <c r="CYU341" s="60"/>
      <c r="CYV341" s="60"/>
      <c r="CYW341" s="60"/>
      <c r="CYX341" s="60"/>
      <c r="CYY341" s="60"/>
      <c r="CYZ341" s="60"/>
      <c r="CZA341" s="60"/>
      <c r="CZB341" s="60"/>
      <c r="CZC341" s="60"/>
      <c r="CZD341" s="60"/>
      <c r="CZE341" s="60"/>
      <c r="CZF341" s="60"/>
      <c r="CZG341" s="60"/>
      <c r="CZH341" s="60"/>
      <c r="CZI341" s="60"/>
      <c r="CZJ341" s="60"/>
      <c r="CZK341" s="60"/>
      <c r="CZL341" s="60"/>
      <c r="CZM341" s="60"/>
      <c r="CZN341" s="60"/>
      <c r="CZO341" s="60"/>
      <c r="CZP341" s="60"/>
      <c r="CZQ341" s="60"/>
      <c r="CZR341" s="60"/>
      <c r="CZS341" s="60"/>
      <c r="CZT341" s="60"/>
      <c r="CZU341" s="60"/>
      <c r="CZV341" s="60"/>
      <c r="CZW341" s="60"/>
      <c r="CZX341" s="60"/>
      <c r="CZY341" s="60"/>
      <c r="CZZ341" s="60"/>
      <c r="DAA341" s="60"/>
      <c r="DAB341" s="60"/>
      <c r="DAC341" s="60"/>
      <c r="DAD341" s="60"/>
      <c r="DAE341" s="60"/>
      <c r="DAF341" s="60"/>
      <c r="DAG341" s="60"/>
      <c r="DAH341" s="60"/>
      <c r="DAI341" s="60"/>
      <c r="DAJ341" s="60"/>
      <c r="DAK341" s="60"/>
      <c r="DAL341" s="60"/>
      <c r="DAM341" s="60"/>
      <c r="DAN341" s="60"/>
      <c r="DAO341" s="60"/>
      <c r="DAP341" s="60"/>
      <c r="DAQ341" s="60"/>
      <c r="DAR341" s="60"/>
      <c r="DAS341" s="60"/>
      <c r="DAT341" s="60"/>
      <c r="DAU341" s="60"/>
      <c r="DAV341" s="60"/>
      <c r="DAW341" s="60"/>
      <c r="DAX341" s="60"/>
      <c r="DAY341" s="60"/>
      <c r="DAZ341" s="60"/>
      <c r="DBA341" s="60"/>
      <c r="DBB341" s="60"/>
      <c r="DBC341" s="60"/>
      <c r="DBD341" s="60"/>
      <c r="DBE341" s="60"/>
      <c r="DBF341" s="60"/>
      <c r="DBG341" s="60"/>
      <c r="DBH341" s="60"/>
      <c r="DBI341" s="60"/>
      <c r="DBJ341" s="60"/>
      <c r="DBK341" s="60"/>
      <c r="DBL341" s="60"/>
      <c r="DBM341" s="60"/>
      <c r="DBN341" s="60"/>
      <c r="DBO341" s="60"/>
      <c r="DBP341" s="60"/>
      <c r="DBQ341" s="60"/>
      <c r="DBR341" s="60"/>
      <c r="DBS341" s="60"/>
      <c r="DBT341" s="60"/>
      <c r="DBU341" s="60"/>
      <c r="DBV341" s="60"/>
      <c r="DBW341" s="60"/>
      <c r="DBX341" s="60"/>
      <c r="DBY341" s="60"/>
      <c r="DBZ341" s="60"/>
      <c r="DCA341" s="60"/>
      <c r="DCB341" s="60"/>
      <c r="DCC341" s="60"/>
      <c r="DCD341" s="60"/>
      <c r="DCE341" s="60"/>
      <c r="DCF341" s="60"/>
      <c r="DCG341" s="60"/>
      <c r="DCH341" s="60"/>
      <c r="DCI341" s="60"/>
      <c r="DCJ341" s="60"/>
      <c r="DCK341" s="60"/>
      <c r="DCL341" s="60"/>
      <c r="DCM341" s="60"/>
      <c r="DCN341" s="60"/>
      <c r="DCO341" s="60"/>
      <c r="DCP341" s="60"/>
      <c r="DCQ341" s="60"/>
      <c r="DCR341" s="60"/>
      <c r="DCS341" s="60"/>
      <c r="DCT341" s="60"/>
      <c r="DCU341" s="60"/>
      <c r="DCV341" s="60"/>
      <c r="DCW341" s="60"/>
      <c r="DCX341" s="60"/>
      <c r="DCY341" s="60"/>
      <c r="DCZ341" s="60"/>
      <c r="DDA341" s="60"/>
      <c r="DDB341" s="60"/>
      <c r="DDC341" s="60"/>
      <c r="DDD341" s="60"/>
      <c r="DDE341" s="60"/>
      <c r="DDF341" s="60"/>
      <c r="DDG341" s="60"/>
      <c r="DDH341" s="60"/>
      <c r="DDI341" s="60"/>
      <c r="DDJ341" s="60"/>
      <c r="DDK341" s="60"/>
      <c r="DDL341" s="60"/>
      <c r="DDM341" s="60"/>
      <c r="DDN341" s="60"/>
      <c r="DDO341" s="60"/>
      <c r="DDP341" s="60"/>
      <c r="DDQ341" s="60"/>
      <c r="DDR341" s="60"/>
      <c r="DDS341" s="60"/>
      <c r="DDT341" s="60"/>
      <c r="DDU341" s="60"/>
      <c r="DDV341" s="60"/>
      <c r="DDW341" s="60"/>
      <c r="DDX341" s="60"/>
      <c r="DDY341" s="60"/>
      <c r="DDZ341" s="60"/>
      <c r="DEA341" s="60"/>
      <c r="DEB341" s="60"/>
      <c r="DEC341" s="60"/>
      <c r="DED341" s="60"/>
      <c r="DEE341" s="60"/>
      <c r="DEF341" s="60"/>
      <c r="DEG341" s="60"/>
      <c r="DEH341" s="60"/>
      <c r="DEI341" s="60"/>
      <c r="DEJ341" s="60"/>
      <c r="DEK341" s="60"/>
      <c r="DEL341" s="60"/>
      <c r="DEM341" s="60"/>
      <c r="DEN341" s="60"/>
      <c r="DEO341" s="60"/>
      <c r="DEP341" s="60"/>
      <c r="DEQ341" s="60"/>
      <c r="DER341" s="60"/>
      <c r="DES341" s="60"/>
      <c r="DET341" s="60"/>
      <c r="DEU341" s="60"/>
      <c r="DEV341" s="60"/>
      <c r="DEW341" s="60"/>
      <c r="DEX341" s="60"/>
      <c r="DEY341" s="60"/>
      <c r="DEZ341" s="60"/>
      <c r="DFA341" s="60"/>
      <c r="DFB341" s="60"/>
      <c r="DFC341" s="60"/>
      <c r="DFD341" s="60"/>
      <c r="DFE341" s="60"/>
      <c r="DFF341" s="60"/>
      <c r="DFG341" s="60"/>
      <c r="DFH341" s="60"/>
      <c r="DFI341" s="60"/>
      <c r="DFJ341" s="60"/>
      <c r="DFK341" s="60"/>
      <c r="DFL341" s="60"/>
      <c r="DFM341" s="60"/>
      <c r="DFN341" s="60"/>
      <c r="DFO341" s="60"/>
      <c r="DFP341" s="60"/>
      <c r="DFQ341" s="60"/>
      <c r="DFR341" s="60"/>
      <c r="DFS341" s="60"/>
      <c r="DFT341" s="60"/>
      <c r="DFU341" s="60"/>
      <c r="DFV341" s="60"/>
      <c r="DFW341" s="60"/>
      <c r="DFX341" s="60"/>
      <c r="DFY341" s="60"/>
      <c r="DFZ341" s="60"/>
      <c r="DGA341" s="60"/>
      <c r="DGB341" s="60"/>
      <c r="DGC341" s="60"/>
      <c r="DGD341" s="60"/>
      <c r="DGE341" s="60"/>
      <c r="DGF341" s="60"/>
      <c r="DGG341" s="60"/>
      <c r="DGH341" s="60"/>
      <c r="DGI341" s="60"/>
      <c r="DGJ341" s="60"/>
      <c r="DGK341" s="60"/>
      <c r="DGL341" s="60"/>
      <c r="DGM341" s="60"/>
      <c r="DGN341" s="60"/>
      <c r="DGO341" s="60"/>
      <c r="DGP341" s="60"/>
      <c r="DGQ341" s="60"/>
      <c r="DGR341" s="60"/>
      <c r="DGS341" s="60"/>
      <c r="DGT341" s="60"/>
      <c r="DGU341" s="60"/>
      <c r="DGV341" s="60"/>
      <c r="DGW341" s="60"/>
      <c r="DGX341" s="60"/>
      <c r="DGY341" s="60"/>
      <c r="DGZ341" s="60"/>
      <c r="DHA341" s="60"/>
      <c r="DHB341" s="60"/>
      <c r="DHC341" s="60"/>
      <c r="DHD341" s="60"/>
      <c r="DHE341" s="60"/>
      <c r="DHF341" s="60"/>
      <c r="DHG341" s="60"/>
      <c r="DHH341" s="60"/>
      <c r="DHI341" s="60"/>
      <c r="DHJ341" s="60"/>
      <c r="DHK341" s="60"/>
      <c r="DHL341" s="60"/>
      <c r="DHM341" s="60"/>
      <c r="DHN341" s="60"/>
      <c r="DHO341" s="60"/>
      <c r="DHP341" s="60"/>
      <c r="DHQ341" s="60"/>
      <c r="DHR341" s="60"/>
      <c r="DHS341" s="60"/>
      <c r="DHT341" s="60"/>
      <c r="DHU341" s="60"/>
      <c r="DHV341" s="60"/>
      <c r="DHW341" s="60"/>
      <c r="DHX341" s="60"/>
      <c r="DHY341" s="60"/>
      <c r="DHZ341" s="60"/>
      <c r="DIA341" s="60"/>
      <c r="DIB341" s="60"/>
      <c r="DIC341" s="60"/>
      <c r="DID341" s="60"/>
      <c r="DIE341" s="60"/>
      <c r="DIF341" s="60"/>
      <c r="DIG341" s="60"/>
      <c r="DIH341" s="60"/>
      <c r="DII341" s="60"/>
      <c r="DIJ341" s="60"/>
      <c r="DIK341" s="60"/>
      <c r="DIL341" s="60"/>
      <c r="DIM341" s="60"/>
      <c r="DIN341" s="60"/>
      <c r="DIO341" s="60"/>
      <c r="DIP341" s="60"/>
      <c r="DIQ341" s="60"/>
      <c r="DIR341" s="60"/>
      <c r="DIS341" s="60"/>
      <c r="DIT341" s="60"/>
      <c r="DIU341" s="60"/>
      <c r="DIV341" s="60"/>
      <c r="DIW341" s="60"/>
      <c r="DIX341" s="60"/>
      <c r="DIY341" s="60"/>
      <c r="DIZ341" s="60"/>
      <c r="DJA341" s="60"/>
      <c r="DJB341" s="60"/>
      <c r="DJC341" s="60"/>
      <c r="DJD341" s="60"/>
      <c r="DJE341" s="60"/>
      <c r="DJF341" s="60"/>
      <c r="DJG341" s="60"/>
      <c r="DJH341" s="60"/>
      <c r="DJI341" s="60"/>
      <c r="DJJ341" s="60"/>
      <c r="DJK341" s="60"/>
      <c r="DJL341" s="60"/>
      <c r="DJM341" s="60"/>
      <c r="DJN341" s="60"/>
      <c r="DJO341" s="60"/>
      <c r="DJP341" s="60"/>
      <c r="DJQ341" s="60"/>
      <c r="DJR341" s="60"/>
      <c r="DJS341" s="60"/>
      <c r="DJT341" s="60"/>
      <c r="DJU341" s="60"/>
      <c r="DJV341" s="60"/>
      <c r="DJW341" s="60"/>
      <c r="DJX341" s="60"/>
      <c r="DJY341" s="60"/>
      <c r="DJZ341" s="60"/>
      <c r="DKA341" s="60"/>
      <c r="DKB341" s="60"/>
      <c r="DKC341" s="60"/>
      <c r="DKD341" s="60"/>
      <c r="DKE341" s="60"/>
      <c r="DKF341" s="60"/>
      <c r="DKG341" s="60"/>
      <c r="DKH341" s="60"/>
      <c r="DKI341" s="60"/>
      <c r="DKJ341" s="60"/>
      <c r="DKK341" s="60"/>
      <c r="DKL341" s="60"/>
      <c r="DKM341" s="60"/>
      <c r="DKN341" s="60"/>
      <c r="DKO341" s="60"/>
      <c r="DKP341" s="60"/>
      <c r="DKQ341" s="60"/>
      <c r="DKR341" s="60"/>
      <c r="DKS341" s="60"/>
      <c r="DKT341" s="60"/>
      <c r="DKU341" s="60"/>
      <c r="DKV341" s="60"/>
      <c r="DKW341" s="60"/>
      <c r="DKX341" s="60"/>
      <c r="DKY341" s="60"/>
      <c r="DKZ341" s="60"/>
      <c r="DLA341" s="60"/>
      <c r="DLB341" s="60"/>
      <c r="DLC341" s="60"/>
      <c r="DLD341" s="60"/>
      <c r="DLE341" s="60"/>
      <c r="DLF341" s="60"/>
      <c r="DLG341" s="60"/>
      <c r="DLH341" s="60"/>
      <c r="DLI341" s="60"/>
      <c r="DLJ341" s="60"/>
      <c r="DLK341" s="60"/>
      <c r="DLL341" s="60"/>
      <c r="DLM341" s="60"/>
      <c r="DLN341" s="60"/>
      <c r="DLO341" s="60"/>
      <c r="DLP341" s="60"/>
      <c r="DLQ341" s="60"/>
      <c r="DLR341" s="60"/>
      <c r="DLS341" s="60"/>
      <c r="DLT341" s="60"/>
      <c r="DLU341" s="60"/>
      <c r="DLV341" s="60"/>
      <c r="DLW341" s="60"/>
      <c r="DLX341" s="60"/>
      <c r="DLY341" s="60"/>
      <c r="DLZ341" s="60"/>
      <c r="DMA341" s="60"/>
      <c r="DMB341" s="60"/>
      <c r="DMC341" s="60"/>
      <c r="DMD341" s="60"/>
      <c r="DME341" s="60"/>
      <c r="DMF341" s="60"/>
      <c r="DMG341" s="60"/>
      <c r="DMH341" s="60"/>
      <c r="DMI341" s="60"/>
      <c r="DMJ341" s="60"/>
      <c r="DMK341" s="60"/>
      <c r="DML341" s="60"/>
      <c r="DMM341" s="60"/>
      <c r="DMN341" s="60"/>
      <c r="DMO341" s="60"/>
      <c r="DMP341" s="60"/>
      <c r="DMQ341" s="60"/>
      <c r="DMR341" s="60"/>
      <c r="DMS341" s="60"/>
      <c r="DMT341" s="60"/>
      <c r="DMU341" s="60"/>
      <c r="DMV341" s="60"/>
      <c r="DMW341" s="60"/>
      <c r="DMX341" s="60"/>
      <c r="DMY341" s="60"/>
      <c r="DMZ341" s="60"/>
      <c r="DNA341" s="60"/>
      <c r="DNB341" s="60"/>
      <c r="DNC341" s="60"/>
      <c r="DND341" s="60"/>
      <c r="DNE341" s="60"/>
      <c r="DNF341" s="60"/>
      <c r="DNG341" s="60"/>
      <c r="DNH341" s="60"/>
      <c r="DNI341" s="60"/>
      <c r="DNJ341" s="60"/>
      <c r="DNK341" s="60"/>
      <c r="DNL341" s="60"/>
      <c r="DNM341" s="60"/>
      <c r="DNN341" s="60"/>
      <c r="DNO341" s="60"/>
      <c r="DNP341" s="60"/>
      <c r="DNQ341" s="60"/>
      <c r="DNR341" s="60"/>
      <c r="DNS341" s="60"/>
      <c r="DNT341" s="60"/>
      <c r="DNU341" s="60"/>
      <c r="DNV341" s="60"/>
      <c r="DNW341" s="60"/>
      <c r="DNX341" s="60"/>
      <c r="DNY341" s="60"/>
      <c r="DNZ341" s="60"/>
      <c r="DOA341" s="60"/>
      <c r="DOB341" s="60"/>
      <c r="DOC341" s="60"/>
      <c r="DOD341" s="60"/>
      <c r="DOE341" s="60"/>
      <c r="DOF341" s="60"/>
      <c r="DOG341" s="60"/>
      <c r="DOH341" s="60"/>
      <c r="DOI341" s="60"/>
      <c r="DOJ341" s="60"/>
      <c r="DOK341" s="60"/>
      <c r="DOL341" s="60"/>
      <c r="DOM341" s="60"/>
      <c r="DON341" s="60"/>
      <c r="DOO341" s="60"/>
      <c r="DOP341" s="60"/>
      <c r="DOQ341" s="60"/>
      <c r="DOR341" s="60"/>
      <c r="DOS341" s="60"/>
      <c r="DOT341" s="60"/>
      <c r="DOU341" s="60"/>
      <c r="DOV341" s="60"/>
      <c r="DOW341" s="60"/>
      <c r="DOX341" s="60"/>
      <c r="DOY341" s="60"/>
      <c r="DOZ341" s="60"/>
      <c r="DPA341" s="60"/>
      <c r="DPB341" s="60"/>
      <c r="DPC341" s="60"/>
      <c r="DPD341" s="60"/>
      <c r="DPE341" s="60"/>
      <c r="DPF341" s="60"/>
      <c r="DPG341" s="60"/>
      <c r="DPH341" s="60"/>
      <c r="DPI341" s="60"/>
      <c r="DPJ341" s="60"/>
      <c r="DPK341" s="60"/>
      <c r="DPL341" s="60"/>
      <c r="DPM341" s="60"/>
      <c r="DPN341" s="60"/>
      <c r="DPO341" s="60"/>
      <c r="DPP341" s="60"/>
      <c r="DPQ341" s="60"/>
      <c r="DPR341" s="60"/>
      <c r="DPS341" s="60"/>
      <c r="DPT341" s="60"/>
      <c r="DPU341" s="60"/>
      <c r="DPV341" s="60"/>
      <c r="DPW341" s="60"/>
      <c r="DPX341" s="60"/>
      <c r="DPY341" s="60"/>
      <c r="DPZ341" s="60"/>
      <c r="DQA341" s="60"/>
      <c r="DQB341" s="60"/>
      <c r="DQC341" s="60"/>
      <c r="DQD341" s="60"/>
      <c r="DQE341" s="60"/>
      <c r="DQF341" s="60"/>
      <c r="DQG341" s="60"/>
      <c r="DQH341" s="60"/>
      <c r="DQI341" s="60"/>
      <c r="DQJ341" s="60"/>
      <c r="DQK341" s="60"/>
      <c r="DQL341" s="60"/>
      <c r="DQM341" s="60"/>
      <c r="DQN341" s="60"/>
      <c r="DQO341" s="60"/>
      <c r="DQP341" s="60"/>
      <c r="DQQ341" s="60"/>
      <c r="DQR341" s="60"/>
      <c r="DQS341" s="60"/>
      <c r="DQT341" s="60"/>
      <c r="DQU341" s="60"/>
      <c r="DQV341" s="60"/>
      <c r="DQW341" s="60"/>
      <c r="DQX341" s="60"/>
      <c r="DQY341" s="60"/>
      <c r="DQZ341" s="60"/>
      <c r="DRA341" s="60"/>
      <c r="DRB341" s="60"/>
      <c r="DRC341" s="60"/>
      <c r="DRD341" s="60"/>
      <c r="DRE341" s="60"/>
      <c r="DRF341" s="60"/>
      <c r="DRG341" s="60"/>
      <c r="DRH341" s="60"/>
      <c r="DRI341" s="60"/>
      <c r="DRJ341" s="60"/>
      <c r="DRK341" s="60"/>
      <c r="DRL341" s="60"/>
      <c r="DRM341" s="60"/>
      <c r="DRN341" s="60"/>
      <c r="DRO341" s="60"/>
      <c r="DRP341" s="60"/>
      <c r="DRQ341" s="60"/>
      <c r="DRR341" s="60"/>
      <c r="DRS341" s="60"/>
      <c r="DRT341" s="60"/>
      <c r="DRU341" s="60"/>
      <c r="DRV341" s="60"/>
      <c r="DRW341" s="60"/>
      <c r="DRX341" s="60"/>
      <c r="DRY341" s="60"/>
      <c r="DRZ341" s="60"/>
      <c r="DSA341" s="60"/>
      <c r="DSB341" s="60"/>
      <c r="DSC341" s="60"/>
      <c r="DSD341" s="60"/>
      <c r="DSE341" s="60"/>
      <c r="DSF341" s="60"/>
      <c r="DSG341" s="60"/>
      <c r="DSH341" s="60"/>
      <c r="DSI341" s="60"/>
      <c r="DSJ341" s="60"/>
      <c r="DSK341" s="60"/>
      <c r="DSL341" s="60"/>
      <c r="DSM341" s="60"/>
      <c r="DSN341" s="60"/>
      <c r="DSO341" s="60"/>
      <c r="DSP341" s="60"/>
      <c r="DSQ341" s="60"/>
      <c r="DSR341" s="60"/>
      <c r="DSS341" s="60"/>
      <c r="DST341" s="60"/>
      <c r="DSU341" s="60"/>
      <c r="DSV341" s="60"/>
      <c r="DSW341" s="60"/>
      <c r="DSX341" s="60"/>
      <c r="DSY341" s="60"/>
      <c r="DSZ341" s="60"/>
      <c r="DTA341" s="60"/>
      <c r="DTB341" s="60"/>
      <c r="DTC341" s="60"/>
      <c r="DTD341" s="60"/>
      <c r="DTE341" s="60"/>
      <c r="DTF341" s="60"/>
      <c r="DTG341" s="60"/>
      <c r="DTH341" s="60"/>
      <c r="DTI341" s="60"/>
      <c r="DTJ341" s="60"/>
      <c r="DTK341" s="60"/>
      <c r="DTL341" s="60"/>
      <c r="DTM341" s="60"/>
      <c r="DTN341" s="60"/>
      <c r="DTO341" s="60"/>
      <c r="DTP341" s="60"/>
      <c r="DTQ341" s="60"/>
      <c r="DTR341" s="60"/>
      <c r="DTS341" s="60"/>
      <c r="DTT341" s="60"/>
      <c r="DTU341" s="60"/>
      <c r="DTV341" s="60"/>
      <c r="DTW341" s="60"/>
      <c r="DTX341" s="60"/>
      <c r="DTY341" s="60"/>
      <c r="DTZ341" s="60"/>
      <c r="DUA341" s="60"/>
      <c r="DUB341" s="60"/>
      <c r="DUC341" s="60"/>
      <c r="DUD341" s="60"/>
      <c r="DUE341" s="60"/>
      <c r="DUF341" s="60"/>
      <c r="DUG341" s="60"/>
      <c r="DUH341" s="60"/>
      <c r="DUI341" s="60"/>
      <c r="DUJ341" s="60"/>
      <c r="DUK341" s="60"/>
      <c r="DUL341" s="60"/>
      <c r="DUM341" s="60"/>
      <c r="DUN341" s="60"/>
      <c r="DUO341" s="60"/>
      <c r="DUP341" s="60"/>
      <c r="DUQ341" s="60"/>
      <c r="DUR341" s="60"/>
      <c r="DUS341" s="60"/>
      <c r="DUT341" s="60"/>
      <c r="DUU341" s="60"/>
      <c r="DUV341" s="60"/>
      <c r="DUW341" s="60"/>
      <c r="DUX341" s="60"/>
      <c r="DUY341" s="60"/>
      <c r="DUZ341" s="60"/>
      <c r="DVA341" s="60"/>
      <c r="DVB341" s="60"/>
      <c r="DVC341" s="60"/>
      <c r="DVD341" s="60"/>
      <c r="DVE341" s="60"/>
      <c r="DVF341" s="60"/>
      <c r="DVG341" s="60"/>
      <c r="DVH341" s="60"/>
      <c r="DVI341" s="60"/>
      <c r="DVJ341" s="60"/>
      <c r="DVK341" s="60"/>
      <c r="DVL341" s="60"/>
      <c r="DVM341" s="60"/>
      <c r="DVN341" s="60"/>
      <c r="DVO341" s="60"/>
      <c r="DVP341" s="60"/>
      <c r="DVQ341" s="60"/>
      <c r="DVR341" s="60"/>
      <c r="DVS341" s="60"/>
      <c r="DVT341" s="60"/>
      <c r="DVU341" s="60"/>
      <c r="DVV341" s="60"/>
      <c r="DVW341" s="60"/>
      <c r="DVX341" s="60"/>
      <c r="DVY341" s="60"/>
      <c r="DVZ341" s="60"/>
      <c r="DWA341" s="60"/>
      <c r="DWB341" s="60"/>
      <c r="DWC341" s="60"/>
      <c r="DWD341" s="60"/>
      <c r="DWE341" s="60"/>
      <c r="DWF341" s="60"/>
      <c r="DWG341" s="60"/>
      <c r="DWH341" s="60"/>
      <c r="DWI341" s="60"/>
      <c r="DWJ341" s="60"/>
      <c r="DWK341" s="60"/>
      <c r="DWL341" s="60"/>
      <c r="DWM341" s="60"/>
      <c r="DWN341" s="60"/>
      <c r="DWO341" s="60"/>
      <c r="DWP341" s="60"/>
      <c r="DWQ341" s="60"/>
      <c r="DWR341" s="60"/>
      <c r="DWS341" s="60"/>
      <c r="DWT341" s="60"/>
      <c r="DWU341" s="60"/>
      <c r="DWV341" s="60"/>
      <c r="DWW341" s="60"/>
      <c r="DWX341" s="60"/>
      <c r="DWY341" s="60"/>
      <c r="DWZ341" s="60"/>
      <c r="DXA341" s="60"/>
      <c r="DXB341" s="60"/>
      <c r="DXC341" s="60"/>
      <c r="DXD341" s="60"/>
      <c r="DXE341" s="60"/>
      <c r="DXF341" s="60"/>
      <c r="DXG341" s="60"/>
      <c r="DXH341" s="60"/>
      <c r="DXI341" s="60"/>
      <c r="DXJ341" s="60"/>
      <c r="DXK341" s="60"/>
      <c r="DXL341" s="60"/>
      <c r="DXM341" s="60"/>
      <c r="DXN341" s="60"/>
      <c r="DXO341" s="60"/>
      <c r="DXP341" s="60"/>
      <c r="DXQ341" s="60"/>
      <c r="DXR341" s="60"/>
      <c r="DXS341" s="60"/>
      <c r="DXT341" s="60"/>
      <c r="DXU341" s="60"/>
      <c r="DXV341" s="60"/>
      <c r="DXW341" s="60"/>
      <c r="DXX341" s="60"/>
      <c r="DXY341" s="60"/>
      <c r="DXZ341" s="60"/>
      <c r="DYA341" s="60"/>
      <c r="DYB341" s="60"/>
      <c r="DYC341" s="60"/>
      <c r="DYD341" s="60"/>
      <c r="DYE341" s="60"/>
      <c r="DYF341" s="60"/>
      <c r="DYG341" s="60"/>
      <c r="DYH341" s="60"/>
      <c r="DYI341" s="60"/>
      <c r="DYJ341" s="60"/>
      <c r="DYK341" s="60"/>
      <c r="DYL341" s="60"/>
      <c r="DYM341" s="60"/>
      <c r="DYN341" s="60"/>
      <c r="DYO341" s="60"/>
      <c r="DYP341" s="60"/>
      <c r="DYQ341" s="60"/>
      <c r="DYR341" s="60"/>
      <c r="DYS341" s="60"/>
      <c r="DYT341" s="60"/>
      <c r="DYU341" s="60"/>
      <c r="DYV341" s="60"/>
      <c r="DYW341" s="60"/>
      <c r="DYX341" s="60"/>
      <c r="DYY341" s="60"/>
      <c r="DYZ341" s="60"/>
      <c r="DZA341" s="60"/>
      <c r="DZB341" s="60"/>
      <c r="DZC341" s="60"/>
      <c r="DZD341" s="60"/>
      <c r="DZE341" s="60"/>
      <c r="DZF341" s="60"/>
      <c r="DZG341" s="60"/>
      <c r="DZH341" s="60"/>
      <c r="DZI341" s="60"/>
      <c r="DZJ341" s="60"/>
      <c r="DZK341" s="60"/>
      <c r="DZL341" s="60"/>
      <c r="DZM341" s="60"/>
      <c r="DZN341" s="60"/>
      <c r="DZO341" s="60"/>
      <c r="DZP341" s="60"/>
      <c r="DZQ341" s="60"/>
      <c r="DZR341" s="60"/>
      <c r="DZS341" s="60"/>
      <c r="DZT341" s="60"/>
      <c r="DZU341" s="60"/>
      <c r="DZV341" s="60"/>
      <c r="DZW341" s="60"/>
      <c r="DZX341" s="60"/>
      <c r="DZY341" s="60"/>
      <c r="DZZ341" s="60"/>
      <c r="EAA341" s="60"/>
      <c r="EAB341" s="60"/>
      <c r="EAC341" s="60"/>
      <c r="EAD341" s="60"/>
      <c r="EAE341" s="60"/>
      <c r="EAF341" s="60"/>
      <c r="EAG341" s="60"/>
      <c r="EAH341" s="60"/>
      <c r="EAI341" s="60"/>
      <c r="EAJ341" s="60"/>
      <c r="EAK341" s="60"/>
      <c r="EAL341" s="60"/>
      <c r="EAM341" s="60"/>
      <c r="EAN341" s="60"/>
      <c r="EAO341" s="60"/>
      <c r="EAP341" s="60"/>
      <c r="EAQ341" s="60"/>
      <c r="EAR341" s="60"/>
      <c r="EAS341" s="60"/>
      <c r="EAT341" s="60"/>
      <c r="EAU341" s="60"/>
      <c r="EAV341" s="60"/>
      <c r="EAW341" s="60"/>
      <c r="EAX341" s="60"/>
      <c r="EAY341" s="60"/>
      <c r="EAZ341" s="60"/>
      <c r="EBA341" s="60"/>
      <c r="EBB341" s="60"/>
      <c r="EBC341" s="60"/>
      <c r="EBD341" s="60"/>
      <c r="EBE341" s="60"/>
      <c r="EBF341" s="60"/>
      <c r="EBG341" s="60"/>
      <c r="EBH341" s="60"/>
      <c r="EBI341" s="60"/>
      <c r="EBJ341" s="60"/>
      <c r="EBK341" s="60"/>
      <c r="EBL341" s="60"/>
      <c r="EBM341" s="60"/>
      <c r="EBN341" s="60"/>
      <c r="EBO341" s="60"/>
      <c r="EBP341" s="60"/>
      <c r="EBQ341" s="60"/>
      <c r="EBR341" s="60"/>
      <c r="EBS341" s="60"/>
      <c r="EBT341" s="60"/>
      <c r="EBU341" s="60"/>
      <c r="EBV341" s="60"/>
      <c r="EBW341" s="60"/>
      <c r="EBX341" s="60"/>
      <c r="EBY341" s="60"/>
      <c r="EBZ341" s="60"/>
      <c r="ECA341" s="60"/>
      <c r="ECB341" s="60"/>
      <c r="ECC341" s="60"/>
      <c r="ECD341" s="60"/>
      <c r="ECE341" s="60"/>
      <c r="ECF341" s="60"/>
      <c r="ECG341" s="60"/>
      <c r="ECH341" s="60"/>
      <c r="ECI341" s="60"/>
      <c r="ECJ341" s="60"/>
      <c r="ECK341" s="60"/>
      <c r="ECL341" s="60"/>
      <c r="ECM341" s="60"/>
      <c r="ECN341" s="60"/>
      <c r="ECO341" s="60"/>
      <c r="ECP341" s="60"/>
      <c r="ECQ341" s="60"/>
      <c r="ECR341" s="60"/>
      <c r="ECS341" s="60"/>
      <c r="ECT341" s="60"/>
      <c r="ECU341" s="60"/>
      <c r="ECV341" s="60"/>
      <c r="ECW341" s="60"/>
      <c r="ECX341" s="60"/>
      <c r="ECY341" s="60"/>
      <c r="ECZ341" s="60"/>
      <c r="EDA341" s="60"/>
      <c r="EDB341" s="60"/>
      <c r="EDC341" s="60"/>
      <c r="EDD341" s="60"/>
      <c r="EDE341" s="60"/>
      <c r="EDF341" s="60"/>
      <c r="EDG341" s="60"/>
      <c r="EDH341" s="60"/>
      <c r="EDI341" s="60"/>
      <c r="EDJ341" s="60"/>
      <c r="EDK341" s="60"/>
      <c r="EDL341" s="60"/>
      <c r="EDM341" s="60"/>
      <c r="EDN341" s="60"/>
      <c r="EDO341" s="60"/>
      <c r="EDP341" s="60"/>
      <c r="EDQ341" s="60"/>
      <c r="EDR341" s="60"/>
      <c r="EDS341" s="60"/>
      <c r="EDT341" s="60"/>
      <c r="EDU341" s="60"/>
      <c r="EDV341" s="60"/>
      <c r="EDW341" s="60"/>
      <c r="EDX341" s="60"/>
      <c r="EDY341" s="60"/>
      <c r="EDZ341" s="60"/>
      <c r="EEA341" s="60"/>
      <c r="EEB341" s="60"/>
      <c r="EEC341" s="60"/>
      <c r="EED341" s="60"/>
      <c r="EEE341" s="60"/>
      <c r="EEF341" s="60"/>
      <c r="EEG341" s="60"/>
      <c r="EEH341" s="60"/>
      <c r="EEI341" s="60"/>
      <c r="EEJ341" s="60"/>
      <c r="EEK341" s="60"/>
      <c r="EEL341" s="60"/>
      <c r="EEM341" s="60"/>
      <c r="EEN341" s="60"/>
      <c r="EEO341" s="60"/>
      <c r="EEP341" s="60"/>
      <c r="EEQ341" s="60"/>
      <c r="EER341" s="60"/>
      <c r="EES341" s="60"/>
      <c r="EET341" s="60"/>
      <c r="EEU341" s="60"/>
      <c r="EEV341" s="60"/>
      <c r="EEW341" s="60"/>
      <c r="EEX341" s="60"/>
      <c r="EEY341" s="60"/>
      <c r="EEZ341" s="60"/>
      <c r="EFA341" s="60"/>
      <c r="EFB341" s="60"/>
      <c r="EFC341" s="60"/>
      <c r="EFD341" s="60"/>
      <c r="EFE341" s="60"/>
      <c r="EFF341" s="60"/>
      <c r="EFG341" s="60"/>
      <c r="EFH341" s="60"/>
      <c r="EFI341" s="60"/>
      <c r="EFJ341" s="60"/>
      <c r="EFK341" s="60"/>
      <c r="EFL341" s="60"/>
      <c r="EFM341" s="60"/>
      <c r="EFN341" s="60"/>
      <c r="EFO341" s="60"/>
      <c r="EFP341" s="60"/>
      <c r="EFQ341" s="60"/>
      <c r="EFR341" s="60"/>
      <c r="EFS341" s="60"/>
      <c r="EFT341" s="60"/>
      <c r="EFU341" s="60"/>
      <c r="EFV341" s="60"/>
      <c r="EFW341" s="60"/>
      <c r="EFX341" s="60"/>
      <c r="EFY341" s="60"/>
      <c r="EFZ341" s="60"/>
      <c r="EGA341" s="60"/>
      <c r="EGB341" s="60"/>
      <c r="EGC341" s="60"/>
      <c r="EGD341" s="60"/>
      <c r="EGE341" s="60"/>
      <c r="EGF341" s="60"/>
      <c r="EGG341" s="60"/>
      <c r="EGH341" s="60"/>
      <c r="EGI341" s="60"/>
      <c r="EGJ341" s="60"/>
      <c r="EGK341" s="60"/>
      <c r="EGL341" s="60"/>
      <c r="EGM341" s="60"/>
      <c r="EGN341" s="60"/>
      <c r="EGO341" s="60"/>
      <c r="EGP341" s="60"/>
      <c r="EGQ341" s="60"/>
      <c r="EGR341" s="60"/>
      <c r="EGS341" s="60"/>
      <c r="EGT341" s="60"/>
      <c r="EGU341" s="60"/>
      <c r="EGV341" s="60"/>
      <c r="EGW341" s="60"/>
      <c r="EGX341" s="60"/>
      <c r="EGY341" s="60"/>
      <c r="EGZ341" s="60"/>
      <c r="EHA341" s="60"/>
      <c r="EHB341" s="60"/>
      <c r="EHC341" s="60"/>
      <c r="EHD341" s="60"/>
      <c r="EHE341" s="60"/>
      <c r="EHF341" s="60"/>
      <c r="EHG341" s="60"/>
      <c r="EHH341" s="60"/>
      <c r="EHI341" s="60"/>
      <c r="EHJ341" s="60"/>
      <c r="EHK341" s="60"/>
      <c r="EHL341" s="60"/>
      <c r="EHM341" s="60"/>
      <c r="EHN341" s="60"/>
      <c r="EHO341" s="60"/>
      <c r="EHP341" s="60"/>
      <c r="EHQ341" s="60"/>
      <c r="EHR341" s="60"/>
      <c r="EHS341" s="60"/>
      <c r="EHT341" s="60"/>
      <c r="EHU341" s="60"/>
      <c r="EHV341" s="60"/>
      <c r="EHW341" s="60"/>
      <c r="EHX341" s="60"/>
      <c r="EHY341" s="60"/>
      <c r="EHZ341" s="60"/>
      <c r="EIA341" s="60"/>
      <c r="EIB341" s="60"/>
      <c r="EIC341" s="60"/>
      <c r="EID341" s="60"/>
      <c r="EIE341" s="60"/>
      <c r="EIF341" s="60"/>
      <c r="EIG341" s="60"/>
      <c r="EIH341" s="60"/>
      <c r="EII341" s="60"/>
      <c r="EIJ341" s="60"/>
      <c r="EIK341" s="60"/>
      <c r="EIL341" s="60"/>
      <c r="EIM341" s="60"/>
      <c r="EIN341" s="60"/>
      <c r="EIO341" s="60"/>
      <c r="EIP341" s="60"/>
      <c r="EIQ341" s="60"/>
      <c r="EIR341" s="60"/>
      <c r="EIS341" s="60"/>
      <c r="EIT341" s="60"/>
      <c r="EIU341" s="60"/>
      <c r="EIV341" s="60"/>
      <c r="EIW341" s="60"/>
      <c r="EIX341" s="60"/>
      <c r="EIY341" s="60"/>
      <c r="EIZ341" s="60"/>
      <c r="EJA341" s="60"/>
      <c r="EJB341" s="60"/>
      <c r="EJC341" s="60"/>
      <c r="EJD341" s="60"/>
      <c r="EJE341" s="60"/>
      <c r="EJF341" s="60"/>
      <c r="EJG341" s="60"/>
      <c r="EJH341" s="60"/>
      <c r="EJI341" s="60"/>
      <c r="EJJ341" s="60"/>
      <c r="EJK341" s="60"/>
      <c r="EJL341" s="60"/>
      <c r="EJM341" s="60"/>
      <c r="EJN341" s="60"/>
      <c r="EJO341" s="60"/>
      <c r="EJP341" s="60"/>
      <c r="EJQ341" s="60"/>
      <c r="EJR341" s="60"/>
      <c r="EJS341" s="60"/>
      <c r="EJT341" s="60"/>
      <c r="EJU341" s="60"/>
      <c r="EJV341" s="60"/>
      <c r="EJW341" s="60"/>
      <c r="EJX341" s="60"/>
      <c r="EJY341" s="60"/>
      <c r="EJZ341" s="60"/>
      <c r="EKA341" s="60"/>
      <c r="EKB341" s="60"/>
      <c r="EKC341" s="60"/>
      <c r="EKD341" s="60"/>
      <c r="EKE341" s="60"/>
      <c r="EKF341" s="60"/>
      <c r="EKG341" s="60"/>
      <c r="EKH341" s="60"/>
      <c r="EKI341" s="60"/>
      <c r="EKJ341" s="60"/>
      <c r="EKK341" s="60"/>
      <c r="EKL341" s="60"/>
      <c r="EKM341" s="60"/>
      <c r="EKN341" s="60"/>
      <c r="EKO341" s="60"/>
      <c r="EKP341" s="60"/>
      <c r="EKQ341" s="60"/>
      <c r="EKR341" s="60"/>
      <c r="EKS341" s="60"/>
      <c r="EKT341" s="60"/>
      <c r="EKU341" s="60"/>
      <c r="EKV341" s="60"/>
      <c r="EKW341" s="60"/>
      <c r="EKX341" s="60"/>
      <c r="EKY341" s="60"/>
      <c r="EKZ341" s="60"/>
      <c r="ELA341" s="60"/>
      <c r="ELB341" s="60"/>
      <c r="ELC341" s="60"/>
      <c r="ELD341" s="60"/>
      <c r="ELE341" s="60"/>
      <c r="ELF341" s="60"/>
      <c r="ELG341" s="60"/>
      <c r="ELH341" s="60"/>
      <c r="ELI341" s="60"/>
      <c r="ELJ341" s="60"/>
      <c r="ELK341" s="60"/>
      <c r="ELL341" s="60"/>
      <c r="ELM341" s="60"/>
      <c r="ELN341" s="60"/>
      <c r="ELO341" s="60"/>
      <c r="ELP341" s="60"/>
      <c r="ELQ341" s="60"/>
      <c r="ELR341" s="60"/>
      <c r="ELS341" s="60"/>
      <c r="ELT341" s="60"/>
      <c r="ELU341" s="60"/>
      <c r="ELV341" s="60"/>
      <c r="ELW341" s="60"/>
      <c r="ELX341" s="60"/>
      <c r="ELY341" s="60"/>
      <c r="ELZ341" s="60"/>
      <c r="EMA341" s="60"/>
      <c r="EMB341" s="60"/>
      <c r="EMC341" s="60"/>
      <c r="EMD341" s="60"/>
      <c r="EME341" s="60"/>
      <c r="EMF341" s="60"/>
      <c r="EMG341" s="60"/>
      <c r="EMH341" s="60"/>
      <c r="EMI341" s="60"/>
      <c r="EMJ341" s="60"/>
      <c r="EMK341" s="60"/>
      <c r="EML341" s="60"/>
      <c r="EMM341" s="60"/>
      <c r="EMN341" s="60"/>
      <c r="EMO341" s="60"/>
      <c r="EMP341" s="60"/>
      <c r="EMQ341" s="60"/>
      <c r="EMR341" s="60"/>
      <c r="EMS341" s="60"/>
      <c r="EMT341" s="60"/>
      <c r="EMU341" s="60"/>
      <c r="EMV341" s="60"/>
      <c r="EMW341" s="60"/>
      <c r="EMX341" s="60"/>
      <c r="EMY341" s="60"/>
      <c r="EMZ341" s="60"/>
      <c r="ENA341" s="60"/>
      <c r="ENB341" s="60"/>
      <c r="ENC341" s="60"/>
      <c r="END341" s="60"/>
      <c r="ENE341" s="60"/>
      <c r="ENF341" s="60"/>
      <c r="ENG341" s="60"/>
      <c r="ENH341" s="60"/>
      <c r="ENI341" s="60"/>
      <c r="ENJ341" s="60"/>
      <c r="ENK341" s="60"/>
      <c r="ENL341" s="60"/>
      <c r="ENM341" s="60"/>
      <c r="ENN341" s="60"/>
      <c r="ENO341" s="60"/>
      <c r="ENP341" s="60"/>
      <c r="ENQ341" s="60"/>
      <c r="ENR341" s="60"/>
      <c r="ENS341" s="60"/>
      <c r="ENT341" s="60"/>
      <c r="ENU341" s="60"/>
      <c r="ENV341" s="60"/>
      <c r="ENW341" s="60"/>
      <c r="ENX341" s="60"/>
      <c r="ENY341" s="60"/>
      <c r="ENZ341" s="60"/>
      <c r="EOA341" s="60"/>
      <c r="EOB341" s="60"/>
      <c r="EOC341" s="60"/>
      <c r="EOD341" s="60"/>
      <c r="EOE341" s="60"/>
      <c r="EOF341" s="60"/>
      <c r="EOG341" s="60"/>
      <c r="EOH341" s="60"/>
      <c r="EOI341" s="60"/>
      <c r="EOJ341" s="60"/>
      <c r="EOK341" s="60"/>
      <c r="EOL341" s="60"/>
      <c r="EOM341" s="60"/>
      <c r="EON341" s="60"/>
      <c r="EOO341" s="60"/>
      <c r="EOP341" s="60"/>
      <c r="EOQ341" s="60"/>
      <c r="EOR341" s="60"/>
      <c r="EOS341" s="60"/>
      <c r="EOT341" s="60"/>
      <c r="EOU341" s="60"/>
      <c r="EOV341" s="60"/>
      <c r="EOW341" s="60"/>
      <c r="EOX341" s="60"/>
      <c r="EOY341" s="60"/>
      <c r="EOZ341" s="60"/>
      <c r="EPA341" s="60"/>
      <c r="EPB341" s="60"/>
      <c r="EPC341" s="60"/>
      <c r="EPD341" s="60"/>
      <c r="EPE341" s="60"/>
      <c r="EPF341" s="60"/>
      <c r="EPG341" s="60"/>
      <c r="EPH341" s="60"/>
      <c r="EPI341" s="60"/>
      <c r="EPJ341" s="60"/>
      <c r="EPK341" s="60"/>
      <c r="EPL341" s="60"/>
      <c r="EPM341" s="60"/>
      <c r="EPN341" s="60"/>
      <c r="EPO341" s="60"/>
      <c r="EPP341" s="60"/>
      <c r="EPQ341" s="60"/>
      <c r="EPR341" s="60"/>
      <c r="EPS341" s="60"/>
      <c r="EPT341" s="60"/>
      <c r="EPU341" s="60"/>
      <c r="EPV341" s="60"/>
      <c r="EPW341" s="60"/>
      <c r="EPX341" s="60"/>
      <c r="EPY341" s="60"/>
      <c r="EPZ341" s="60"/>
      <c r="EQA341" s="60"/>
      <c r="EQB341" s="60"/>
      <c r="EQC341" s="60"/>
      <c r="EQD341" s="60"/>
      <c r="EQE341" s="60"/>
      <c r="EQF341" s="60"/>
      <c r="EQG341" s="60"/>
      <c r="EQH341" s="60"/>
      <c r="EQI341" s="60"/>
      <c r="EQJ341" s="60"/>
      <c r="EQK341" s="60"/>
      <c r="EQL341" s="60"/>
      <c r="EQM341" s="60"/>
      <c r="EQN341" s="60"/>
      <c r="EQO341" s="60"/>
      <c r="EQP341" s="60"/>
      <c r="EQQ341" s="60"/>
      <c r="EQR341" s="60"/>
      <c r="EQS341" s="60"/>
      <c r="EQT341" s="60"/>
      <c r="EQU341" s="60"/>
      <c r="EQV341" s="60"/>
      <c r="EQW341" s="60"/>
      <c r="EQX341" s="60"/>
      <c r="EQY341" s="60"/>
      <c r="EQZ341" s="60"/>
      <c r="ERA341" s="60"/>
      <c r="ERB341" s="60"/>
      <c r="ERC341" s="60"/>
      <c r="ERD341" s="60"/>
      <c r="ERE341" s="60"/>
      <c r="ERF341" s="60"/>
      <c r="ERG341" s="60"/>
      <c r="ERH341" s="60"/>
      <c r="ERI341" s="60"/>
      <c r="ERJ341" s="60"/>
      <c r="ERK341" s="60"/>
      <c r="ERL341" s="60"/>
      <c r="ERM341" s="60"/>
      <c r="ERN341" s="60"/>
      <c r="ERO341" s="60"/>
      <c r="ERP341" s="60"/>
      <c r="ERQ341" s="60"/>
      <c r="ERR341" s="60"/>
      <c r="ERS341" s="60"/>
      <c r="ERT341" s="60"/>
      <c r="ERU341" s="60"/>
      <c r="ERV341" s="60"/>
      <c r="ERW341" s="60"/>
      <c r="ERX341" s="60"/>
      <c r="ERY341" s="60"/>
      <c r="ERZ341" s="60"/>
      <c r="ESA341" s="60"/>
      <c r="ESB341" s="60"/>
      <c r="ESC341" s="60"/>
      <c r="ESD341" s="60"/>
      <c r="ESE341" s="60"/>
      <c r="ESF341" s="60"/>
      <c r="ESG341" s="60"/>
      <c r="ESH341" s="60"/>
      <c r="ESI341" s="60"/>
      <c r="ESJ341" s="60"/>
      <c r="ESK341" s="60"/>
      <c r="ESL341" s="60"/>
      <c r="ESM341" s="60"/>
      <c r="ESN341" s="60"/>
      <c r="ESO341" s="60"/>
      <c r="ESP341" s="60"/>
      <c r="ESQ341" s="60"/>
      <c r="ESR341" s="60"/>
      <c r="ESS341" s="60"/>
      <c r="EST341" s="60"/>
      <c r="ESU341" s="60"/>
      <c r="ESV341" s="60"/>
      <c r="ESW341" s="60"/>
      <c r="ESX341" s="60"/>
      <c r="ESY341" s="60"/>
      <c r="ESZ341" s="60"/>
      <c r="ETA341" s="60"/>
      <c r="ETB341" s="60"/>
      <c r="ETC341" s="60"/>
      <c r="ETD341" s="60"/>
      <c r="ETE341" s="60"/>
      <c r="ETF341" s="60"/>
      <c r="ETG341" s="60"/>
      <c r="ETH341" s="60"/>
      <c r="ETI341" s="60"/>
      <c r="ETJ341" s="60"/>
      <c r="ETK341" s="60"/>
      <c r="ETL341" s="60"/>
      <c r="ETM341" s="60"/>
      <c r="ETN341" s="60"/>
      <c r="ETO341" s="60"/>
      <c r="ETP341" s="60"/>
      <c r="ETQ341" s="60"/>
      <c r="ETR341" s="60"/>
      <c r="ETS341" s="60"/>
      <c r="ETT341" s="60"/>
      <c r="ETU341" s="60"/>
      <c r="ETV341" s="60"/>
      <c r="ETW341" s="60"/>
      <c r="ETX341" s="60"/>
      <c r="ETY341" s="60"/>
      <c r="ETZ341" s="60"/>
      <c r="EUA341" s="60"/>
      <c r="EUB341" s="60"/>
      <c r="EUC341" s="60"/>
      <c r="EUD341" s="60"/>
      <c r="EUE341" s="60"/>
      <c r="EUF341" s="60"/>
      <c r="EUG341" s="60"/>
      <c r="EUH341" s="60"/>
      <c r="EUI341" s="60"/>
      <c r="EUJ341" s="60"/>
      <c r="EUK341" s="60"/>
      <c r="EUL341" s="60"/>
      <c r="EUM341" s="60"/>
      <c r="EUN341" s="60"/>
      <c r="EUO341" s="60"/>
      <c r="EUP341" s="60"/>
      <c r="EUQ341" s="60"/>
      <c r="EUR341" s="60"/>
      <c r="EUS341" s="60"/>
      <c r="EUT341" s="60"/>
      <c r="EUU341" s="60"/>
      <c r="EUV341" s="60"/>
      <c r="EUW341" s="60"/>
      <c r="EUX341" s="60"/>
      <c r="EUY341" s="60"/>
      <c r="EUZ341" s="60"/>
      <c r="EVA341" s="60"/>
      <c r="EVB341" s="60"/>
      <c r="EVC341" s="60"/>
      <c r="EVD341" s="60"/>
      <c r="EVE341" s="60"/>
      <c r="EVF341" s="60"/>
      <c r="EVG341" s="60"/>
      <c r="EVH341" s="60"/>
      <c r="EVI341" s="60"/>
      <c r="EVJ341" s="60"/>
      <c r="EVK341" s="60"/>
      <c r="EVL341" s="60"/>
      <c r="EVM341" s="60"/>
      <c r="EVN341" s="60"/>
      <c r="EVO341" s="60"/>
      <c r="EVP341" s="60"/>
      <c r="EVQ341" s="60"/>
      <c r="EVR341" s="60"/>
      <c r="EVS341" s="60"/>
      <c r="EVT341" s="60"/>
      <c r="EVU341" s="60"/>
      <c r="EVV341" s="60"/>
      <c r="EVW341" s="60"/>
      <c r="EVX341" s="60"/>
      <c r="EVY341" s="60"/>
      <c r="EVZ341" s="60"/>
      <c r="EWA341" s="60"/>
      <c r="EWB341" s="60"/>
      <c r="EWC341" s="60"/>
      <c r="EWD341" s="60"/>
      <c r="EWE341" s="60"/>
      <c r="EWF341" s="60"/>
      <c r="EWG341" s="60"/>
      <c r="EWH341" s="60"/>
      <c r="EWI341" s="60"/>
      <c r="EWJ341" s="60"/>
      <c r="EWK341" s="60"/>
      <c r="EWL341" s="60"/>
      <c r="EWM341" s="60"/>
      <c r="EWN341" s="60"/>
      <c r="EWO341" s="60"/>
      <c r="EWP341" s="60"/>
      <c r="EWQ341" s="60"/>
      <c r="EWR341" s="60"/>
      <c r="EWS341" s="60"/>
      <c r="EWT341" s="60"/>
      <c r="EWU341" s="60"/>
      <c r="EWV341" s="60"/>
      <c r="EWW341" s="60"/>
      <c r="EWX341" s="60"/>
      <c r="EWY341" s="60"/>
      <c r="EWZ341" s="60"/>
      <c r="EXA341" s="60"/>
      <c r="EXB341" s="60"/>
      <c r="EXC341" s="60"/>
      <c r="EXD341" s="60"/>
      <c r="EXE341" s="60"/>
      <c r="EXF341" s="60"/>
      <c r="EXG341" s="60"/>
      <c r="EXH341" s="60"/>
      <c r="EXI341" s="60"/>
      <c r="EXJ341" s="60"/>
      <c r="EXK341" s="60"/>
      <c r="EXL341" s="60"/>
      <c r="EXM341" s="60"/>
      <c r="EXN341" s="60"/>
      <c r="EXO341" s="60"/>
      <c r="EXP341" s="60"/>
      <c r="EXQ341" s="60"/>
      <c r="EXR341" s="60"/>
      <c r="EXS341" s="60"/>
      <c r="EXT341" s="60"/>
      <c r="EXU341" s="60"/>
      <c r="EXV341" s="60"/>
      <c r="EXW341" s="60"/>
      <c r="EXX341" s="60"/>
      <c r="EXY341" s="60"/>
      <c r="EXZ341" s="60"/>
      <c r="EYA341" s="60"/>
      <c r="EYB341" s="60"/>
      <c r="EYC341" s="60"/>
      <c r="EYD341" s="60"/>
      <c r="EYE341" s="60"/>
      <c r="EYF341" s="60"/>
      <c r="EYG341" s="60"/>
      <c r="EYH341" s="60"/>
      <c r="EYI341" s="60"/>
      <c r="EYJ341" s="60"/>
      <c r="EYK341" s="60"/>
      <c r="EYL341" s="60"/>
      <c r="EYM341" s="60"/>
      <c r="EYN341" s="60"/>
      <c r="EYO341" s="60"/>
      <c r="EYP341" s="60"/>
      <c r="EYQ341" s="60"/>
      <c r="EYR341" s="60"/>
      <c r="EYS341" s="60"/>
      <c r="EYT341" s="60"/>
      <c r="EYU341" s="60"/>
      <c r="EYV341" s="60"/>
      <c r="EYW341" s="60"/>
      <c r="EYX341" s="60"/>
      <c r="EYY341" s="60"/>
      <c r="EYZ341" s="60"/>
      <c r="EZA341" s="60"/>
      <c r="EZB341" s="60"/>
      <c r="EZC341" s="60"/>
      <c r="EZD341" s="60"/>
      <c r="EZE341" s="60"/>
      <c r="EZF341" s="60"/>
      <c r="EZG341" s="60"/>
      <c r="EZH341" s="60"/>
      <c r="EZI341" s="60"/>
      <c r="EZJ341" s="60"/>
      <c r="EZK341" s="60"/>
      <c r="EZL341" s="60"/>
      <c r="EZM341" s="60"/>
      <c r="EZN341" s="60"/>
      <c r="EZO341" s="60"/>
      <c r="EZP341" s="60"/>
      <c r="EZQ341" s="60"/>
      <c r="EZR341" s="60"/>
      <c r="EZS341" s="60"/>
      <c r="EZT341" s="60"/>
      <c r="EZU341" s="60"/>
      <c r="EZV341" s="60"/>
      <c r="EZW341" s="60"/>
      <c r="EZX341" s="60"/>
      <c r="EZY341" s="60"/>
      <c r="EZZ341" s="60"/>
      <c r="FAA341" s="60"/>
      <c r="FAB341" s="60"/>
      <c r="FAC341" s="60"/>
      <c r="FAD341" s="60"/>
      <c r="FAE341" s="60"/>
      <c r="FAF341" s="60"/>
      <c r="FAG341" s="60"/>
      <c r="FAH341" s="60"/>
      <c r="FAI341" s="60"/>
      <c r="FAJ341" s="60"/>
      <c r="FAK341" s="60"/>
      <c r="FAL341" s="60"/>
      <c r="FAM341" s="60"/>
      <c r="FAN341" s="60"/>
      <c r="FAO341" s="60"/>
      <c r="FAP341" s="60"/>
      <c r="FAQ341" s="60"/>
      <c r="FAR341" s="60"/>
      <c r="FAS341" s="60"/>
      <c r="FAT341" s="60"/>
      <c r="FAU341" s="60"/>
      <c r="FAV341" s="60"/>
      <c r="FAW341" s="60"/>
      <c r="FAX341" s="60"/>
      <c r="FAY341" s="60"/>
      <c r="FAZ341" s="60"/>
      <c r="FBA341" s="60"/>
      <c r="FBB341" s="60"/>
      <c r="FBC341" s="60"/>
      <c r="FBD341" s="60"/>
      <c r="FBE341" s="60"/>
      <c r="FBF341" s="60"/>
      <c r="FBG341" s="60"/>
      <c r="FBH341" s="60"/>
      <c r="FBI341" s="60"/>
      <c r="FBJ341" s="60"/>
      <c r="FBK341" s="60"/>
      <c r="FBL341" s="60"/>
      <c r="FBM341" s="60"/>
      <c r="FBN341" s="60"/>
      <c r="FBO341" s="60"/>
      <c r="FBP341" s="60"/>
      <c r="FBQ341" s="60"/>
      <c r="FBR341" s="60"/>
      <c r="FBS341" s="60"/>
      <c r="FBT341" s="60"/>
      <c r="FBU341" s="60"/>
      <c r="FBV341" s="60"/>
      <c r="FBW341" s="60"/>
      <c r="FBX341" s="60"/>
      <c r="FBY341" s="60"/>
      <c r="FBZ341" s="60"/>
      <c r="FCA341" s="60"/>
      <c r="FCB341" s="60"/>
      <c r="FCC341" s="60"/>
      <c r="FCD341" s="60"/>
      <c r="FCE341" s="60"/>
      <c r="FCF341" s="60"/>
      <c r="FCG341" s="60"/>
      <c r="FCH341" s="60"/>
      <c r="FCI341" s="60"/>
      <c r="FCJ341" s="60"/>
      <c r="FCK341" s="60"/>
      <c r="FCL341" s="60"/>
      <c r="FCM341" s="60"/>
      <c r="FCN341" s="60"/>
      <c r="FCO341" s="60"/>
      <c r="FCP341" s="60"/>
      <c r="FCQ341" s="60"/>
      <c r="FCR341" s="60"/>
      <c r="FCS341" s="60"/>
      <c r="FCT341" s="60"/>
      <c r="FCU341" s="60"/>
      <c r="FCV341" s="60"/>
      <c r="FCW341" s="60"/>
      <c r="FCX341" s="60"/>
      <c r="FCY341" s="60"/>
      <c r="FCZ341" s="60"/>
      <c r="FDA341" s="60"/>
      <c r="FDB341" s="60"/>
      <c r="FDC341" s="60"/>
      <c r="FDD341" s="60"/>
      <c r="FDE341" s="60"/>
      <c r="FDF341" s="60"/>
      <c r="FDG341" s="60"/>
      <c r="FDH341" s="60"/>
      <c r="FDI341" s="60"/>
      <c r="FDJ341" s="60"/>
      <c r="FDK341" s="60"/>
      <c r="FDL341" s="60"/>
      <c r="FDM341" s="60"/>
      <c r="FDN341" s="60"/>
      <c r="FDO341" s="60"/>
      <c r="FDP341" s="60"/>
      <c r="FDQ341" s="60"/>
      <c r="FDR341" s="60"/>
      <c r="FDS341" s="60"/>
      <c r="FDT341" s="60"/>
      <c r="FDU341" s="60"/>
      <c r="FDV341" s="60"/>
      <c r="FDW341" s="60"/>
      <c r="FDX341" s="60"/>
      <c r="FDY341" s="60"/>
      <c r="FDZ341" s="60"/>
      <c r="FEA341" s="60"/>
      <c r="FEB341" s="60"/>
      <c r="FEC341" s="60"/>
      <c r="FED341" s="60"/>
      <c r="FEE341" s="60"/>
      <c r="FEF341" s="60"/>
      <c r="FEG341" s="60"/>
      <c r="FEH341" s="60"/>
      <c r="FEI341" s="60"/>
      <c r="FEJ341" s="60"/>
      <c r="FEK341" s="60"/>
      <c r="FEL341" s="60"/>
      <c r="FEM341" s="60"/>
      <c r="FEN341" s="60"/>
      <c r="FEO341" s="60"/>
      <c r="FEP341" s="60"/>
      <c r="FEQ341" s="60"/>
      <c r="FER341" s="60"/>
      <c r="FES341" s="60"/>
      <c r="FET341" s="60"/>
      <c r="FEU341" s="60"/>
      <c r="FEV341" s="60"/>
      <c r="FEW341" s="60"/>
      <c r="FEX341" s="60"/>
      <c r="FEY341" s="60"/>
      <c r="FEZ341" s="60"/>
      <c r="FFA341" s="60"/>
      <c r="FFB341" s="60"/>
      <c r="FFC341" s="60"/>
      <c r="FFD341" s="60"/>
      <c r="FFE341" s="60"/>
      <c r="FFF341" s="60"/>
      <c r="FFG341" s="60"/>
      <c r="FFH341" s="60"/>
      <c r="FFI341" s="60"/>
      <c r="FFJ341" s="60"/>
      <c r="FFK341" s="60"/>
      <c r="FFL341" s="60"/>
      <c r="FFM341" s="60"/>
      <c r="FFN341" s="60"/>
      <c r="FFO341" s="60"/>
      <c r="FFP341" s="60"/>
      <c r="FFQ341" s="60"/>
      <c r="FFR341" s="60"/>
      <c r="FFS341" s="60"/>
      <c r="FFT341" s="60"/>
      <c r="FFU341" s="60"/>
      <c r="FFV341" s="60"/>
      <c r="FFW341" s="60"/>
      <c r="FFX341" s="60"/>
      <c r="FFY341" s="60"/>
      <c r="FFZ341" s="60"/>
      <c r="FGA341" s="60"/>
      <c r="FGB341" s="60"/>
      <c r="FGC341" s="60"/>
      <c r="FGD341" s="60"/>
      <c r="FGE341" s="60"/>
      <c r="FGF341" s="60"/>
      <c r="FGG341" s="60"/>
      <c r="FGH341" s="60"/>
      <c r="FGI341" s="60"/>
      <c r="FGJ341" s="60"/>
      <c r="FGK341" s="60"/>
      <c r="FGL341" s="60"/>
      <c r="FGM341" s="60"/>
      <c r="FGN341" s="60"/>
      <c r="FGO341" s="60"/>
      <c r="FGP341" s="60"/>
      <c r="FGQ341" s="60"/>
      <c r="FGR341" s="60"/>
      <c r="FGS341" s="60"/>
      <c r="FGT341" s="60"/>
      <c r="FGU341" s="60"/>
      <c r="FGV341" s="60"/>
      <c r="FGW341" s="60"/>
      <c r="FGX341" s="60"/>
      <c r="FGY341" s="60"/>
      <c r="FGZ341" s="60"/>
      <c r="FHA341" s="60"/>
      <c r="FHB341" s="60"/>
      <c r="FHC341" s="60"/>
      <c r="FHD341" s="60"/>
      <c r="FHE341" s="60"/>
      <c r="FHF341" s="60"/>
      <c r="FHG341" s="60"/>
      <c r="FHH341" s="60"/>
      <c r="FHI341" s="60"/>
      <c r="FHJ341" s="60"/>
      <c r="FHK341" s="60"/>
      <c r="FHL341" s="60"/>
      <c r="FHM341" s="60"/>
      <c r="FHN341" s="60"/>
      <c r="FHO341" s="60"/>
      <c r="FHP341" s="60"/>
      <c r="FHQ341" s="60"/>
      <c r="FHR341" s="60"/>
      <c r="FHS341" s="60"/>
      <c r="FHT341" s="60"/>
      <c r="FHU341" s="60"/>
      <c r="FHV341" s="60"/>
      <c r="FHW341" s="60"/>
      <c r="FHX341" s="60"/>
      <c r="FHY341" s="60"/>
      <c r="FHZ341" s="60"/>
      <c r="FIA341" s="60"/>
      <c r="FIB341" s="60"/>
      <c r="FIC341" s="60"/>
      <c r="FID341" s="60"/>
      <c r="FIE341" s="60"/>
      <c r="FIF341" s="60"/>
      <c r="FIG341" s="60"/>
      <c r="FIH341" s="60"/>
      <c r="FII341" s="60"/>
      <c r="FIJ341" s="60"/>
      <c r="FIK341" s="60"/>
      <c r="FIL341" s="60"/>
      <c r="FIM341" s="60"/>
      <c r="FIN341" s="60"/>
      <c r="FIO341" s="60"/>
      <c r="FIP341" s="60"/>
      <c r="FIQ341" s="60"/>
      <c r="FIR341" s="60"/>
      <c r="FIS341" s="60"/>
      <c r="FIT341" s="60"/>
      <c r="FIU341" s="60"/>
      <c r="FIV341" s="60"/>
      <c r="FIW341" s="60"/>
      <c r="FIX341" s="60"/>
      <c r="FIY341" s="60"/>
      <c r="FIZ341" s="60"/>
      <c r="FJA341" s="60"/>
      <c r="FJB341" s="60"/>
      <c r="FJC341" s="60"/>
      <c r="FJD341" s="60"/>
      <c r="FJE341" s="60"/>
      <c r="FJF341" s="60"/>
      <c r="FJG341" s="60"/>
      <c r="FJH341" s="60"/>
      <c r="FJI341" s="60"/>
      <c r="FJJ341" s="60"/>
      <c r="FJK341" s="60"/>
      <c r="FJL341" s="60"/>
      <c r="FJM341" s="60"/>
      <c r="FJN341" s="60"/>
      <c r="FJO341" s="60"/>
      <c r="FJP341" s="60"/>
      <c r="FJQ341" s="60"/>
      <c r="FJR341" s="60"/>
      <c r="FJS341" s="60"/>
      <c r="FJT341" s="60"/>
      <c r="FJU341" s="60"/>
      <c r="FJV341" s="60"/>
      <c r="FJW341" s="60"/>
      <c r="FJX341" s="60"/>
      <c r="FJY341" s="60"/>
      <c r="FJZ341" s="60"/>
      <c r="FKA341" s="60"/>
      <c r="FKB341" s="60"/>
      <c r="FKC341" s="60"/>
      <c r="FKD341" s="60"/>
      <c r="FKE341" s="60"/>
      <c r="FKF341" s="60"/>
      <c r="FKG341" s="60"/>
      <c r="FKH341" s="60"/>
      <c r="FKI341" s="60"/>
      <c r="FKJ341" s="60"/>
      <c r="FKK341" s="60"/>
      <c r="FKL341" s="60"/>
      <c r="FKM341" s="60"/>
      <c r="FKN341" s="60"/>
      <c r="FKO341" s="60"/>
      <c r="FKP341" s="60"/>
      <c r="FKQ341" s="60"/>
      <c r="FKR341" s="60"/>
      <c r="FKS341" s="60"/>
      <c r="FKT341" s="60"/>
      <c r="FKU341" s="60"/>
      <c r="FKV341" s="60"/>
      <c r="FKW341" s="60"/>
      <c r="FKX341" s="60"/>
      <c r="FKY341" s="60"/>
      <c r="FKZ341" s="60"/>
      <c r="FLA341" s="60"/>
      <c r="FLB341" s="60"/>
      <c r="FLC341" s="60"/>
      <c r="FLD341" s="60"/>
      <c r="FLE341" s="60"/>
      <c r="FLF341" s="60"/>
      <c r="FLG341" s="60"/>
      <c r="FLH341" s="60"/>
      <c r="FLI341" s="60"/>
      <c r="FLJ341" s="60"/>
      <c r="FLK341" s="60"/>
      <c r="FLL341" s="60"/>
      <c r="FLM341" s="60"/>
      <c r="FLN341" s="60"/>
      <c r="FLO341" s="60"/>
      <c r="FLP341" s="60"/>
      <c r="FLQ341" s="60"/>
      <c r="FLR341" s="60"/>
      <c r="FLS341" s="60"/>
      <c r="FLT341" s="60"/>
      <c r="FLU341" s="60"/>
      <c r="FLV341" s="60"/>
      <c r="FLW341" s="60"/>
      <c r="FLX341" s="60"/>
      <c r="FLY341" s="60"/>
      <c r="FLZ341" s="60"/>
      <c r="FMA341" s="60"/>
      <c r="FMB341" s="60"/>
      <c r="FMC341" s="60"/>
      <c r="FMD341" s="60"/>
      <c r="FME341" s="60"/>
      <c r="FMF341" s="60"/>
      <c r="FMG341" s="60"/>
      <c r="FMH341" s="60"/>
      <c r="FMI341" s="60"/>
      <c r="FMJ341" s="60"/>
      <c r="FMK341" s="60"/>
      <c r="FML341" s="60"/>
      <c r="FMM341" s="60"/>
      <c r="FMN341" s="60"/>
      <c r="FMO341" s="60"/>
      <c r="FMP341" s="60"/>
      <c r="FMQ341" s="60"/>
      <c r="FMR341" s="60"/>
      <c r="FMS341" s="60"/>
      <c r="FMT341" s="60"/>
      <c r="FMU341" s="60"/>
      <c r="FMV341" s="60"/>
      <c r="FMW341" s="60"/>
      <c r="FMX341" s="60"/>
      <c r="FMY341" s="60"/>
      <c r="FMZ341" s="60"/>
      <c r="FNA341" s="60"/>
      <c r="FNB341" s="60"/>
      <c r="FNC341" s="60"/>
      <c r="FND341" s="60"/>
      <c r="FNE341" s="60"/>
      <c r="FNF341" s="60"/>
      <c r="FNG341" s="60"/>
      <c r="FNH341" s="60"/>
      <c r="FNI341" s="60"/>
      <c r="FNJ341" s="60"/>
      <c r="FNK341" s="60"/>
      <c r="FNL341" s="60"/>
      <c r="FNM341" s="60"/>
      <c r="FNN341" s="60"/>
      <c r="FNO341" s="60"/>
      <c r="FNP341" s="60"/>
      <c r="FNQ341" s="60"/>
      <c r="FNR341" s="60"/>
      <c r="FNS341" s="60"/>
      <c r="FNT341" s="60"/>
      <c r="FNU341" s="60"/>
      <c r="FNV341" s="60"/>
      <c r="FNW341" s="60"/>
      <c r="FNX341" s="60"/>
      <c r="FNY341" s="60"/>
      <c r="FNZ341" s="60"/>
      <c r="FOA341" s="60"/>
      <c r="FOB341" s="60"/>
      <c r="FOC341" s="60"/>
      <c r="FOD341" s="60"/>
      <c r="FOE341" s="60"/>
      <c r="FOF341" s="60"/>
      <c r="FOG341" s="60"/>
      <c r="FOH341" s="60"/>
      <c r="FOI341" s="60"/>
      <c r="FOJ341" s="60"/>
      <c r="FOK341" s="60"/>
      <c r="FOL341" s="60"/>
      <c r="FOM341" s="60"/>
      <c r="FON341" s="60"/>
      <c r="FOO341" s="60"/>
      <c r="FOP341" s="60"/>
      <c r="FOQ341" s="60"/>
      <c r="FOR341" s="60"/>
      <c r="FOS341" s="60"/>
      <c r="FOT341" s="60"/>
      <c r="FOU341" s="60"/>
      <c r="FOV341" s="60"/>
      <c r="FOW341" s="60"/>
      <c r="FOX341" s="60"/>
      <c r="FOY341" s="60"/>
      <c r="FOZ341" s="60"/>
      <c r="FPA341" s="60"/>
      <c r="FPB341" s="60"/>
      <c r="FPC341" s="60"/>
      <c r="FPD341" s="60"/>
      <c r="FPE341" s="60"/>
      <c r="FPF341" s="60"/>
      <c r="FPG341" s="60"/>
      <c r="FPH341" s="60"/>
      <c r="FPI341" s="60"/>
      <c r="FPJ341" s="60"/>
      <c r="FPK341" s="60"/>
      <c r="FPL341" s="60"/>
      <c r="FPM341" s="60"/>
      <c r="FPN341" s="60"/>
      <c r="FPO341" s="60"/>
      <c r="FPP341" s="60"/>
      <c r="FPQ341" s="60"/>
      <c r="FPR341" s="60"/>
      <c r="FPS341" s="60"/>
      <c r="FPT341" s="60"/>
      <c r="FPU341" s="60"/>
      <c r="FPV341" s="60"/>
      <c r="FPW341" s="60"/>
      <c r="FPX341" s="60"/>
      <c r="FPY341" s="60"/>
      <c r="FPZ341" s="60"/>
      <c r="FQA341" s="60"/>
      <c r="FQB341" s="60"/>
      <c r="FQC341" s="60"/>
      <c r="FQD341" s="60"/>
      <c r="FQE341" s="60"/>
      <c r="FQF341" s="60"/>
      <c r="FQG341" s="60"/>
      <c r="FQH341" s="60"/>
      <c r="FQI341" s="60"/>
      <c r="FQJ341" s="60"/>
      <c r="FQK341" s="60"/>
      <c r="FQL341" s="60"/>
      <c r="FQM341" s="60"/>
      <c r="FQN341" s="60"/>
      <c r="FQO341" s="60"/>
      <c r="FQP341" s="60"/>
      <c r="FQQ341" s="60"/>
      <c r="FQR341" s="60"/>
      <c r="FQS341" s="60"/>
      <c r="FQT341" s="60"/>
      <c r="FQU341" s="60"/>
      <c r="FQV341" s="60"/>
      <c r="FQW341" s="60"/>
      <c r="FQX341" s="60"/>
      <c r="FQY341" s="60"/>
      <c r="FQZ341" s="60"/>
      <c r="FRA341" s="60"/>
      <c r="FRB341" s="60"/>
      <c r="FRC341" s="60"/>
      <c r="FRD341" s="60"/>
      <c r="FRE341" s="60"/>
      <c r="FRF341" s="60"/>
      <c r="FRG341" s="60"/>
      <c r="FRH341" s="60"/>
      <c r="FRI341" s="60"/>
      <c r="FRJ341" s="60"/>
      <c r="FRK341" s="60"/>
      <c r="FRL341" s="60"/>
      <c r="FRM341" s="60"/>
      <c r="FRN341" s="60"/>
      <c r="FRO341" s="60"/>
      <c r="FRP341" s="60"/>
      <c r="FRQ341" s="60"/>
      <c r="FRR341" s="60"/>
      <c r="FRS341" s="60"/>
      <c r="FRT341" s="60"/>
      <c r="FRU341" s="60"/>
      <c r="FRV341" s="60"/>
      <c r="FRW341" s="60"/>
      <c r="FRX341" s="60"/>
      <c r="FRY341" s="60"/>
      <c r="FRZ341" s="60"/>
      <c r="FSA341" s="60"/>
      <c r="FSB341" s="60"/>
      <c r="FSC341" s="60"/>
      <c r="FSD341" s="60"/>
      <c r="FSE341" s="60"/>
      <c r="FSF341" s="60"/>
      <c r="FSG341" s="60"/>
      <c r="FSH341" s="60"/>
      <c r="FSI341" s="60"/>
      <c r="FSJ341" s="60"/>
      <c r="FSK341" s="60"/>
      <c r="FSL341" s="60"/>
      <c r="FSM341" s="60"/>
      <c r="FSN341" s="60"/>
      <c r="FSO341" s="60"/>
      <c r="FSP341" s="60"/>
      <c r="FSQ341" s="60"/>
      <c r="FSR341" s="60"/>
      <c r="FSS341" s="60"/>
      <c r="FST341" s="60"/>
      <c r="FSU341" s="60"/>
      <c r="FSV341" s="60"/>
      <c r="FSW341" s="60"/>
      <c r="FSX341" s="60"/>
      <c r="FSY341" s="60"/>
      <c r="FSZ341" s="60"/>
      <c r="FTA341" s="60"/>
      <c r="FTB341" s="60"/>
      <c r="FTC341" s="60"/>
      <c r="FTD341" s="60"/>
      <c r="FTE341" s="60"/>
      <c r="FTF341" s="60"/>
      <c r="FTG341" s="60"/>
      <c r="FTH341" s="60"/>
      <c r="FTI341" s="60"/>
      <c r="FTJ341" s="60"/>
      <c r="FTK341" s="60"/>
      <c r="FTL341" s="60"/>
      <c r="FTM341" s="60"/>
      <c r="FTN341" s="60"/>
      <c r="FTO341" s="60"/>
      <c r="FTP341" s="60"/>
      <c r="FTQ341" s="60"/>
      <c r="FTR341" s="60"/>
      <c r="FTS341" s="60"/>
      <c r="FTT341" s="60"/>
      <c r="FTU341" s="60"/>
      <c r="FTV341" s="60"/>
      <c r="FTW341" s="60"/>
      <c r="FTX341" s="60"/>
      <c r="FTY341" s="60"/>
      <c r="FTZ341" s="60"/>
      <c r="FUA341" s="60"/>
      <c r="FUB341" s="60"/>
      <c r="FUC341" s="60"/>
      <c r="FUD341" s="60"/>
      <c r="FUE341" s="60"/>
      <c r="FUF341" s="60"/>
      <c r="FUG341" s="60"/>
      <c r="FUH341" s="60"/>
      <c r="FUI341" s="60"/>
      <c r="FUJ341" s="60"/>
      <c r="FUK341" s="60"/>
      <c r="FUL341" s="60"/>
      <c r="FUM341" s="60"/>
      <c r="FUN341" s="60"/>
      <c r="FUO341" s="60"/>
      <c r="FUP341" s="60"/>
      <c r="FUQ341" s="60"/>
      <c r="FUR341" s="60"/>
      <c r="FUS341" s="60"/>
      <c r="FUT341" s="60"/>
      <c r="FUU341" s="60"/>
      <c r="FUV341" s="60"/>
      <c r="FUW341" s="60"/>
      <c r="FUX341" s="60"/>
      <c r="FUY341" s="60"/>
      <c r="FUZ341" s="60"/>
      <c r="FVA341" s="60"/>
      <c r="FVB341" s="60"/>
      <c r="FVC341" s="60"/>
      <c r="FVD341" s="60"/>
      <c r="FVE341" s="60"/>
      <c r="FVF341" s="60"/>
      <c r="FVG341" s="60"/>
      <c r="FVH341" s="60"/>
      <c r="FVI341" s="60"/>
      <c r="FVJ341" s="60"/>
      <c r="FVK341" s="60"/>
      <c r="FVL341" s="60"/>
      <c r="FVM341" s="60"/>
      <c r="FVN341" s="60"/>
      <c r="FVO341" s="60"/>
      <c r="FVP341" s="60"/>
      <c r="FVQ341" s="60"/>
      <c r="FVR341" s="60"/>
      <c r="FVS341" s="60"/>
      <c r="FVT341" s="60"/>
      <c r="FVU341" s="60"/>
      <c r="FVV341" s="60"/>
      <c r="FVW341" s="60"/>
      <c r="FVX341" s="60"/>
      <c r="FVY341" s="60"/>
      <c r="FVZ341" s="60"/>
      <c r="FWA341" s="60"/>
      <c r="FWB341" s="60"/>
      <c r="FWC341" s="60"/>
      <c r="FWD341" s="60"/>
      <c r="FWE341" s="60"/>
      <c r="FWF341" s="60"/>
      <c r="FWG341" s="60"/>
      <c r="FWH341" s="60"/>
      <c r="FWI341" s="60"/>
      <c r="FWJ341" s="60"/>
      <c r="FWK341" s="60"/>
      <c r="FWL341" s="60"/>
      <c r="FWM341" s="60"/>
      <c r="FWN341" s="60"/>
      <c r="FWO341" s="60"/>
      <c r="FWP341" s="60"/>
      <c r="FWQ341" s="60"/>
      <c r="FWR341" s="60"/>
      <c r="FWS341" s="60"/>
      <c r="FWT341" s="60"/>
      <c r="FWU341" s="60"/>
      <c r="FWV341" s="60"/>
      <c r="FWW341" s="60"/>
      <c r="FWX341" s="60"/>
      <c r="FWY341" s="60"/>
      <c r="FWZ341" s="60"/>
      <c r="FXA341" s="60"/>
      <c r="FXB341" s="60"/>
      <c r="FXC341" s="60"/>
      <c r="FXD341" s="60"/>
      <c r="FXE341" s="60"/>
      <c r="FXF341" s="60"/>
      <c r="FXG341" s="60"/>
      <c r="FXH341" s="60"/>
      <c r="FXI341" s="60"/>
      <c r="FXJ341" s="60"/>
      <c r="FXK341" s="60"/>
      <c r="FXL341" s="60"/>
      <c r="FXM341" s="60"/>
      <c r="FXN341" s="60"/>
      <c r="FXO341" s="60"/>
      <c r="FXP341" s="60"/>
      <c r="FXQ341" s="60"/>
      <c r="FXR341" s="60"/>
      <c r="FXS341" s="60"/>
      <c r="FXT341" s="60"/>
      <c r="FXU341" s="60"/>
      <c r="FXV341" s="60"/>
      <c r="FXW341" s="60"/>
      <c r="FXX341" s="60"/>
      <c r="FXY341" s="60"/>
      <c r="FXZ341" s="60"/>
      <c r="FYA341" s="60"/>
      <c r="FYB341" s="60"/>
      <c r="FYC341" s="60"/>
      <c r="FYD341" s="60"/>
      <c r="FYE341" s="60"/>
      <c r="FYF341" s="60"/>
      <c r="FYG341" s="60"/>
      <c r="FYH341" s="60"/>
      <c r="FYI341" s="60"/>
      <c r="FYJ341" s="60"/>
      <c r="FYK341" s="60"/>
      <c r="FYL341" s="60"/>
      <c r="FYM341" s="60"/>
      <c r="FYN341" s="60"/>
      <c r="FYO341" s="60"/>
      <c r="FYP341" s="60"/>
      <c r="FYQ341" s="60"/>
      <c r="FYR341" s="60"/>
      <c r="FYS341" s="60"/>
      <c r="FYT341" s="60"/>
      <c r="FYU341" s="60"/>
      <c r="FYV341" s="60"/>
      <c r="FYW341" s="60"/>
      <c r="FYX341" s="60"/>
      <c r="FYY341" s="60"/>
      <c r="FYZ341" s="60"/>
      <c r="FZA341" s="60"/>
      <c r="FZB341" s="60"/>
      <c r="FZC341" s="60"/>
      <c r="FZD341" s="60"/>
      <c r="FZE341" s="60"/>
      <c r="FZF341" s="60"/>
      <c r="FZG341" s="60"/>
      <c r="FZH341" s="60"/>
      <c r="FZI341" s="60"/>
      <c r="FZJ341" s="60"/>
      <c r="FZK341" s="60"/>
      <c r="FZL341" s="60"/>
      <c r="FZM341" s="60"/>
      <c r="FZN341" s="60"/>
      <c r="FZO341" s="60"/>
      <c r="FZP341" s="60"/>
      <c r="FZQ341" s="60"/>
      <c r="FZR341" s="60"/>
      <c r="FZS341" s="60"/>
      <c r="FZT341" s="60"/>
      <c r="FZU341" s="60"/>
      <c r="FZV341" s="60"/>
      <c r="FZW341" s="60"/>
      <c r="FZX341" s="60"/>
      <c r="FZY341" s="60"/>
      <c r="FZZ341" s="60"/>
      <c r="GAA341" s="60"/>
      <c r="GAB341" s="60"/>
      <c r="GAC341" s="60"/>
      <c r="GAD341" s="60"/>
      <c r="GAE341" s="60"/>
      <c r="GAF341" s="60"/>
      <c r="GAG341" s="60"/>
      <c r="GAH341" s="60"/>
      <c r="GAI341" s="60"/>
      <c r="GAJ341" s="60"/>
      <c r="GAK341" s="60"/>
      <c r="GAL341" s="60"/>
      <c r="GAM341" s="60"/>
      <c r="GAN341" s="60"/>
      <c r="GAO341" s="60"/>
      <c r="GAP341" s="60"/>
      <c r="GAQ341" s="60"/>
      <c r="GAR341" s="60"/>
      <c r="GAS341" s="60"/>
      <c r="GAT341" s="60"/>
      <c r="GAU341" s="60"/>
      <c r="GAV341" s="60"/>
      <c r="GAW341" s="60"/>
      <c r="GAX341" s="60"/>
      <c r="GAY341" s="60"/>
      <c r="GAZ341" s="60"/>
      <c r="GBA341" s="60"/>
      <c r="GBB341" s="60"/>
      <c r="GBC341" s="60"/>
      <c r="GBD341" s="60"/>
      <c r="GBE341" s="60"/>
      <c r="GBF341" s="60"/>
      <c r="GBG341" s="60"/>
      <c r="GBH341" s="60"/>
      <c r="GBI341" s="60"/>
      <c r="GBJ341" s="60"/>
      <c r="GBK341" s="60"/>
      <c r="GBL341" s="60"/>
      <c r="GBM341" s="60"/>
      <c r="GBN341" s="60"/>
      <c r="GBO341" s="60"/>
      <c r="GBP341" s="60"/>
      <c r="GBQ341" s="60"/>
      <c r="GBR341" s="60"/>
      <c r="GBS341" s="60"/>
      <c r="GBT341" s="60"/>
      <c r="GBU341" s="60"/>
      <c r="GBV341" s="60"/>
      <c r="GBW341" s="60"/>
      <c r="GBX341" s="60"/>
      <c r="GBY341" s="60"/>
      <c r="GBZ341" s="60"/>
      <c r="GCA341" s="60"/>
      <c r="GCB341" s="60"/>
      <c r="GCC341" s="60"/>
      <c r="GCD341" s="60"/>
      <c r="GCE341" s="60"/>
      <c r="GCF341" s="60"/>
      <c r="GCG341" s="60"/>
      <c r="GCH341" s="60"/>
      <c r="GCI341" s="60"/>
      <c r="GCJ341" s="60"/>
      <c r="GCK341" s="60"/>
      <c r="GCL341" s="60"/>
      <c r="GCM341" s="60"/>
      <c r="GCN341" s="60"/>
      <c r="GCO341" s="60"/>
      <c r="GCP341" s="60"/>
      <c r="GCQ341" s="60"/>
      <c r="GCR341" s="60"/>
      <c r="GCS341" s="60"/>
      <c r="GCT341" s="60"/>
      <c r="GCU341" s="60"/>
      <c r="GCV341" s="60"/>
      <c r="GCW341" s="60"/>
      <c r="GCX341" s="60"/>
      <c r="GCY341" s="60"/>
      <c r="GCZ341" s="60"/>
      <c r="GDA341" s="60"/>
      <c r="GDB341" s="60"/>
      <c r="GDC341" s="60"/>
      <c r="GDD341" s="60"/>
      <c r="GDE341" s="60"/>
      <c r="GDF341" s="60"/>
      <c r="GDG341" s="60"/>
      <c r="GDH341" s="60"/>
      <c r="GDI341" s="60"/>
      <c r="GDJ341" s="60"/>
      <c r="GDK341" s="60"/>
      <c r="GDL341" s="60"/>
      <c r="GDM341" s="60"/>
      <c r="GDN341" s="60"/>
      <c r="GDO341" s="60"/>
      <c r="GDP341" s="60"/>
      <c r="GDQ341" s="60"/>
      <c r="GDR341" s="60"/>
      <c r="GDS341" s="60"/>
      <c r="GDT341" s="60"/>
      <c r="GDU341" s="60"/>
      <c r="GDV341" s="60"/>
      <c r="GDW341" s="60"/>
      <c r="GDX341" s="60"/>
      <c r="GDY341" s="60"/>
      <c r="GDZ341" s="60"/>
      <c r="GEA341" s="60"/>
      <c r="GEB341" s="60"/>
      <c r="GEC341" s="60"/>
      <c r="GED341" s="60"/>
      <c r="GEE341" s="60"/>
      <c r="GEF341" s="60"/>
      <c r="GEG341" s="60"/>
      <c r="GEH341" s="60"/>
      <c r="GEI341" s="60"/>
      <c r="GEJ341" s="60"/>
      <c r="GEK341" s="60"/>
      <c r="GEL341" s="60"/>
      <c r="GEM341" s="60"/>
      <c r="GEN341" s="60"/>
      <c r="GEO341" s="60"/>
      <c r="GEP341" s="60"/>
      <c r="GEQ341" s="60"/>
      <c r="GER341" s="60"/>
      <c r="GES341" s="60"/>
      <c r="GET341" s="60"/>
      <c r="GEU341" s="60"/>
      <c r="GEV341" s="60"/>
      <c r="GEW341" s="60"/>
      <c r="GEX341" s="60"/>
      <c r="GEY341" s="60"/>
      <c r="GEZ341" s="60"/>
      <c r="GFA341" s="60"/>
      <c r="GFB341" s="60"/>
      <c r="GFC341" s="60"/>
      <c r="GFD341" s="60"/>
      <c r="GFE341" s="60"/>
      <c r="GFF341" s="60"/>
      <c r="GFG341" s="60"/>
      <c r="GFH341" s="60"/>
      <c r="GFI341" s="60"/>
      <c r="GFJ341" s="60"/>
      <c r="GFK341" s="60"/>
      <c r="GFL341" s="60"/>
      <c r="GFM341" s="60"/>
      <c r="GFN341" s="60"/>
      <c r="GFO341" s="60"/>
      <c r="GFP341" s="60"/>
      <c r="GFQ341" s="60"/>
      <c r="GFR341" s="60"/>
      <c r="GFS341" s="60"/>
      <c r="GFT341" s="60"/>
      <c r="GFU341" s="60"/>
      <c r="GFV341" s="60"/>
      <c r="GFW341" s="60"/>
      <c r="GFX341" s="60"/>
      <c r="GFY341" s="60"/>
      <c r="GFZ341" s="60"/>
      <c r="GGA341" s="60"/>
      <c r="GGB341" s="60"/>
      <c r="GGC341" s="60"/>
      <c r="GGD341" s="60"/>
      <c r="GGE341" s="60"/>
      <c r="GGF341" s="60"/>
      <c r="GGG341" s="60"/>
      <c r="GGH341" s="60"/>
      <c r="GGI341" s="60"/>
      <c r="GGJ341" s="60"/>
      <c r="GGK341" s="60"/>
      <c r="GGL341" s="60"/>
      <c r="GGM341" s="60"/>
      <c r="GGN341" s="60"/>
      <c r="GGO341" s="60"/>
      <c r="GGP341" s="60"/>
      <c r="GGQ341" s="60"/>
      <c r="GGR341" s="60"/>
      <c r="GGS341" s="60"/>
      <c r="GGT341" s="60"/>
      <c r="GGU341" s="60"/>
      <c r="GGV341" s="60"/>
      <c r="GGW341" s="60"/>
      <c r="GGX341" s="60"/>
      <c r="GGY341" s="60"/>
      <c r="GGZ341" s="60"/>
      <c r="GHA341" s="60"/>
      <c r="GHB341" s="60"/>
      <c r="GHC341" s="60"/>
      <c r="GHD341" s="60"/>
      <c r="GHE341" s="60"/>
      <c r="GHF341" s="60"/>
      <c r="GHG341" s="60"/>
      <c r="GHH341" s="60"/>
      <c r="GHI341" s="60"/>
      <c r="GHJ341" s="60"/>
      <c r="GHK341" s="60"/>
      <c r="GHL341" s="60"/>
      <c r="GHM341" s="60"/>
      <c r="GHN341" s="60"/>
      <c r="GHO341" s="60"/>
      <c r="GHP341" s="60"/>
      <c r="GHQ341" s="60"/>
      <c r="GHR341" s="60"/>
      <c r="GHS341" s="60"/>
      <c r="GHT341" s="60"/>
      <c r="GHU341" s="60"/>
      <c r="GHV341" s="60"/>
      <c r="GHW341" s="60"/>
      <c r="GHX341" s="60"/>
      <c r="GHY341" s="60"/>
      <c r="GHZ341" s="60"/>
      <c r="GIA341" s="60"/>
      <c r="GIB341" s="60"/>
      <c r="GIC341" s="60"/>
      <c r="GID341" s="60"/>
      <c r="GIE341" s="60"/>
      <c r="GIF341" s="60"/>
      <c r="GIG341" s="60"/>
      <c r="GIH341" s="60"/>
      <c r="GII341" s="60"/>
      <c r="GIJ341" s="60"/>
      <c r="GIK341" s="60"/>
      <c r="GIL341" s="60"/>
      <c r="GIM341" s="60"/>
      <c r="GIN341" s="60"/>
      <c r="GIO341" s="60"/>
      <c r="GIP341" s="60"/>
      <c r="GIQ341" s="60"/>
      <c r="GIR341" s="60"/>
      <c r="GIS341" s="60"/>
      <c r="GIT341" s="60"/>
      <c r="GIU341" s="60"/>
      <c r="GIV341" s="60"/>
      <c r="GIW341" s="60"/>
      <c r="GIX341" s="60"/>
      <c r="GIY341" s="60"/>
      <c r="GIZ341" s="60"/>
      <c r="GJA341" s="60"/>
      <c r="GJB341" s="60"/>
      <c r="GJC341" s="60"/>
      <c r="GJD341" s="60"/>
      <c r="GJE341" s="60"/>
      <c r="GJF341" s="60"/>
      <c r="GJG341" s="60"/>
      <c r="GJH341" s="60"/>
      <c r="GJI341" s="60"/>
      <c r="GJJ341" s="60"/>
      <c r="GJK341" s="60"/>
      <c r="GJL341" s="60"/>
      <c r="GJM341" s="60"/>
      <c r="GJN341" s="60"/>
      <c r="GJO341" s="60"/>
      <c r="GJP341" s="60"/>
      <c r="GJQ341" s="60"/>
      <c r="GJR341" s="60"/>
      <c r="GJS341" s="60"/>
      <c r="GJT341" s="60"/>
      <c r="GJU341" s="60"/>
      <c r="GJV341" s="60"/>
      <c r="GJW341" s="60"/>
      <c r="GJX341" s="60"/>
      <c r="GJY341" s="60"/>
      <c r="GJZ341" s="60"/>
      <c r="GKA341" s="60"/>
      <c r="GKB341" s="60"/>
      <c r="GKC341" s="60"/>
      <c r="GKD341" s="60"/>
      <c r="GKE341" s="60"/>
      <c r="GKF341" s="60"/>
      <c r="GKG341" s="60"/>
      <c r="GKH341" s="60"/>
      <c r="GKI341" s="60"/>
      <c r="GKJ341" s="60"/>
      <c r="GKK341" s="60"/>
      <c r="GKL341" s="60"/>
      <c r="GKM341" s="60"/>
      <c r="GKN341" s="60"/>
      <c r="GKO341" s="60"/>
      <c r="GKP341" s="60"/>
      <c r="GKQ341" s="60"/>
      <c r="GKR341" s="60"/>
      <c r="GKS341" s="60"/>
      <c r="GKT341" s="60"/>
      <c r="GKU341" s="60"/>
      <c r="GKV341" s="60"/>
      <c r="GKW341" s="60"/>
      <c r="GKX341" s="60"/>
      <c r="GKY341" s="60"/>
      <c r="GKZ341" s="60"/>
      <c r="GLA341" s="60"/>
      <c r="GLB341" s="60"/>
      <c r="GLC341" s="60"/>
      <c r="GLD341" s="60"/>
      <c r="GLE341" s="60"/>
      <c r="GLF341" s="60"/>
      <c r="GLG341" s="60"/>
      <c r="GLH341" s="60"/>
      <c r="GLI341" s="60"/>
      <c r="GLJ341" s="60"/>
      <c r="GLK341" s="60"/>
      <c r="GLL341" s="60"/>
      <c r="GLM341" s="60"/>
      <c r="GLN341" s="60"/>
      <c r="GLO341" s="60"/>
      <c r="GLP341" s="60"/>
      <c r="GLQ341" s="60"/>
      <c r="GLR341" s="60"/>
      <c r="GLS341" s="60"/>
      <c r="GLT341" s="60"/>
      <c r="GLU341" s="60"/>
      <c r="GLV341" s="60"/>
      <c r="GLW341" s="60"/>
      <c r="GLX341" s="60"/>
      <c r="GLY341" s="60"/>
      <c r="GLZ341" s="60"/>
      <c r="GMA341" s="60"/>
      <c r="GMB341" s="60"/>
      <c r="GMC341" s="60"/>
      <c r="GMD341" s="60"/>
      <c r="GME341" s="60"/>
      <c r="GMF341" s="60"/>
      <c r="GMG341" s="60"/>
      <c r="GMH341" s="60"/>
      <c r="GMI341" s="60"/>
      <c r="GMJ341" s="60"/>
      <c r="GMK341" s="60"/>
      <c r="GML341" s="60"/>
      <c r="GMM341" s="60"/>
      <c r="GMN341" s="60"/>
      <c r="GMO341" s="60"/>
      <c r="GMP341" s="60"/>
      <c r="GMQ341" s="60"/>
      <c r="GMR341" s="60"/>
      <c r="GMS341" s="60"/>
      <c r="GMT341" s="60"/>
      <c r="GMU341" s="60"/>
      <c r="GMV341" s="60"/>
      <c r="GMW341" s="60"/>
      <c r="GMX341" s="60"/>
      <c r="GMY341" s="60"/>
      <c r="GMZ341" s="60"/>
      <c r="GNA341" s="60"/>
      <c r="GNB341" s="60"/>
      <c r="GNC341" s="60"/>
      <c r="GND341" s="60"/>
      <c r="GNE341" s="60"/>
      <c r="GNF341" s="60"/>
      <c r="GNG341" s="60"/>
      <c r="GNH341" s="60"/>
      <c r="GNI341" s="60"/>
      <c r="GNJ341" s="60"/>
      <c r="GNK341" s="60"/>
      <c r="GNL341" s="60"/>
      <c r="GNM341" s="60"/>
      <c r="GNN341" s="60"/>
      <c r="GNO341" s="60"/>
      <c r="GNP341" s="60"/>
      <c r="GNQ341" s="60"/>
      <c r="GNR341" s="60"/>
      <c r="GNS341" s="60"/>
      <c r="GNT341" s="60"/>
      <c r="GNU341" s="60"/>
      <c r="GNV341" s="60"/>
      <c r="GNW341" s="60"/>
      <c r="GNX341" s="60"/>
      <c r="GNY341" s="60"/>
      <c r="GNZ341" s="60"/>
      <c r="GOA341" s="60"/>
      <c r="GOB341" s="60"/>
      <c r="GOC341" s="60"/>
      <c r="GOD341" s="60"/>
      <c r="GOE341" s="60"/>
      <c r="GOF341" s="60"/>
      <c r="GOG341" s="60"/>
      <c r="GOH341" s="60"/>
      <c r="GOI341" s="60"/>
      <c r="GOJ341" s="60"/>
      <c r="GOK341" s="60"/>
      <c r="GOL341" s="60"/>
      <c r="GOM341" s="60"/>
      <c r="GON341" s="60"/>
      <c r="GOO341" s="60"/>
      <c r="GOP341" s="60"/>
      <c r="GOQ341" s="60"/>
      <c r="GOR341" s="60"/>
      <c r="GOS341" s="60"/>
      <c r="GOT341" s="60"/>
      <c r="GOU341" s="60"/>
      <c r="GOV341" s="60"/>
      <c r="GOW341" s="60"/>
      <c r="GOX341" s="60"/>
      <c r="GOY341" s="60"/>
      <c r="GOZ341" s="60"/>
      <c r="GPA341" s="60"/>
      <c r="GPB341" s="60"/>
      <c r="GPC341" s="60"/>
      <c r="GPD341" s="60"/>
      <c r="GPE341" s="60"/>
      <c r="GPF341" s="60"/>
      <c r="GPG341" s="60"/>
      <c r="GPH341" s="60"/>
      <c r="GPI341" s="60"/>
      <c r="GPJ341" s="60"/>
      <c r="GPK341" s="60"/>
      <c r="GPL341" s="60"/>
      <c r="GPM341" s="60"/>
      <c r="GPN341" s="60"/>
      <c r="GPO341" s="60"/>
      <c r="GPP341" s="60"/>
      <c r="GPQ341" s="60"/>
      <c r="GPR341" s="60"/>
      <c r="GPS341" s="60"/>
      <c r="GPT341" s="60"/>
      <c r="GPU341" s="60"/>
      <c r="GPV341" s="60"/>
      <c r="GPW341" s="60"/>
      <c r="GPX341" s="60"/>
      <c r="GPY341" s="60"/>
      <c r="GPZ341" s="60"/>
      <c r="GQA341" s="60"/>
      <c r="GQB341" s="60"/>
      <c r="GQC341" s="60"/>
      <c r="GQD341" s="60"/>
      <c r="GQE341" s="60"/>
      <c r="GQF341" s="60"/>
      <c r="GQG341" s="60"/>
      <c r="GQH341" s="60"/>
      <c r="GQI341" s="60"/>
      <c r="GQJ341" s="60"/>
      <c r="GQK341" s="60"/>
      <c r="GQL341" s="60"/>
      <c r="GQM341" s="60"/>
      <c r="GQN341" s="60"/>
      <c r="GQO341" s="60"/>
      <c r="GQP341" s="60"/>
      <c r="GQQ341" s="60"/>
      <c r="GQR341" s="60"/>
      <c r="GQS341" s="60"/>
      <c r="GQT341" s="60"/>
      <c r="GQU341" s="60"/>
      <c r="GQV341" s="60"/>
      <c r="GQW341" s="60"/>
      <c r="GQX341" s="60"/>
      <c r="GQY341" s="60"/>
      <c r="GQZ341" s="60"/>
      <c r="GRA341" s="60"/>
      <c r="GRB341" s="60"/>
      <c r="GRC341" s="60"/>
      <c r="GRD341" s="60"/>
      <c r="GRE341" s="60"/>
      <c r="GRF341" s="60"/>
      <c r="GRG341" s="60"/>
      <c r="GRH341" s="60"/>
      <c r="GRI341" s="60"/>
      <c r="GRJ341" s="60"/>
      <c r="GRK341" s="60"/>
      <c r="GRL341" s="60"/>
      <c r="GRM341" s="60"/>
      <c r="GRN341" s="60"/>
      <c r="GRO341" s="60"/>
      <c r="GRP341" s="60"/>
      <c r="GRQ341" s="60"/>
      <c r="GRR341" s="60"/>
      <c r="GRS341" s="60"/>
      <c r="GRT341" s="60"/>
      <c r="GRU341" s="60"/>
      <c r="GRV341" s="60"/>
      <c r="GRW341" s="60"/>
      <c r="GRX341" s="60"/>
      <c r="GRY341" s="60"/>
      <c r="GRZ341" s="60"/>
      <c r="GSA341" s="60"/>
      <c r="GSB341" s="60"/>
      <c r="GSC341" s="60"/>
      <c r="GSD341" s="60"/>
      <c r="GSE341" s="60"/>
      <c r="GSF341" s="60"/>
      <c r="GSG341" s="60"/>
      <c r="GSH341" s="60"/>
      <c r="GSI341" s="60"/>
      <c r="GSJ341" s="60"/>
      <c r="GSK341" s="60"/>
      <c r="GSL341" s="60"/>
      <c r="GSM341" s="60"/>
      <c r="GSN341" s="60"/>
      <c r="GSO341" s="60"/>
      <c r="GSP341" s="60"/>
      <c r="GSQ341" s="60"/>
      <c r="GSR341" s="60"/>
      <c r="GSS341" s="60"/>
      <c r="GST341" s="60"/>
      <c r="GSU341" s="60"/>
      <c r="GSV341" s="60"/>
      <c r="GSW341" s="60"/>
      <c r="GSX341" s="60"/>
      <c r="GSY341" s="60"/>
      <c r="GSZ341" s="60"/>
      <c r="GTA341" s="60"/>
      <c r="GTB341" s="60"/>
      <c r="GTC341" s="60"/>
      <c r="GTD341" s="60"/>
      <c r="GTE341" s="60"/>
      <c r="GTF341" s="60"/>
      <c r="GTG341" s="60"/>
      <c r="GTH341" s="60"/>
      <c r="GTI341" s="60"/>
      <c r="GTJ341" s="60"/>
      <c r="GTK341" s="60"/>
      <c r="GTL341" s="60"/>
      <c r="GTM341" s="60"/>
      <c r="GTN341" s="60"/>
      <c r="GTO341" s="60"/>
      <c r="GTP341" s="60"/>
      <c r="GTQ341" s="60"/>
      <c r="GTR341" s="60"/>
      <c r="GTS341" s="60"/>
      <c r="GTT341" s="60"/>
      <c r="GTU341" s="60"/>
      <c r="GTV341" s="60"/>
      <c r="GTW341" s="60"/>
      <c r="GTX341" s="60"/>
      <c r="GTY341" s="60"/>
      <c r="GTZ341" s="60"/>
      <c r="GUA341" s="60"/>
      <c r="GUB341" s="60"/>
      <c r="GUC341" s="60"/>
      <c r="GUD341" s="60"/>
      <c r="GUE341" s="60"/>
      <c r="GUF341" s="60"/>
      <c r="GUG341" s="60"/>
      <c r="GUH341" s="60"/>
      <c r="GUI341" s="60"/>
      <c r="GUJ341" s="60"/>
      <c r="GUK341" s="60"/>
      <c r="GUL341" s="60"/>
      <c r="GUM341" s="60"/>
      <c r="GUN341" s="60"/>
      <c r="GUO341" s="60"/>
      <c r="GUP341" s="60"/>
      <c r="GUQ341" s="60"/>
      <c r="GUR341" s="60"/>
      <c r="GUS341" s="60"/>
      <c r="GUT341" s="60"/>
      <c r="GUU341" s="60"/>
      <c r="GUV341" s="60"/>
      <c r="GUW341" s="60"/>
      <c r="GUX341" s="60"/>
      <c r="GUY341" s="60"/>
      <c r="GUZ341" s="60"/>
      <c r="GVA341" s="60"/>
      <c r="GVB341" s="60"/>
      <c r="GVC341" s="60"/>
      <c r="GVD341" s="60"/>
      <c r="GVE341" s="60"/>
      <c r="GVF341" s="60"/>
      <c r="GVG341" s="60"/>
      <c r="GVH341" s="60"/>
      <c r="GVI341" s="60"/>
      <c r="GVJ341" s="60"/>
      <c r="GVK341" s="60"/>
      <c r="GVL341" s="60"/>
      <c r="GVM341" s="60"/>
      <c r="GVN341" s="60"/>
      <c r="GVO341" s="60"/>
      <c r="GVP341" s="60"/>
      <c r="GVQ341" s="60"/>
      <c r="GVR341" s="60"/>
      <c r="GVS341" s="60"/>
      <c r="GVT341" s="60"/>
      <c r="GVU341" s="60"/>
      <c r="GVV341" s="60"/>
      <c r="GVW341" s="60"/>
      <c r="GVX341" s="60"/>
      <c r="GVY341" s="60"/>
      <c r="GVZ341" s="60"/>
      <c r="GWA341" s="60"/>
      <c r="GWB341" s="60"/>
      <c r="GWC341" s="60"/>
      <c r="GWD341" s="60"/>
      <c r="GWE341" s="60"/>
      <c r="GWF341" s="60"/>
      <c r="GWG341" s="60"/>
      <c r="GWH341" s="60"/>
      <c r="GWI341" s="60"/>
      <c r="GWJ341" s="60"/>
      <c r="GWK341" s="60"/>
      <c r="GWL341" s="60"/>
      <c r="GWM341" s="60"/>
      <c r="GWN341" s="60"/>
      <c r="GWO341" s="60"/>
      <c r="GWP341" s="60"/>
      <c r="GWQ341" s="60"/>
      <c r="GWR341" s="60"/>
      <c r="GWS341" s="60"/>
      <c r="GWT341" s="60"/>
      <c r="GWU341" s="60"/>
      <c r="GWV341" s="60"/>
      <c r="GWW341" s="60"/>
      <c r="GWX341" s="60"/>
      <c r="GWY341" s="60"/>
      <c r="GWZ341" s="60"/>
      <c r="GXA341" s="60"/>
      <c r="GXB341" s="60"/>
      <c r="GXC341" s="60"/>
      <c r="GXD341" s="60"/>
      <c r="GXE341" s="60"/>
      <c r="GXF341" s="60"/>
      <c r="GXG341" s="60"/>
      <c r="GXH341" s="60"/>
      <c r="GXI341" s="60"/>
      <c r="GXJ341" s="60"/>
      <c r="GXK341" s="60"/>
      <c r="GXL341" s="60"/>
      <c r="GXM341" s="60"/>
      <c r="GXN341" s="60"/>
      <c r="GXO341" s="60"/>
      <c r="GXP341" s="60"/>
      <c r="GXQ341" s="60"/>
      <c r="GXR341" s="60"/>
      <c r="GXS341" s="60"/>
      <c r="GXT341" s="60"/>
      <c r="GXU341" s="60"/>
      <c r="GXV341" s="60"/>
      <c r="GXW341" s="60"/>
      <c r="GXX341" s="60"/>
      <c r="GXY341" s="60"/>
      <c r="GXZ341" s="60"/>
      <c r="GYA341" s="60"/>
      <c r="GYB341" s="60"/>
      <c r="GYC341" s="60"/>
      <c r="GYD341" s="60"/>
      <c r="GYE341" s="60"/>
      <c r="GYF341" s="60"/>
      <c r="GYG341" s="60"/>
      <c r="GYH341" s="60"/>
      <c r="GYI341" s="60"/>
      <c r="GYJ341" s="60"/>
      <c r="GYK341" s="60"/>
      <c r="GYL341" s="60"/>
      <c r="GYM341" s="60"/>
      <c r="GYN341" s="60"/>
      <c r="GYO341" s="60"/>
      <c r="GYP341" s="60"/>
      <c r="GYQ341" s="60"/>
      <c r="GYR341" s="60"/>
      <c r="GYS341" s="60"/>
      <c r="GYT341" s="60"/>
      <c r="GYU341" s="60"/>
      <c r="GYV341" s="60"/>
      <c r="GYW341" s="60"/>
      <c r="GYX341" s="60"/>
      <c r="GYY341" s="60"/>
      <c r="GYZ341" s="60"/>
      <c r="GZA341" s="60"/>
      <c r="GZB341" s="60"/>
      <c r="GZC341" s="60"/>
      <c r="GZD341" s="60"/>
      <c r="GZE341" s="60"/>
      <c r="GZF341" s="60"/>
      <c r="GZG341" s="60"/>
      <c r="GZH341" s="60"/>
      <c r="GZI341" s="60"/>
      <c r="GZJ341" s="60"/>
      <c r="GZK341" s="60"/>
      <c r="GZL341" s="60"/>
      <c r="GZM341" s="60"/>
      <c r="GZN341" s="60"/>
      <c r="GZO341" s="60"/>
      <c r="GZP341" s="60"/>
      <c r="GZQ341" s="60"/>
      <c r="GZR341" s="60"/>
      <c r="GZS341" s="60"/>
      <c r="GZT341" s="60"/>
      <c r="GZU341" s="60"/>
      <c r="GZV341" s="60"/>
      <c r="GZW341" s="60"/>
      <c r="GZX341" s="60"/>
      <c r="GZY341" s="60"/>
      <c r="GZZ341" s="60"/>
      <c r="HAA341" s="60"/>
      <c r="HAB341" s="60"/>
      <c r="HAC341" s="60"/>
      <c r="HAD341" s="60"/>
      <c r="HAE341" s="60"/>
      <c r="HAF341" s="60"/>
      <c r="HAG341" s="60"/>
      <c r="HAH341" s="60"/>
      <c r="HAI341" s="60"/>
      <c r="HAJ341" s="60"/>
      <c r="HAK341" s="60"/>
      <c r="HAL341" s="60"/>
      <c r="HAM341" s="60"/>
      <c r="HAN341" s="60"/>
      <c r="HAO341" s="60"/>
      <c r="HAP341" s="60"/>
      <c r="HAQ341" s="60"/>
      <c r="HAR341" s="60"/>
      <c r="HAS341" s="60"/>
      <c r="HAT341" s="60"/>
      <c r="HAU341" s="60"/>
      <c r="HAV341" s="60"/>
      <c r="HAW341" s="60"/>
      <c r="HAX341" s="60"/>
      <c r="HAY341" s="60"/>
      <c r="HAZ341" s="60"/>
      <c r="HBA341" s="60"/>
      <c r="HBB341" s="60"/>
      <c r="HBC341" s="60"/>
      <c r="HBD341" s="60"/>
      <c r="HBE341" s="60"/>
      <c r="HBF341" s="60"/>
      <c r="HBG341" s="60"/>
      <c r="HBH341" s="60"/>
      <c r="HBI341" s="60"/>
      <c r="HBJ341" s="60"/>
      <c r="HBK341" s="60"/>
      <c r="HBL341" s="60"/>
      <c r="HBM341" s="60"/>
      <c r="HBN341" s="60"/>
      <c r="HBO341" s="60"/>
      <c r="HBP341" s="60"/>
      <c r="HBQ341" s="60"/>
      <c r="HBR341" s="60"/>
      <c r="HBS341" s="60"/>
      <c r="HBT341" s="60"/>
      <c r="HBU341" s="60"/>
      <c r="HBV341" s="60"/>
      <c r="HBW341" s="60"/>
      <c r="HBX341" s="60"/>
      <c r="HBY341" s="60"/>
      <c r="HBZ341" s="60"/>
      <c r="HCA341" s="60"/>
      <c r="HCB341" s="60"/>
      <c r="HCC341" s="60"/>
      <c r="HCD341" s="60"/>
      <c r="HCE341" s="60"/>
      <c r="HCF341" s="60"/>
      <c r="HCG341" s="60"/>
      <c r="HCH341" s="60"/>
      <c r="HCI341" s="60"/>
      <c r="HCJ341" s="60"/>
      <c r="HCK341" s="60"/>
      <c r="HCL341" s="60"/>
      <c r="HCM341" s="60"/>
      <c r="HCN341" s="60"/>
      <c r="HCO341" s="60"/>
      <c r="HCP341" s="60"/>
      <c r="HCQ341" s="60"/>
      <c r="HCR341" s="60"/>
      <c r="HCS341" s="60"/>
      <c r="HCT341" s="60"/>
      <c r="HCU341" s="60"/>
      <c r="HCV341" s="60"/>
      <c r="HCW341" s="60"/>
      <c r="HCX341" s="60"/>
      <c r="HCY341" s="60"/>
      <c r="HCZ341" s="60"/>
      <c r="HDA341" s="60"/>
      <c r="HDB341" s="60"/>
      <c r="HDC341" s="60"/>
      <c r="HDD341" s="60"/>
      <c r="HDE341" s="60"/>
      <c r="HDF341" s="60"/>
      <c r="HDG341" s="60"/>
      <c r="HDH341" s="60"/>
      <c r="HDI341" s="60"/>
      <c r="HDJ341" s="60"/>
      <c r="HDK341" s="60"/>
      <c r="HDL341" s="60"/>
      <c r="HDM341" s="60"/>
      <c r="HDN341" s="60"/>
      <c r="HDO341" s="60"/>
      <c r="HDP341" s="60"/>
      <c r="HDQ341" s="60"/>
      <c r="HDR341" s="60"/>
      <c r="HDS341" s="60"/>
      <c r="HDT341" s="60"/>
      <c r="HDU341" s="60"/>
      <c r="HDV341" s="60"/>
      <c r="HDW341" s="60"/>
      <c r="HDX341" s="60"/>
      <c r="HDY341" s="60"/>
      <c r="HDZ341" s="60"/>
      <c r="HEA341" s="60"/>
      <c r="HEB341" s="60"/>
      <c r="HEC341" s="60"/>
      <c r="HED341" s="60"/>
      <c r="HEE341" s="60"/>
      <c r="HEF341" s="60"/>
      <c r="HEG341" s="60"/>
      <c r="HEH341" s="60"/>
      <c r="HEI341" s="60"/>
      <c r="HEJ341" s="60"/>
      <c r="HEK341" s="60"/>
      <c r="HEL341" s="60"/>
      <c r="HEM341" s="60"/>
      <c r="HEN341" s="60"/>
      <c r="HEO341" s="60"/>
      <c r="HEP341" s="60"/>
      <c r="HEQ341" s="60"/>
      <c r="HER341" s="60"/>
      <c r="HES341" s="60"/>
      <c r="HET341" s="60"/>
      <c r="HEU341" s="60"/>
      <c r="HEV341" s="60"/>
      <c r="HEW341" s="60"/>
      <c r="HEX341" s="60"/>
      <c r="HEY341" s="60"/>
      <c r="HEZ341" s="60"/>
      <c r="HFA341" s="60"/>
      <c r="HFB341" s="60"/>
      <c r="HFC341" s="60"/>
      <c r="HFD341" s="60"/>
      <c r="HFE341" s="60"/>
      <c r="HFF341" s="60"/>
      <c r="HFG341" s="60"/>
      <c r="HFH341" s="60"/>
      <c r="HFI341" s="60"/>
      <c r="HFJ341" s="60"/>
      <c r="HFK341" s="60"/>
      <c r="HFL341" s="60"/>
      <c r="HFM341" s="60"/>
      <c r="HFN341" s="60"/>
      <c r="HFO341" s="60"/>
      <c r="HFP341" s="60"/>
      <c r="HFQ341" s="60"/>
      <c r="HFR341" s="60"/>
      <c r="HFS341" s="60"/>
      <c r="HFT341" s="60"/>
      <c r="HFU341" s="60"/>
      <c r="HFV341" s="60"/>
      <c r="HFW341" s="60"/>
      <c r="HFX341" s="60"/>
      <c r="HFY341" s="60"/>
      <c r="HFZ341" s="60"/>
      <c r="HGA341" s="60"/>
      <c r="HGB341" s="60"/>
      <c r="HGC341" s="60"/>
      <c r="HGD341" s="60"/>
      <c r="HGE341" s="60"/>
      <c r="HGF341" s="60"/>
      <c r="HGG341" s="60"/>
      <c r="HGH341" s="60"/>
      <c r="HGI341" s="60"/>
      <c r="HGJ341" s="60"/>
      <c r="HGK341" s="60"/>
      <c r="HGL341" s="60"/>
      <c r="HGM341" s="60"/>
      <c r="HGN341" s="60"/>
      <c r="HGO341" s="60"/>
      <c r="HGP341" s="60"/>
      <c r="HGQ341" s="60"/>
      <c r="HGR341" s="60"/>
      <c r="HGS341" s="60"/>
      <c r="HGT341" s="60"/>
      <c r="HGU341" s="60"/>
      <c r="HGV341" s="60"/>
      <c r="HGW341" s="60"/>
      <c r="HGX341" s="60"/>
      <c r="HGY341" s="60"/>
      <c r="HGZ341" s="60"/>
      <c r="HHA341" s="60"/>
      <c r="HHB341" s="60"/>
      <c r="HHC341" s="60"/>
      <c r="HHD341" s="60"/>
      <c r="HHE341" s="60"/>
      <c r="HHF341" s="60"/>
      <c r="HHG341" s="60"/>
      <c r="HHH341" s="60"/>
      <c r="HHI341" s="60"/>
      <c r="HHJ341" s="60"/>
      <c r="HHK341" s="60"/>
      <c r="HHL341" s="60"/>
      <c r="HHM341" s="60"/>
      <c r="HHN341" s="60"/>
      <c r="HHO341" s="60"/>
      <c r="HHP341" s="60"/>
      <c r="HHQ341" s="60"/>
      <c r="HHR341" s="60"/>
      <c r="HHS341" s="60"/>
      <c r="HHT341" s="60"/>
      <c r="HHU341" s="60"/>
      <c r="HHV341" s="60"/>
      <c r="HHW341" s="60"/>
      <c r="HHX341" s="60"/>
      <c r="HHY341" s="60"/>
      <c r="HHZ341" s="60"/>
      <c r="HIA341" s="60"/>
      <c r="HIB341" s="60"/>
      <c r="HIC341" s="60"/>
      <c r="HID341" s="60"/>
      <c r="HIE341" s="60"/>
      <c r="HIF341" s="60"/>
      <c r="HIG341" s="60"/>
      <c r="HIH341" s="60"/>
      <c r="HII341" s="60"/>
      <c r="HIJ341" s="60"/>
      <c r="HIK341" s="60"/>
      <c r="HIL341" s="60"/>
      <c r="HIM341" s="60"/>
      <c r="HIN341" s="60"/>
      <c r="HIO341" s="60"/>
      <c r="HIP341" s="60"/>
      <c r="HIQ341" s="60"/>
      <c r="HIR341" s="60"/>
      <c r="HIS341" s="60"/>
      <c r="HIT341" s="60"/>
      <c r="HIU341" s="60"/>
      <c r="HIV341" s="60"/>
      <c r="HIW341" s="60"/>
      <c r="HIX341" s="60"/>
      <c r="HIY341" s="60"/>
      <c r="HIZ341" s="60"/>
      <c r="HJA341" s="60"/>
      <c r="HJB341" s="60"/>
      <c r="HJC341" s="60"/>
      <c r="HJD341" s="60"/>
      <c r="HJE341" s="60"/>
      <c r="HJF341" s="60"/>
      <c r="HJG341" s="60"/>
      <c r="HJH341" s="60"/>
      <c r="HJI341" s="60"/>
      <c r="HJJ341" s="60"/>
      <c r="HJK341" s="60"/>
      <c r="HJL341" s="60"/>
      <c r="HJM341" s="60"/>
      <c r="HJN341" s="60"/>
      <c r="HJO341" s="60"/>
      <c r="HJP341" s="60"/>
      <c r="HJQ341" s="60"/>
      <c r="HJR341" s="60"/>
      <c r="HJS341" s="60"/>
      <c r="HJT341" s="60"/>
      <c r="HJU341" s="60"/>
      <c r="HJV341" s="60"/>
      <c r="HJW341" s="60"/>
      <c r="HJX341" s="60"/>
      <c r="HJY341" s="60"/>
      <c r="HJZ341" s="60"/>
      <c r="HKA341" s="60"/>
      <c r="HKB341" s="60"/>
      <c r="HKC341" s="60"/>
      <c r="HKD341" s="60"/>
      <c r="HKE341" s="60"/>
      <c r="HKF341" s="60"/>
      <c r="HKG341" s="60"/>
      <c r="HKH341" s="60"/>
      <c r="HKI341" s="60"/>
      <c r="HKJ341" s="60"/>
      <c r="HKK341" s="60"/>
      <c r="HKL341" s="60"/>
      <c r="HKM341" s="60"/>
      <c r="HKN341" s="60"/>
      <c r="HKO341" s="60"/>
      <c r="HKP341" s="60"/>
      <c r="HKQ341" s="60"/>
      <c r="HKR341" s="60"/>
      <c r="HKS341" s="60"/>
      <c r="HKT341" s="60"/>
      <c r="HKU341" s="60"/>
      <c r="HKV341" s="60"/>
      <c r="HKW341" s="60"/>
      <c r="HKX341" s="60"/>
      <c r="HKY341" s="60"/>
      <c r="HKZ341" s="60"/>
      <c r="HLA341" s="60"/>
      <c r="HLB341" s="60"/>
      <c r="HLC341" s="60"/>
      <c r="HLD341" s="60"/>
      <c r="HLE341" s="60"/>
      <c r="HLF341" s="60"/>
      <c r="HLG341" s="60"/>
      <c r="HLH341" s="60"/>
      <c r="HLI341" s="60"/>
      <c r="HLJ341" s="60"/>
      <c r="HLK341" s="60"/>
      <c r="HLL341" s="60"/>
      <c r="HLM341" s="60"/>
      <c r="HLN341" s="60"/>
      <c r="HLO341" s="60"/>
      <c r="HLP341" s="60"/>
      <c r="HLQ341" s="60"/>
      <c r="HLR341" s="60"/>
      <c r="HLS341" s="60"/>
      <c r="HLT341" s="60"/>
      <c r="HLU341" s="60"/>
      <c r="HLV341" s="60"/>
      <c r="HLW341" s="60"/>
      <c r="HLX341" s="60"/>
      <c r="HLY341" s="60"/>
      <c r="HLZ341" s="60"/>
      <c r="HMA341" s="60"/>
      <c r="HMB341" s="60"/>
      <c r="HMC341" s="60"/>
      <c r="HMD341" s="60"/>
      <c r="HME341" s="60"/>
      <c r="HMF341" s="60"/>
      <c r="HMG341" s="60"/>
      <c r="HMH341" s="60"/>
      <c r="HMI341" s="60"/>
      <c r="HMJ341" s="60"/>
      <c r="HMK341" s="60"/>
      <c r="HML341" s="60"/>
      <c r="HMM341" s="60"/>
      <c r="HMN341" s="60"/>
      <c r="HMO341" s="60"/>
      <c r="HMP341" s="60"/>
      <c r="HMQ341" s="60"/>
      <c r="HMR341" s="60"/>
      <c r="HMS341" s="60"/>
      <c r="HMT341" s="60"/>
      <c r="HMU341" s="60"/>
      <c r="HMV341" s="60"/>
      <c r="HMW341" s="60"/>
      <c r="HMX341" s="60"/>
      <c r="HMY341" s="60"/>
      <c r="HMZ341" s="60"/>
      <c r="HNA341" s="60"/>
      <c r="HNB341" s="60"/>
      <c r="HNC341" s="60"/>
      <c r="HND341" s="60"/>
      <c r="HNE341" s="60"/>
      <c r="HNF341" s="60"/>
      <c r="HNG341" s="60"/>
      <c r="HNH341" s="60"/>
      <c r="HNI341" s="60"/>
      <c r="HNJ341" s="60"/>
      <c r="HNK341" s="60"/>
      <c r="HNL341" s="60"/>
      <c r="HNM341" s="60"/>
      <c r="HNN341" s="60"/>
      <c r="HNO341" s="60"/>
      <c r="HNP341" s="60"/>
      <c r="HNQ341" s="60"/>
      <c r="HNR341" s="60"/>
      <c r="HNS341" s="60"/>
      <c r="HNT341" s="60"/>
      <c r="HNU341" s="60"/>
      <c r="HNV341" s="60"/>
      <c r="HNW341" s="60"/>
      <c r="HNX341" s="60"/>
      <c r="HNY341" s="60"/>
      <c r="HNZ341" s="60"/>
      <c r="HOA341" s="60"/>
      <c r="HOB341" s="60"/>
      <c r="HOC341" s="60"/>
      <c r="HOD341" s="60"/>
      <c r="HOE341" s="60"/>
      <c r="HOF341" s="60"/>
      <c r="HOG341" s="60"/>
      <c r="HOH341" s="60"/>
      <c r="HOI341" s="60"/>
      <c r="HOJ341" s="60"/>
      <c r="HOK341" s="60"/>
      <c r="HOL341" s="60"/>
      <c r="HOM341" s="60"/>
      <c r="HON341" s="60"/>
      <c r="HOO341" s="60"/>
      <c r="HOP341" s="60"/>
      <c r="HOQ341" s="60"/>
      <c r="HOR341" s="60"/>
      <c r="HOS341" s="60"/>
      <c r="HOT341" s="60"/>
      <c r="HOU341" s="60"/>
      <c r="HOV341" s="60"/>
      <c r="HOW341" s="60"/>
      <c r="HOX341" s="60"/>
      <c r="HOY341" s="60"/>
      <c r="HOZ341" s="60"/>
      <c r="HPA341" s="60"/>
      <c r="HPB341" s="60"/>
      <c r="HPC341" s="60"/>
      <c r="HPD341" s="60"/>
      <c r="HPE341" s="60"/>
      <c r="HPF341" s="60"/>
      <c r="HPG341" s="60"/>
      <c r="HPH341" s="60"/>
      <c r="HPI341" s="60"/>
      <c r="HPJ341" s="60"/>
      <c r="HPK341" s="60"/>
      <c r="HPL341" s="60"/>
      <c r="HPM341" s="60"/>
      <c r="HPN341" s="60"/>
      <c r="HPO341" s="60"/>
      <c r="HPP341" s="60"/>
      <c r="HPQ341" s="60"/>
      <c r="HPR341" s="60"/>
      <c r="HPS341" s="60"/>
      <c r="HPT341" s="60"/>
      <c r="HPU341" s="60"/>
      <c r="HPV341" s="60"/>
      <c r="HPW341" s="60"/>
      <c r="HPX341" s="60"/>
      <c r="HPY341" s="60"/>
      <c r="HPZ341" s="60"/>
      <c r="HQA341" s="60"/>
      <c r="HQB341" s="60"/>
      <c r="HQC341" s="60"/>
      <c r="HQD341" s="60"/>
      <c r="HQE341" s="60"/>
      <c r="HQF341" s="60"/>
      <c r="HQG341" s="60"/>
      <c r="HQH341" s="60"/>
      <c r="HQI341" s="60"/>
      <c r="HQJ341" s="60"/>
      <c r="HQK341" s="60"/>
      <c r="HQL341" s="60"/>
      <c r="HQM341" s="60"/>
      <c r="HQN341" s="60"/>
      <c r="HQO341" s="60"/>
      <c r="HQP341" s="60"/>
      <c r="HQQ341" s="60"/>
      <c r="HQR341" s="60"/>
      <c r="HQS341" s="60"/>
      <c r="HQT341" s="60"/>
      <c r="HQU341" s="60"/>
      <c r="HQV341" s="60"/>
      <c r="HQW341" s="60"/>
      <c r="HQX341" s="60"/>
      <c r="HQY341" s="60"/>
      <c r="HQZ341" s="60"/>
      <c r="HRA341" s="60"/>
      <c r="HRB341" s="60"/>
      <c r="HRC341" s="60"/>
      <c r="HRD341" s="60"/>
      <c r="HRE341" s="60"/>
      <c r="HRF341" s="60"/>
      <c r="HRG341" s="60"/>
      <c r="HRH341" s="60"/>
      <c r="HRI341" s="60"/>
      <c r="HRJ341" s="60"/>
      <c r="HRK341" s="60"/>
      <c r="HRL341" s="60"/>
      <c r="HRM341" s="60"/>
      <c r="HRN341" s="60"/>
      <c r="HRO341" s="60"/>
      <c r="HRP341" s="60"/>
      <c r="HRQ341" s="60"/>
      <c r="HRR341" s="60"/>
      <c r="HRS341" s="60"/>
      <c r="HRT341" s="60"/>
      <c r="HRU341" s="60"/>
      <c r="HRV341" s="60"/>
      <c r="HRW341" s="60"/>
      <c r="HRX341" s="60"/>
      <c r="HRY341" s="60"/>
      <c r="HRZ341" s="60"/>
      <c r="HSA341" s="60"/>
      <c r="HSB341" s="60"/>
      <c r="HSC341" s="60"/>
      <c r="HSD341" s="60"/>
      <c r="HSE341" s="60"/>
      <c r="HSF341" s="60"/>
      <c r="HSG341" s="60"/>
      <c r="HSH341" s="60"/>
      <c r="HSI341" s="60"/>
      <c r="HSJ341" s="60"/>
      <c r="HSK341" s="60"/>
      <c r="HSL341" s="60"/>
      <c r="HSM341" s="60"/>
      <c r="HSN341" s="60"/>
      <c r="HSO341" s="60"/>
      <c r="HSP341" s="60"/>
      <c r="HSQ341" s="60"/>
      <c r="HSR341" s="60"/>
      <c r="HSS341" s="60"/>
      <c r="HST341" s="60"/>
      <c r="HSU341" s="60"/>
      <c r="HSV341" s="60"/>
      <c r="HSW341" s="60"/>
      <c r="HSX341" s="60"/>
      <c r="HSY341" s="60"/>
      <c r="HSZ341" s="60"/>
      <c r="HTA341" s="60"/>
      <c r="HTB341" s="60"/>
      <c r="HTC341" s="60"/>
      <c r="HTD341" s="60"/>
      <c r="HTE341" s="60"/>
      <c r="HTF341" s="60"/>
      <c r="HTG341" s="60"/>
      <c r="HTH341" s="60"/>
      <c r="HTI341" s="60"/>
      <c r="HTJ341" s="60"/>
      <c r="HTK341" s="60"/>
      <c r="HTL341" s="60"/>
      <c r="HTM341" s="60"/>
      <c r="HTN341" s="60"/>
      <c r="HTO341" s="60"/>
      <c r="HTP341" s="60"/>
      <c r="HTQ341" s="60"/>
      <c r="HTR341" s="60"/>
      <c r="HTS341" s="60"/>
      <c r="HTT341" s="60"/>
      <c r="HTU341" s="60"/>
      <c r="HTV341" s="60"/>
      <c r="HTW341" s="60"/>
      <c r="HTX341" s="60"/>
      <c r="HTY341" s="60"/>
      <c r="HTZ341" s="60"/>
      <c r="HUA341" s="60"/>
      <c r="HUB341" s="60"/>
      <c r="HUC341" s="60"/>
      <c r="HUD341" s="60"/>
      <c r="HUE341" s="60"/>
      <c r="HUF341" s="60"/>
      <c r="HUG341" s="60"/>
      <c r="HUH341" s="60"/>
      <c r="HUI341" s="60"/>
      <c r="HUJ341" s="60"/>
      <c r="HUK341" s="60"/>
      <c r="HUL341" s="60"/>
      <c r="HUM341" s="60"/>
      <c r="HUN341" s="60"/>
      <c r="HUO341" s="60"/>
      <c r="HUP341" s="60"/>
      <c r="HUQ341" s="60"/>
      <c r="HUR341" s="60"/>
      <c r="HUS341" s="60"/>
      <c r="HUT341" s="60"/>
      <c r="HUU341" s="60"/>
      <c r="HUV341" s="60"/>
      <c r="HUW341" s="60"/>
      <c r="HUX341" s="60"/>
      <c r="HUY341" s="60"/>
      <c r="HUZ341" s="60"/>
      <c r="HVA341" s="60"/>
      <c r="HVB341" s="60"/>
      <c r="HVC341" s="60"/>
      <c r="HVD341" s="60"/>
      <c r="HVE341" s="60"/>
      <c r="HVF341" s="60"/>
      <c r="HVG341" s="60"/>
      <c r="HVH341" s="60"/>
      <c r="HVI341" s="60"/>
      <c r="HVJ341" s="60"/>
      <c r="HVK341" s="60"/>
      <c r="HVL341" s="60"/>
      <c r="HVM341" s="60"/>
      <c r="HVN341" s="60"/>
      <c r="HVO341" s="60"/>
      <c r="HVP341" s="60"/>
      <c r="HVQ341" s="60"/>
      <c r="HVR341" s="60"/>
      <c r="HVS341" s="60"/>
      <c r="HVT341" s="60"/>
      <c r="HVU341" s="60"/>
      <c r="HVV341" s="60"/>
      <c r="HVW341" s="60"/>
      <c r="HVX341" s="60"/>
      <c r="HVY341" s="60"/>
      <c r="HVZ341" s="60"/>
      <c r="HWA341" s="60"/>
      <c r="HWB341" s="60"/>
      <c r="HWC341" s="60"/>
      <c r="HWD341" s="60"/>
      <c r="HWE341" s="60"/>
      <c r="HWF341" s="60"/>
      <c r="HWG341" s="60"/>
      <c r="HWH341" s="60"/>
      <c r="HWI341" s="60"/>
      <c r="HWJ341" s="60"/>
      <c r="HWK341" s="60"/>
      <c r="HWL341" s="60"/>
      <c r="HWM341" s="60"/>
      <c r="HWN341" s="60"/>
      <c r="HWO341" s="60"/>
      <c r="HWP341" s="60"/>
      <c r="HWQ341" s="60"/>
      <c r="HWR341" s="60"/>
      <c r="HWS341" s="60"/>
      <c r="HWT341" s="60"/>
      <c r="HWU341" s="60"/>
      <c r="HWV341" s="60"/>
      <c r="HWW341" s="60"/>
      <c r="HWX341" s="60"/>
      <c r="HWY341" s="60"/>
      <c r="HWZ341" s="60"/>
      <c r="HXA341" s="60"/>
      <c r="HXB341" s="60"/>
      <c r="HXC341" s="60"/>
      <c r="HXD341" s="60"/>
      <c r="HXE341" s="60"/>
      <c r="HXF341" s="60"/>
      <c r="HXG341" s="60"/>
      <c r="HXH341" s="60"/>
      <c r="HXI341" s="60"/>
      <c r="HXJ341" s="60"/>
      <c r="HXK341" s="60"/>
      <c r="HXL341" s="60"/>
      <c r="HXM341" s="60"/>
      <c r="HXN341" s="60"/>
      <c r="HXO341" s="60"/>
      <c r="HXP341" s="60"/>
      <c r="HXQ341" s="60"/>
      <c r="HXR341" s="60"/>
      <c r="HXS341" s="60"/>
      <c r="HXT341" s="60"/>
      <c r="HXU341" s="60"/>
      <c r="HXV341" s="60"/>
      <c r="HXW341" s="60"/>
      <c r="HXX341" s="60"/>
      <c r="HXY341" s="60"/>
      <c r="HXZ341" s="60"/>
      <c r="HYA341" s="60"/>
      <c r="HYB341" s="60"/>
      <c r="HYC341" s="60"/>
      <c r="HYD341" s="60"/>
      <c r="HYE341" s="60"/>
      <c r="HYF341" s="60"/>
      <c r="HYG341" s="60"/>
      <c r="HYH341" s="60"/>
      <c r="HYI341" s="60"/>
      <c r="HYJ341" s="60"/>
      <c r="HYK341" s="60"/>
      <c r="HYL341" s="60"/>
      <c r="HYM341" s="60"/>
      <c r="HYN341" s="60"/>
      <c r="HYO341" s="60"/>
      <c r="HYP341" s="60"/>
      <c r="HYQ341" s="60"/>
      <c r="HYR341" s="60"/>
      <c r="HYS341" s="60"/>
      <c r="HYT341" s="60"/>
      <c r="HYU341" s="60"/>
      <c r="HYV341" s="60"/>
      <c r="HYW341" s="60"/>
      <c r="HYX341" s="60"/>
      <c r="HYY341" s="60"/>
      <c r="HYZ341" s="60"/>
      <c r="HZA341" s="60"/>
      <c r="HZB341" s="60"/>
      <c r="HZC341" s="60"/>
      <c r="HZD341" s="60"/>
      <c r="HZE341" s="60"/>
      <c r="HZF341" s="60"/>
      <c r="HZG341" s="60"/>
      <c r="HZH341" s="60"/>
      <c r="HZI341" s="60"/>
      <c r="HZJ341" s="60"/>
      <c r="HZK341" s="60"/>
      <c r="HZL341" s="60"/>
      <c r="HZM341" s="60"/>
      <c r="HZN341" s="60"/>
      <c r="HZO341" s="60"/>
      <c r="HZP341" s="60"/>
      <c r="HZQ341" s="60"/>
      <c r="HZR341" s="60"/>
      <c r="HZS341" s="60"/>
      <c r="HZT341" s="60"/>
      <c r="HZU341" s="60"/>
      <c r="HZV341" s="60"/>
      <c r="HZW341" s="60"/>
      <c r="HZX341" s="60"/>
      <c r="HZY341" s="60"/>
      <c r="HZZ341" s="60"/>
      <c r="IAA341" s="60"/>
      <c r="IAB341" s="60"/>
      <c r="IAC341" s="60"/>
      <c r="IAD341" s="60"/>
      <c r="IAE341" s="60"/>
      <c r="IAF341" s="60"/>
      <c r="IAG341" s="60"/>
      <c r="IAH341" s="60"/>
      <c r="IAI341" s="60"/>
      <c r="IAJ341" s="60"/>
      <c r="IAK341" s="60"/>
      <c r="IAL341" s="60"/>
      <c r="IAM341" s="60"/>
      <c r="IAN341" s="60"/>
      <c r="IAO341" s="60"/>
      <c r="IAP341" s="60"/>
      <c r="IAQ341" s="60"/>
      <c r="IAR341" s="60"/>
      <c r="IAS341" s="60"/>
      <c r="IAT341" s="60"/>
      <c r="IAU341" s="60"/>
      <c r="IAV341" s="60"/>
      <c r="IAW341" s="60"/>
      <c r="IAX341" s="60"/>
      <c r="IAY341" s="60"/>
      <c r="IAZ341" s="60"/>
      <c r="IBA341" s="60"/>
      <c r="IBB341" s="60"/>
      <c r="IBC341" s="60"/>
      <c r="IBD341" s="60"/>
      <c r="IBE341" s="60"/>
      <c r="IBF341" s="60"/>
      <c r="IBG341" s="60"/>
      <c r="IBH341" s="60"/>
      <c r="IBI341" s="60"/>
      <c r="IBJ341" s="60"/>
      <c r="IBK341" s="60"/>
      <c r="IBL341" s="60"/>
      <c r="IBM341" s="60"/>
      <c r="IBN341" s="60"/>
      <c r="IBO341" s="60"/>
      <c r="IBP341" s="60"/>
      <c r="IBQ341" s="60"/>
      <c r="IBR341" s="60"/>
      <c r="IBS341" s="60"/>
      <c r="IBT341" s="60"/>
      <c r="IBU341" s="60"/>
      <c r="IBV341" s="60"/>
      <c r="IBW341" s="60"/>
      <c r="IBX341" s="60"/>
      <c r="IBY341" s="60"/>
      <c r="IBZ341" s="60"/>
      <c r="ICA341" s="60"/>
      <c r="ICB341" s="60"/>
      <c r="ICC341" s="60"/>
      <c r="ICD341" s="60"/>
      <c r="ICE341" s="60"/>
      <c r="ICF341" s="60"/>
      <c r="ICG341" s="60"/>
      <c r="ICH341" s="60"/>
      <c r="ICI341" s="60"/>
      <c r="ICJ341" s="60"/>
      <c r="ICK341" s="60"/>
      <c r="ICL341" s="60"/>
      <c r="ICM341" s="60"/>
      <c r="ICN341" s="60"/>
      <c r="ICO341" s="60"/>
      <c r="ICP341" s="60"/>
      <c r="ICQ341" s="60"/>
      <c r="ICR341" s="60"/>
      <c r="ICS341" s="60"/>
      <c r="ICT341" s="60"/>
      <c r="ICU341" s="60"/>
      <c r="ICV341" s="60"/>
      <c r="ICW341" s="60"/>
      <c r="ICX341" s="60"/>
      <c r="ICY341" s="60"/>
      <c r="ICZ341" s="60"/>
      <c r="IDA341" s="60"/>
      <c r="IDB341" s="60"/>
      <c r="IDC341" s="60"/>
      <c r="IDD341" s="60"/>
      <c r="IDE341" s="60"/>
      <c r="IDF341" s="60"/>
      <c r="IDG341" s="60"/>
      <c r="IDH341" s="60"/>
      <c r="IDI341" s="60"/>
      <c r="IDJ341" s="60"/>
      <c r="IDK341" s="60"/>
      <c r="IDL341" s="60"/>
      <c r="IDM341" s="60"/>
      <c r="IDN341" s="60"/>
      <c r="IDO341" s="60"/>
      <c r="IDP341" s="60"/>
      <c r="IDQ341" s="60"/>
      <c r="IDR341" s="60"/>
      <c r="IDS341" s="60"/>
      <c r="IDT341" s="60"/>
      <c r="IDU341" s="60"/>
      <c r="IDV341" s="60"/>
      <c r="IDW341" s="60"/>
      <c r="IDX341" s="60"/>
      <c r="IDY341" s="60"/>
      <c r="IDZ341" s="60"/>
      <c r="IEA341" s="60"/>
      <c r="IEB341" s="60"/>
      <c r="IEC341" s="60"/>
      <c r="IED341" s="60"/>
      <c r="IEE341" s="60"/>
      <c r="IEF341" s="60"/>
      <c r="IEG341" s="60"/>
      <c r="IEH341" s="60"/>
      <c r="IEI341" s="60"/>
      <c r="IEJ341" s="60"/>
      <c r="IEK341" s="60"/>
      <c r="IEL341" s="60"/>
      <c r="IEM341" s="60"/>
      <c r="IEN341" s="60"/>
      <c r="IEO341" s="60"/>
      <c r="IEP341" s="60"/>
      <c r="IEQ341" s="60"/>
      <c r="IER341" s="60"/>
      <c r="IES341" s="60"/>
      <c r="IET341" s="60"/>
      <c r="IEU341" s="60"/>
      <c r="IEV341" s="60"/>
      <c r="IEW341" s="60"/>
      <c r="IEX341" s="60"/>
      <c r="IEY341" s="60"/>
      <c r="IEZ341" s="60"/>
      <c r="IFA341" s="60"/>
      <c r="IFB341" s="60"/>
      <c r="IFC341" s="60"/>
      <c r="IFD341" s="60"/>
      <c r="IFE341" s="60"/>
      <c r="IFF341" s="60"/>
      <c r="IFG341" s="60"/>
      <c r="IFH341" s="60"/>
      <c r="IFI341" s="60"/>
      <c r="IFJ341" s="60"/>
      <c r="IFK341" s="60"/>
      <c r="IFL341" s="60"/>
      <c r="IFM341" s="60"/>
      <c r="IFN341" s="60"/>
      <c r="IFO341" s="60"/>
      <c r="IFP341" s="60"/>
      <c r="IFQ341" s="60"/>
      <c r="IFR341" s="60"/>
      <c r="IFS341" s="60"/>
      <c r="IFT341" s="60"/>
      <c r="IFU341" s="60"/>
      <c r="IFV341" s="60"/>
      <c r="IFW341" s="60"/>
      <c r="IFX341" s="60"/>
      <c r="IFY341" s="60"/>
      <c r="IFZ341" s="60"/>
      <c r="IGA341" s="60"/>
      <c r="IGB341" s="60"/>
      <c r="IGC341" s="60"/>
      <c r="IGD341" s="60"/>
      <c r="IGE341" s="60"/>
      <c r="IGF341" s="60"/>
      <c r="IGG341" s="60"/>
      <c r="IGH341" s="60"/>
      <c r="IGI341" s="60"/>
      <c r="IGJ341" s="60"/>
      <c r="IGK341" s="60"/>
      <c r="IGL341" s="60"/>
      <c r="IGM341" s="60"/>
      <c r="IGN341" s="60"/>
      <c r="IGO341" s="60"/>
      <c r="IGP341" s="60"/>
      <c r="IGQ341" s="60"/>
      <c r="IGR341" s="60"/>
      <c r="IGS341" s="60"/>
      <c r="IGT341" s="60"/>
      <c r="IGU341" s="60"/>
      <c r="IGV341" s="60"/>
      <c r="IGW341" s="60"/>
      <c r="IGX341" s="60"/>
      <c r="IGY341" s="60"/>
      <c r="IGZ341" s="60"/>
      <c r="IHA341" s="60"/>
      <c r="IHB341" s="60"/>
      <c r="IHC341" s="60"/>
      <c r="IHD341" s="60"/>
      <c r="IHE341" s="60"/>
      <c r="IHF341" s="60"/>
      <c r="IHG341" s="60"/>
      <c r="IHH341" s="60"/>
      <c r="IHI341" s="60"/>
      <c r="IHJ341" s="60"/>
      <c r="IHK341" s="60"/>
      <c r="IHL341" s="60"/>
      <c r="IHM341" s="60"/>
      <c r="IHN341" s="60"/>
      <c r="IHO341" s="60"/>
      <c r="IHP341" s="60"/>
      <c r="IHQ341" s="60"/>
      <c r="IHR341" s="60"/>
      <c r="IHS341" s="60"/>
      <c r="IHT341" s="60"/>
      <c r="IHU341" s="60"/>
      <c r="IHV341" s="60"/>
      <c r="IHW341" s="60"/>
      <c r="IHX341" s="60"/>
      <c r="IHY341" s="60"/>
      <c r="IHZ341" s="60"/>
      <c r="IIA341" s="60"/>
      <c r="IIB341" s="60"/>
      <c r="IIC341" s="60"/>
      <c r="IID341" s="60"/>
      <c r="IIE341" s="60"/>
      <c r="IIF341" s="60"/>
      <c r="IIG341" s="60"/>
      <c r="IIH341" s="60"/>
      <c r="III341" s="60"/>
      <c r="IIJ341" s="60"/>
      <c r="IIK341" s="60"/>
      <c r="IIL341" s="60"/>
      <c r="IIM341" s="60"/>
      <c r="IIN341" s="60"/>
      <c r="IIO341" s="60"/>
      <c r="IIP341" s="60"/>
      <c r="IIQ341" s="60"/>
      <c r="IIR341" s="60"/>
      <c r="IIS341" s="60"/>
      <c r="IIT341" s="60"/>
      <c r="IIU341" s="60"/>
      <c r="IIV341" s="60"/>
      <c r="IIW341" s="60"/>
      <c r="IIX341" s="60"/>
      <c r="IIY341" s="60"/>
      <c r="IIZ341" s="60"/>
      <c r="IJA341" s="60"/>
      <c r="IJB341" s="60"/>
      <c r="IJC341" s="60"/>
      <c r="IJD341" s="60"/>
      <c r="IJE341" s="60"/>
      <c r="IJF341" s="60"/>
      <c r="IJG341" s="60"/>
      <c r="IJH341" s="60"/>
      <c r="IJI341" s="60"/>
      <c r="IJJ341" s="60"/>
      <c r="IJK341" s="60"/>
      <c r="IJL341" s="60"/>
      <c r="IJM341" s="60"/>
      <c r="IJN341" s="60"/>
      <c r="IJO341" s="60"/>
      <c r="IJP341" s="60"/>
      <c r="IJQ341" s="60"/>
      <c r="IJR341" s="60"/>
      <c r="IJS341" s="60"/>
      <c r="IJT341" s="60"/>
      <c r="IJU341" s="60"/>
      <c r="IJV341" s="60"/>
      <c r="IJW341" s="60"/>
      <c r="IJX341" s="60"/>
      <c r="IJY341" s="60"/>
      <c r="IJZ341" s="60"/>
      <c r="IKA341" s="60"/>
      <c r="IKB341" s="60"/>
      <c r="IKC341" s="60"/>
      <c r="IKD341" s="60"/>
      <c r="IKE341" s="60"/>
      <c r="IKF341" s="60"/>
      <c r="IKG341" s="60"/>
      <c r="IKH341" s="60"/>
      <c r="IKI341" s="60"/>
      <c r="IKJ341" s="60"/>
      <c r="IKK341" s="60"/>
      <c r="IKL341" s="60"/>
      <c r="IKM341" s="60"/>
      <c r="IKN341" s="60"/>
      <c r="IKO341" s="60"/>
      <c r="IKP341" s="60"/>
      <c r="IKQ341" s="60"/>
      <c r="IKR341" s="60"/>
      <c r="IKS341" s="60"/>
      <c r="IKT341" s="60"/>
      <c r="IKU341" s="60"/>
      <c r="IKV341" s="60"/>
      <c r="IKW341" s="60"/>
      <c r="IKX341" s="60"/>
      <c r="IKY341" s="60"/>
      <c r="IKZ341" s="60"/>
      <c r="ILA341" s="60"/>
      <c r="ILB341" s="60"/>
      <c r="ILC341" s="60"/>
      <c r="ILD341" s="60"/>
      <c r="ILE341" s="60"/>
      <c r="ILF341" s="60"/>
      <c r="ILG341" s="60"/>
      <c r="ILH341" s="60"/>
      <c r="ILI341" s="60"/>
      <c r="ILJ341" s="60"/>
      <c r="ILK341" s="60"/>
      <c r="ILL341" s="60"/>
      <c r="ILM341" s="60"/>
      <c r="ILN341" s="60"/>
      <c r="ILO341" s="60"/>
      <c r="ILP341" s="60"/>
      <c r="ILQ341" s="60"/>
      <c r="ILR341" s="60"/>
      <c r="ILS341" s="60"/>
      <c r="ILT341" s="60"/>
      <c r="ILU341" s="60"/>
      <c r="ILV341" s="60"/>
      <c r="ILW341" s="60"/>
      <c r="ILX341" s="60"/>
      <c r="ILY341" s="60"/>
      <c r="ILZ341" s="60"/>
      <c r="IMA341" s="60"/>
      <c r="IMB341" s="60"/>
      <c r="IMC341" s="60"/>
      <c r="IMD341" s="60"/>
      <c r="IME341" s="60"/>
      <c r="IMF341" s="60"/>
      <c r="IMG341" s="60"/>
      <c r="IMH341" s="60"/>
      <c r="IMI341" s="60"/>
      <c r="IMJ341" s="60"/>
      <c r="IMK341" s="60"/>
      <c r="IML341" s="60"/>
      <c r="IMM341" s="60"/>
      <c r="IMN341" s="60"/>
      <c r="IMO341" s="60"/>
      <c r="IMP341" s="60"/>
      <c r="IMQ341" s="60"/>
      <c r="IMR341" s="60"/>
      <c r="IMS341" s="60"/>
      <c r="IMT341" s="60"/>
      <c r="IMU341" s="60"/>
      <c r="IMV341" s="60"/>
      <c r="IMW341" s="60"/>
      <c r="IMX341" s="60"/>
      <c r="IMY341" s="60"/>
      <c r="IMZ341" s="60"/>
      <c r="INA341" s="60"/>
      <c r="INB341" s="60"/>
      <c r="INC341" s="60"/>
      <c r="IND341" s="60"/>
      <c r="INE341" s="60"/>
      <c r="INF341" s="60"/>
      <c r="ING341" s="60"/>
      <c r="INH341" s="60"/>
      <c r="INI341" s="60"/>
      <c r="INJ341" s="60"/>
      <c r="INK341" s="60"/>
      <c r="INL341" s="60"/>
      <c r="INM341" s="60"/>
      <c r="INN341" s="60"/>
      <c r="INO341" s="60"/>
      <c r="INP341" s="60"/>
      <c r="INQ341" s="60"/>
      <c r="INR341" s="60"/>
      <c r="INS341" s="60"/>
      <c r="INT341" s="60"/>
      <c r="INU341" s="60"/>
      <c r="INV341" s="60"/>
      <c r="INW341" s="60"/>
      <c r="INX341" s="60"/>
      <c r="INY341" s="60"/>
      <c r="INZ341" s="60"/>
      <c r="IOA341" s="60"/>
      <c r="IOB341" s="60"/>
      <c r="IOC341" s="60"/>
      <c r="IOD341" s="60"/>
      <c r="IOE341" s="60"/>
      <c r="IOF341" s="60"/>
      <c r="IOG341" s="60"/>
      <c r="IOH341" s="60"/>
      <c r="IOI341" s="60"/>
      <c r="IOJ341" s="60"/>
      <c r="IOK341" s="60"/>
      <c r="IOL341" s="60"/>
      <c r="IOM341" s="60"/>
      <c r="ION341" s="60"/>
      <c r="IOO341" s="60"/>
      <c r="IOP341" s="60"/>
      <c r="IOQ341" s="60"/>
      <c r="IOR341" s="60"/>
      <c r="IOS341" s="60"/>
      <c r="IOT341" s="60"/>
      <c r="IOU341" s="60"/>
      <c r="IOV341" s="60"/>
      <c r="IOW341" s="60"/>
      <c r="IOX341" s="60"/>
      <c r="IOY341" s="60"/>
      <c r="IOZ341" s="60"/>
      <c r="IPA341" s="60"/>
      <c r="IPB341" s="60"/>
      <c r="IPC341" s="60"/>
      <c r="IPD341" s="60"/>
      <c r="IPE341" s="60"/>
      <c r="IPF341" s="60"/>
      <c r="IPG341" s="60"/>
      <c r="IPH341" s="60"/>
      <c r="IPI341" s="60"/>
      <c r="IPJ341" s="60"/>
      <c r="IPK341" s="60"/>
      <c r="IPL341" s="60"/>
      <c r="IPM341" s="60"/>
      <c r="IPN341" s="60"/>
      <c r="IPO341" s="60"/>
      <c r="IPP341" s="60"/>
      <c r="IPQ341" s="60"/>
      <c r="IPR341" s="60"/>
      <c r="IPS341" s="60"/>
      <c r="IPT341" s="60"/>
      <c r="IPU341" s="60"/>
      <c r="IPV341" s="60"/>
      <c r="IPW341" s="60"/>
      <c r="IPX341" s="60"/>
      <c r="IPY341" s="60"/>
      <c r="IPZ341" s="60"/>
      <c r="IQA341" s="60"/>
      <c r="IQB341" s="60"/>
      <c r="IQC341" s="60"/>
      <c r="IQD341" s="60"/>
      <c r="IQE341" s="60"/>
      <c r="IQF341" s="60"/>
      <c r="IQG341" s="60"/>
      <c r="IQH341" s="60"/>
      <c r="IQI341" s="60"/>
      <c r="IQJ341" s="60"/>
      <c r="IQK341" s="60"/>
      <c r="IQL341" s="60"/>
      <c r="IQM341" s="60"/>
      <c r="IQN341" s="60"/>
      <c r="IQO341" s="60"/>
      <c r="IQP341" s="60"/>
      <c r="IQQ341" s="60"/>
      <c r="IQR341" s="60"/>
      <c r="IQS341" s="60"/>
      <c r="IQT341" s="60"/>
      <c r="IQU341" s="60"/>
      <c r="IQV341" s="60"/>
      <c r="IQW341" s="60"/>
      <c r="IQX341" s="60"/>
      <c r="IQY341" s="60"/>
      <c r="IQZ341" s="60"/>
      <c r="IRA341" s="60"/>
      <c r="IRB341" s="60"/>
      <c r="IRC341" s="60"/>
      <c r="IRD341" s="60"/>
      <c r="IRE341" s="60"/>
      <c r="IRF341" s="60"/>
      <c r="IRG341" s="60"/>
      <c r="IRH341" s="60"/>
      <c r="IRI341" s="60"/>
      <c r="IRJ341" s="60"/>
      <c r="IRK341" s="60"/>
      <c r="IRL341" s="60"/>
      <c r="IRM341" s="60"/>
      <c r="IRN341" s="60"/>
      <c r="IRO341" s="60"/>
      <c r="IRP341" s="60"/>
      <c r="IRQ341" s="60"/>
      <c r="IRR341" s="60"/>
      <c r="IRS341" s="60"/>
      <c r="IRT341" s="60"/>
      <c r="IRU341" s="60"/>
      <c r="IRV341" s="60"/>
      <c r="IRW341" s="60"/>
      <c r="IRX341" s="60"/>
      <c r="IRY341" s="60"/>
      <c r="IRZ341" s="60"/>
      <c r="ISA341" s="60"/>
      <c r="ISB341" s="60"/>
      <c r="ISC341" s="60"/>
      <c r="ISD341" s="60"/>
      <c r="ISE341" s="60"/>
      <c r="ISF341" s="60"/>
      <c r="ISG341" s="60"/>
      <c r="ISH341" s="60"/>
      <c r="ISI341" s="60"/>
      <c r="ISJ341" s="60"/>
      <c r="ISK341" s="60"/>
      <c r="ISL341" s="60"/>
      <c r="ISM341" s="60"/>
      <c r="ISN341" s="60"/>
      <c r="ISO341" s="60"/>
      <c r="ISP341" s="60"/>
      <c r="ISQ341" s="60"/>
      <c r="ISR341" s="60"/>
      <c r="ISS341" s="60"/>
      <c r="IST341" s="60"/>
      <c r="ISU341" s="60"/>
      <c r="ISV341" s="60"/>
      <c r="ISW341" s="60"/>
      <c r="ISX341" s="60"/>
      <c r="ISY341" s="60"/>
      <c r="ISZ341" s="60"/>
      <c r="ITA341" s="60"/>
      <c r="ITB341" s="60"/>
      <c r="ITC341" s="60"/>
      <c r="ITD341" s="60"/>
      <c r="ITE341" s="60"/>
      <c r="ITF341" s="60"/>
      <c r="ITG341" s="60"/>
      <c r="ITH341" s="60"/>
      <c r="ITI341" s="60"/>
      <c r="ITJ341" s="60"/>
      <c r="ITK341" s="60"/>
      <c r="ITL341" s="60"/>
      <c r="ITM341" s="60"/>
      <c r="ITN341" s="60"/>
      <c r="ITO341" s="60"/>
      <c r="ITP341" s="60"/>
      <c r="ITQ341" s="60"/>
      <c r="ITR341" s="60"/>
      <c r="ITS341" s="60"/>
      <c r="ITT341" s="60"/>
      <c r="ITU341" s="60"/>
      <c r="ITV341" s="60"/>
      <c r="ITW341" s="60"/>
      <c r="ITX341" s="60"/>
      <c r="ITY341" s="60"/>
      <c r="ITZ341" s="60"/>
      <c r="IUA341" s="60"/>
      <c r="IUB341" s="60"/>
      <c r="IUC341" s="60"/>
      <c r="IUD341" s="60"/>
      <c r="IUE341" s="60"/>
      <c r="IUF341" s="60"/>
      <c r="IUG341" s="60"/>
      <c r="IUH341" s="60"/>
      <c r="IUI341" s="60"/>
      <c r="IUJ341" s="60"/>
      <c r="IUK341" s="60"/>
      <c r="IUL341" s="60"/>
      <c r="IUM341" s="60"/>
      <c r="IUN341" s="60"/>
      <c r="IUO341" s="60"/>
      <c r="IUP341" s="60"/>
      <c r="IUQ341" s="60"/>
      <c r="IUR341" s="60"/>
      <c r="IUS341" s="60"/>
      <c r="IUT341" s="60"/>
      <c r="IUU341" s="60"/>
      <c r="IUV341" s="60"/>
      <c r="IUW341" s="60"/>
      <c r="IUX341" s="60"/>
      <c r="IUY341" s="60"/>
      <c r="IUZ341" s="60"/>
      <c r="IVA341" s="60"/>
      <c r="IVB341" s="60"/>
      <c r="IVC341" s="60"/>
      <c r="IVD341" s="60"/>
      <c r="IVE341" s="60"/>
      <c r="IVF341" s="60"/>
      <c r="IVG341" s="60"/>
      <c r="IVH341" s="60"/>
      <c r="IVI341" s="60"/>
      <c r="IVJ341" s="60"/>
      <c r="IVK341" s="60"/>
      <c r="IVL341" s="60"/>
      <c r="IVM341" s="60"/>
      <c r="IVN341" s="60"/>
      <c r="IVO341" s="60"/>
      <c r="IVP341" s="60"/>
      <c r="IVQ341" s="60"/>
      <c r="IVR341" s="60"/>
      <c r="IVS341" s="60"/>
      <c r="IVT341" s="60"/>
      <c r="IVU341" s="60"/>
      <c r="IVV341" s="60"/>
      <c r="IVW341" s="60"/>
      <c r="IVX341" s="60"/>
      <c r="IVY341" s="60"/>
      <c r="IVZ341" s="60"/>
      <c r="IWA341" s="60"/>
      <c r="IWB341" s="60"/>
      <c r="IWC341" s="60"/>
      <c r="IWD341" s="60"/>
      <c r="IWE341" s="60"/>
      <c r="IWF341" s="60"/>
      <c r="IWG341" s="60"/>
      <c r="IWH341" s="60"/>
      <c r="IWI341" s="60"/>
      <c r="IWJ341" s="60"/>
      <c r="IWK341" s="60"/>
      <c r="IWL341" s="60"/>
      <c r="IWM341" s="60"/>
      <c r="IWN341" s="60"/>
      <c r="IWO341" s="60"/>
      <c r="IWP341" s="60"/>
      <c r="IWQ341" s="60"/>
      <c r="IWR341" s="60"/>
      <c r="IWS341" s="60"/>
      <c r="IWT341" s="60"/>
      <c r="IWU341" s="60"/>
      <c r="IWV341" s="60"/>
      <c r="IWW341" s="60"/>
      <c r="IWX341" s="60"/>
      <c r="IWY341" s="60"/>
      <c r="IWZ341" s="60"/>
      <c r="IXA341" s="60"/>
      <c r="IXB341" s="60"/>
      <c r="IXC341" s="60"/>
      <c r="IXD341" s="60"/>
      <c r="IXE341" s="60"/>
      <c r="IXF341" s="60"/>
      <c r="IXG341" s="60"/>
      <c r="IXH341" s="60"/>
      <c r="IXI341" s="60"/>
      <c r="IXJ341" s="60"/>
      <c r="IXK341" s="60"/>
      <c r="IXL341" s="60"/>
      <c r="IXM341" s="60"/>
      <c r="IXN341" s="60"/>
      <c r="IXO341" s="60"/>
      <c r="IXP341" s="60"/>
      <c r="IXQ341" s="60"/>
      <c r="IXR341" s="60"/>
      <c r="IXS341" s="60"/>
      <c r="IXT341" s="60"/>
      <c r="IXU341" s="60"/>
      <c r="IXV341" s="60"/>
      <c r="IXW341" s="60"/>
      <c r="IXX341" s="60"/>
      <c r="IXY341" s="60"/>
      <c r="IXZ341" s="60"/>
      <c r="IYA341" s="60"/>
      <c r="IYB341" s="60"/>
      <c r="IYC341" s="60"/>
      <c r="IYD341" s="60"/>
      <c r="IYE341" s="60"/>
      <c r="IYF341" s="60"/>
      <c r="IYG341" s="60"/>
      <c r="IYH341" s="60"/>
      <c r="IYI341" s="60"/>
      <c r="IYJ341" s="60"/>
      <c r="IYK341" s="60"/>
      <c r="IYL341" s="60"/>
      <c r="IYM341" s="60"/>
      <c r="IYN341" s="60"/>
      <c r="IYO341" s="60"/>
      <c r="IYP341" s="60"/>
      <c r="IYQ341" s="60"/>
      <c r="IYR341" s="60"/>
      <c r="IYS341" s="60"/>
      <c r="IYT341" s="60"/>
      <c r="IYU341" s="60"/>
      <c r="IYV341" s="60"/>
      <c r="IYW341" s="60"/>
      <c r="IYX341" s="60"/>
      <c r="IYY341" s="60"/>
      <c r="IYZ341" s="60"/>
      <c r="IZA341" s="60"/>
      <c r="IZB341" s="60"/>
      <c r="IZC341" s="60"/>
      <c r="IZD341" s="60"/>
      <c r="IZE341" s="60"/>
      <c r="IZF341" s="60"/>
      <c r="IZG341" s="60"/>
      <c r="IZH341" s="60"/>
      <c r="IZI341" s="60"/>
      <c r="IZJ341" s="60"/>
      <c r="IZK341" s="60"/>
      <c r="IZL341" s="60"/>
      <c r="IZM341" s="60"/>
      <c r="IZN341" s="60"/>
      <c r="IZO341" s="60"/>
      <c r="IZP341" s="60"/>
      <c r="IZQ341" s="60"/>
      <c r="IZR341" s="60"/>
      <c r="IZS341" s="60"/>
      <c r="IZT341" s="60"/>
      <c r="IZU341" s="60"/>
      <c r="IZV341" s="60"/>
      <c r="IZW341" s="60"/>
      <c r="IZX341" s="60"/>
      <c r="IZY341" s="60"/>
      <c r="IZZ341" s="60"/>
      <c r="JAA341" s="60"/>
      <c r="JAB341" s="60"/>
      <c r="JAC341" s="60"/>
      <c r="JAD341" s="60"/>
      <c r="JAE341" s="60"/>
      <c r="JAF341" s="60"/>
      <c r="JAG341" s="60"/>
      <c r="JAH341" s="60"/>
      <c r="JAI341" s="60"/>
      <c r="JAJ341" s="60"/>
      <c r="JAK341" s="60"/>
      <c r="JAL341" s="60"/>
      <c r="JAM341" s="60"/>
      <c r="JAN341" s="60"/>
      <c r="JAO341" s="60"/>
      <c r="JAP341" s="60"/>
      <c r="JAQ341" s="60"/>
      <c r="JAR341" s="60"/>
      <c r="JAS341" s="60"/>
      <c r="JAT341" s="60"/>
      <c r="JAU341" s="60"/>
      <c r="JAV341" s="60"/>
      <c r="JAW341" s="60"/>
      <c r="JAX341" s="60"/>
      <c r="JAY341" s="60"/>
      <c r="JAZ341" s="60"/>
      <c r="JBA341" s="60"/>
      <c r="JBB341" s="60"/>
      <c r="JBC341" s="60"/>
      <c r="JBD341" s="60"/>
      <c r="JBE341" s="60"/>
      <c r="JBF341" s="60"/>
      <c r="JBG341" s="60"/>
      <c r="JBH341" s="60"/>
      <c r="JBI341" s="60"/>
      <c r="JBJ341" s="60"/>
      <c r="JBK341" s="60"/>
      <c r="JBL341" s="60"/>
      <c r="JBM341" s="60"/>
      <c r="JBN341" s="60"/>
      <c r="JBO341" s="60"/>
      <c r="JBP341" s="60"/>
      <c r="JBQ341" s="60"/>
      <c r="JBR341" s="60"/>
      <c r="JBS341" s="60"/>
      <c r="JBT341" s="60"/>
      <c r="JBU341" s="60"/>
      <c r="JBV341" s="60"/>
      <c r="JBW341" s="60"/>
      <c r="JBX341" s="60"/>
      <c r="JBY341" s="60"/>
      <c r="JBZ341" s="60"/>
      <c r="JCA341" s="60"/>
      <c r="JCB341" s="60"/>
      <c r="JCC341" s="60"/>
      <c r="JCD341" s="60"/>
      <c r="JCE341" s="60"/>
      <c r="JCF341" s="60"/>
      <c r="JCG341" s="60"/>
      <c r="JCH341" s="60"/>
      <c r="JCI341" s="60"/>
      <c r="JCJ341" s="60"/>
      <c r="JCK341" s="60"/>
      <c r="JCL341" s="60"/>
      <c r="JCM341" s="60"/>
      <c r="JCN341" s="60"/>
      <c r="JCO341" s="60"/>
      <c r="JCP341" s="60"/>
      <c r="JCQ341" s="60"/>
      <c r="JCR341" s="60"/>
      <c r="JCS341" s="60"/>
      <c r="JCT341" s="60"/>
      <c r="JCU341" s="60"/>
      <c r="JCV341" s="60"/>
      <c r="JCW341" s="60"/>
      <c r="JCX341" s="60"/>
      <c r="JCY341" s="60"/>
      <c r="JCZ341" s="60"/>
      <c r="JDA341" s="60"/>
      <c r="JDB341" s="60"/>
      <c r="JDC341" s="60"/>
      <c r="JDD341" s="60"/>
      <c r="JDE341" s="60"/>
      <c r="JDF341" s="60"/>
      <c r="JDG341" s="60"/>
      <c r="JDH341" s="60"/>
      <c r="JDI341" s="60"/>
      <c r="JDJ341" s="60"/>
      <c r="JDK341" s="60"/>
      <c r="JDL341" s="60"/>
      <c r="JDM341" s="60"/>
      <c r="JDN341" s="60"/>
      <c r="JDO341" s="60"/>
      <c r="JDP341" s="60"/>
      <c r="JDQ341" s="60"/>
      <c r="JDR341" s="60"/>
      <c r="JDS341" s="60"/>
      <c r="JDT341" s="60"/>
      <c r="JDU341" s="60"/>
      <c r="JDV341" s="60"/>
      <c r="JDW341" s="60"/>
      <c r="JDX341" s="60"/>
      <c r="JDY341" s="60"/>
      <c r="JDZ341" s="60"/>
      <c r="JEA341" s="60"/>
      <c r="JEB341" s="60"/>
      <c r="JEC341" s="60"/>
      <c r="JED341" s="60"/>
      <c r="JEE341" s="60"/>
      <c r="JEF341" s="60"/>
      <c r="JEG341" s="60"/>
      <c r="JEH341" s="60"/>
      <c r="JEI341" s="60"/>
      <c r="JEJ341" s="60"/>
      <c r="JEK341" s="60"/>
      <c r="JEL341" s="60"/>
      <c r="JEM341" s="60"/>
      <c r="JEN341" s="60"/>
      <c r="JEO341" s="60"/>
      <c r="JEP341" s="60"/>
      <c r="JEQ341" s="60"/>
      <c r="JER341" s="60"/>
      <c r="JES341" s="60"/>
      <c r="JET341" s="60"/>
      <c r="JEU341" s="60"/>
      <c r="JEV341" s="60"/>
      <c r="JEW341" s="60"/>
      <c r="JEX341" s="60"/>
      <c r="JEY341" s="60"/>
      <c r="JEZ341" s="60"/>
      <c r="JFA341" s="60"/>
      <c r="JFB341" s="60"/>
      <c r="JFC341" s="60"/>
      <c r="JFD341" s="60"/>
      <c r="JFE341" s="60"/>
      <c r="JFF341" s="60"/>
      <c r="JFG341" s="60"/>
      <c r="JFH341" s="60"/>
      <c r="JFI341" s="60"/>
      <c r="JFJ341" s="60"/>
      <c r="JFK341" s="60"/>
      <c r="JFL341" s="60"/>
      <c r="JFM341" s="60"/>
      <c r="JFN341" s="60"/>
      <c r="JFO341" s="60"/>
      <c r="JFP341" s="60"/>
      <c r="JFQ341" s="60"/>
      <c r="JFR341" s="60"/>
      <c r="JFS341" s="60"/>
      <c r="JFT341" s="60"/>
      <c r="JFU341" s="60"/>
      <c r="JFV341" s="60"/>
      <c r="JFW341" s="60"/>
      <c r="JFX341" s="60"/>
      <c r="JFY341" s="60"/>
      <c r="JFZ341" s="60"/>
      <c r="JGA341" s="60"/>
      <c r="JGB341" s="60"/>
      <c r="JGC341" s="60"/>
      <c r="JGD341" s="60"/>
      <c r="JGE341" s="60"/>
      <c r="JGF341" s="60"/>
      <c r="JGG341" s="60"/>
      <c r="JGH341" s="60"/>
      <c r="JGI341" s="60"/>
      <c r="JGJ341" s="60"/>
      <c r="JGK341" s="60"/>
      <c r="JGL341" s="60"/>
      <c r="JGM341" s="60"/>
      <c r="JGN341" s="60"/>
      <c r="JGO341" s="60"/>
      <c r="JGP341" s="60"/>
      <c r="JGQ341" s="60"/>
      <c r="JGR341" s="60"/>
      <c r="JGS341" s="60"/>
      <c r="JGT341" s="60"/>
      <c r="JGU341" s="60"/>
      <c r="JGV341" s="60"/>
      <c r="JGW341" s="60"/>
      <c r="JGX341" s="60"/>
      <c r="JGY341" s="60"/>
      <c r="JGZ341" s="60"/>
      <c r="JHA341" s="60"/>
      <c r="JHB341" s="60"/>
      <c r="JHC341" s="60"/>
      <c r="JHD341" s="60"/>
      <c r="JHE341" s="60"/>
      <c r="JHF341" s="60"/>
      <c r="JHG341" s="60"/>
      <c r="JHH341" s="60"/>
      <c r="JHI341" s="60"/>
      <c r="JHJ341" s="60"/>
      <c r="JHK341" s="60"/>
      <c r="JHL341" s="60"/>
      <c r="JHM341" s="60"/>
      <c r="JHN341" s="60"/>
      <c r="JHO341" s="60"/>
      <c r="JHP341" s="60"/>
      <c r="JHQ341" s="60"/>
      <c r="JHR341" s="60"/>
      <c r="JHS341" s="60"/>
      <c r="JHT341" s="60"/>
      <c r="JHU341" s="60"/>
      <c r="JHV341" s="60"/>
      <c r="JHW341" s="60"/>
      <c r="JHX341" s="60"/>
      <c r="JHY341" s="60"/>
      <c r="JHZ341" s="60"/>
      <c r="JIA341" s="60"/>
      <c r="JIB341" s="60"/>
      <c r="JIC341" s="60"/>
      <c r="JID341" s="60"/>
      <c r="JIE341" s="60"/>
      <c r="JIF341" s="60"/>
      <c r="JIG341" s="60"/>
      <c r="JIH341" s="60"/>
      <c r="JII341" s="60"/>
      <c r="JIJ341" s="60"/>
      <c r="JIK341" s="60"/>
      <c r="JIL341" s="60"/>
      <c r="JIM341" s="60"/>
      <c r="JIN341" s="60"/>
      <c r="JIO341" s="60"/>
      <c r="JIP341" s="60"/>
      <c r="JIQ341" s="60"/>
      <c r="JIR341" s="60"/>
      <c r="JIS341" s="60"/>
      <c r="JIT341" s="60"/>
      <c r="JIU341" s="60"/>
      <c r="JIV341" s="60"/>
      <c r="JIW341" s="60"/>
      <c r="JIX341" s="60"/>
      <c r="JIY341" s="60"/>
      <c r="JIZ341" s="60"/>
      <c r="JJA341" s="60"/>
      <c r="JJB341" s="60"/>
      <c r="JJC341" s="60"/>
      <c r="JJD341" s="60"/>
      <c r="JJE341" s="60"/>
      <c r="JJF341" s="60"/>
      <c r="JJG341" s="60"/>
      <c r="JJH341" s="60"/>
      <c r="JJI341" s="60"/>
      <c r="JJJ341" s="60"/>
      <c r="JJK341" s="60"/>
      <c r="JJL341" s="60"/>
      <c r="JJM341" s="60"/>
      <c r="JJN341" s="60"/>
      <c r="JJO341" s="60"/>
      <c r="JJP341" s="60"/>
      <c r="JJQ341" s="60"/>
      <c r="JJR341" s="60"/>
      <c r="JJS341" s="60"/>
      <c r="JJT341" s="60"/>
      <c r="JJU341" s="60"/>
      <c r="JJV341" s="60"/>
      <c r="JJW341" s="60"/>
      <c r="JJX341" s="60"/>
      <c r="JJY341" s="60"/>
      <c r="JJZ341" s="60"/>
      <c r="JKA341" s="60"/>
      <c r="JKB341" s="60"/>
      <c r="JKC341" s="60"/>
      <c r="JKD341" s="60"/>
      <c r="JKE341" s="60"/>
      <c r="JKF341" s="60"/>
      <c r="JKG341" s="60"/>
      <c r="JKH341" s="60"/>
      <c r="JKI341" s="60"/>
      <c r="JKJ341" s="60"/>
      <c r="JKK341" s="60"/>
      <c r="JKL341" s="60"/>
      <c r="JKM341" s="60"/>
      <c r="JKN341" s="60"/>
      <c r="JKO341" s="60"/>
      <c r="JKP341" s="60"/>
      <c r="JKQ341" s="60"/>
      <c r="JKR341" s="60"/>
      <c r="JKS341" s="60"/>
      <c r="JKT341" s="60"/>
      <c r="JKU341" s="60"/>
      <c r="JKV341" s="60"/>
      <c r="JKW341" s="60"/>
      <c r="JKX341" s="60"/>
      <c r="JKY341" s="60"/>
      <c r="JKZ341" s="60"/>
      <c r="JLA341" s="60"/>
      <c r="JLB341" s="60"/>
      <c r="JLC341" s="60"/>
      <c r="JLD341" s="60"/>
      <c r="JLE341" s="60"/>
      <c r="JLF341" s="60"/>
      <c r="JLG341" s="60"/>
      <c r="JLH341" s="60"/>
      <c r="JLI341" s="60"/>
      <c r="JLJ341" s="60"/>
      <c r="JLK341" s="60"/>
      <c r="JLL341" s="60"/>
      <c r="JLM341" s="60"/>
      <c r="JLN341" s="60"/>
      <c r="JLO341" s="60"/>
      <c r="JLP341" s="60"/>
      <c r="JLQ341" s="60"/>
      <c r="JLR341" s="60"/>
      <c r="JLS341" s="60"/>
      <c r="JLT341" s="60"/>
      <c r="JLU341" s="60"/>
      <c r="JLV341" s="60"/>
      <c r="JLW341" s="60"/>
      <c r="JLX341" s="60"/>
      <c r="JLY341" s="60"/>
      <c r="JLZ341" s="60"/>
      <c r="JMA341" s="60"/>
      <c r="JMB341" s="60"/>
      <c r="JMC341" s="60"/>
      <c r="JMD341" s="60"/>
      <c r="JME341" s="60"/>
      <c r="JMF341" s="60"/>
      <c r="JMG341" s="60"/>
      <c r="JMH341" s="60"/>
      <c r="JMI341" s="60"/>
      <c r="JMJ341" s="60"/>
      <c r="JMK341" s="60"/>
      <c r="JML341" s="60"/>
      <c r="JMM341" s="60"/>
      <c r="JMN341" s="60"/>
      <c r="JMO341" s="60"/>
      <c r="JMP341" s="60"/>
      <c r="JMQ341" s="60"/>
      <c r="JMR341" s="60"/>
      <c r="JMS341" s="60"/>
      <c r="JMT341" s="60"/>
      <c r="JMU341" s="60"/>
      <c r="JMV341" s="60"/>
      <c r="JMW341" s="60"/>
      <c r="JMX341" s="60"/>
      <c r="JMY341" s="60"/>
      <c r="JMZ341" s="60"/>
      <c r="JNA341" s="60"/>
      <c r="JNB341" s="60"/>
      <c r="JNC341" s="60"/>
      <c r="JND341" s="60"/>
      <c r="JNE341" s="60"/>
      <c r="JNF341" s="60"/>
      <c r="JNG341" s="60"/>
      <c r="JNH341" s="60"/>
      <c r="JNI341" s="60"/>
      <c r="JNJ341" s="60"/>
      <c r="JNK341" s="60"/>
      <c r="JNL341" s="60"/>
      <c r="JNM341" s="60"/>
      <c r="JNN341" s="60"/>
      <c r="JNO341" s="60"/>
      <c r="JNP341" s="60"/>
      <c r="JNQ341" s="60"/>
      <c r="JNR341" s="60"/>
      <c r="JNS341" s="60"/>
      <c r="JNT341" s="60"/>
      <c r="JNU341" s="60"/>
      <c r="JNV341" s="60"/>
      <c r="JNW341" s="60"/>
      <c r="JNX341" s="60"/>
      <c r="JNY341" s="60"/>
      <c r="JNZ341" s="60"/>
      <c r="JOA341" s="60"/>
      <c r="JOB341" s="60"/>
      <c r="JOC341" s="60"/>
      <c r="JOD341" s="60"/>
      <c r="JOE341" s="60"/>
      <c r="JOF341" s="60"/>
      <c r="JOG341" s="60"/>
      <c r="JOH341" s="60"/>
      <c r="JOI341" s="60"/>
      <c r="JOJ341" s="60"/>
      <c r="JOK341" s="60"/>
      <c r="JOL341" s="60"/>
      <c r="JOM341" s="60"/>
      <c r="JON341" s="60"/>
      <c r="JOO341" s="60"/>
      <c r="JOP341" s="60"/>
      <c r="JOQ341" s="60"/>
      <c r="JOR341" s="60"/>
      <c r="JOS341" s="60"/>
      <c r="JOT341" s="60"/>
      <c r="JOU341" s="60"/>
      <c r="JOV341" s="60"/>
      <c r="JOW341" s="60"/>
      <c r="JOX341" s="60"/>
      <c r="JOY341" s="60"/>
      <c r="JOZ341" s="60"/>
      <c r="JPA341" s="60"/>
      <c r="JPB341" s="60"/>
      <c r="JPC341" s="60"/>
      <c r="JPD341" s="60"/>
      <c r="JPE341" s="60"/>
      <c r="JPF341" s="60"/>
      <c r="JPG341" s="60"/>
      <c r="JPH341" s="60"/>
      <c r="JPI341" s="60"/>
      <c r="JPJ341" s="60"/>
      <c r="JPK341" s="60"/>
      <c r="JPL341" s="60"/>
      <c r="JPM341" s="60"/>
      <c r="JPN341" s="60"/>
      <c r="JPO341" s="60"/>
      <c r="JPP341" s="60"/>
      <c r="JPQ341" s="60"/>
      <c r="JPR341" s="60"/>
      <c r="JPS341" s="60"/>
      <c r="JPT341" s="60"/>
      <c r="JPU341" s="60"/>
      <c r="JPV341" s="60"/>
      <c r="JPW341" s="60"/>
      <c r="JPX341" s="60"/>
      <c r="JPY341" s="60"/>
      <c r="JPZ341" s="60"/>
      <c r="JQA341" s="60"/>
      <c r="JQB341" s="60"/>
      <c r="JQC341" s="60"/>
      <c r="JQD341" s="60"/>
      <c r="JQE341" s="60"/>
      <c r="JQF341" s="60"/>
      <c r="JQG341" s="60"/>
      <c r="JQH341" s="60"/>
      <c r="JQI341" s="60"/>
      <c r="JQJ341" s="60"/>
      <c r="JQK341" s="60"/>
      <c r="JQL341" s="60"/>
      <c r="JQM341" s="60"/>
      <c r="JQN341" s="60"/>
      <c r="JQO341" s="60"/>
      <c r="JQP341" s="60"/>
      <c r="JQQ341" s="60"/>
      <c r="JQR341" s="60"/>
      <c r="JQS341" s="60"/>
      <c r="JQT341" s="60"/>
      <c r="JQU341" s="60"/>
      <c r="JQV341" s="60"/>
      <c r="JQW341" s="60"/>
      <c r="JQX341" s="60"/>
      <c r="JQY341" s="60"/>
      <c r="JQZ341" s="60"/>
      <c r="JRA341" s="60"/>
      <c r="JRB341" s="60"/>
      <c r="JRC341" s="60"/>
      <c r="JRD341" s="60"/>
      <c r="JRE341" s="60"/>
      <c r="JRF341" s="60"/>
      <c r="JRG341" s="60"/>
      <c r="JRH341" s="60"/>
      <c r="JRI341" s="60"/>
      <c r="JRJ341" s="60"/>
      <c r="JRK341" s="60"/>
      <c r="JRL341" s="60"/>
      <c r="JRM341" s="60"/>
      <c r="JRN341" s="60"/>
      <c r="JRO341" s="60"/>
      <c r="JRP341" s="60"/>
      <c r="JRQ341" s="60"/>
      <c r="JRR341" s="60"/>
      <c r="JRS341" s="60"/>
      <c r="JRT341" s="60"/>
      <c r="JRU341" s="60"/>
      <c r="JRV341" s="60"/>
      <c r="JRW341" s="60"/>
      <c r="JRX341" s="60"/>
      <c r="JRY341" s="60"/>
      <c r="JRZ341" s="60"/>
      <c r="JSA341" s="60"/>
      <c r="JSB341" s="60"/>
      <c r="JSC341" s="60"/>
      <c r="JSD341" s="60"/>
      <c r="JSE341" s="60"/>
      <c r="JSF341" s="60"/>
      <c r="JSG341" s="60"/>
      <c r="JSH341" s="60"/>
      <c r="JSI341" s="60"/>
      <c r="JSJ341" s="60"/>
      <c r="JSK341" s="60"/>
      <c r="JSL341" s="60"/>
      <c r="JSM341" s="60"/>
      <c r="JSN341" s="60"/>
      <c r="JSO341" s="60"/>
      <c r="JSP341" s="60"/>
      <c r="JSQ341" s="60"/>
      <c r="JSR341" s="60"/>
      <c r="JSS341" s="60"/>
      <c r="JST341" s="60"/>
      <c r="JSU341" s="60"/>
      <c r="JSV341" s="60"/>
      <c r="JSW341" s="60"/>
      <c r="JSX341" s="60"/>
      <c r="JSY341" s="60"/>
      <c r="JSZ341" s="60"/>
      <c r="JTA341" s="60"/>
      <c r="JTB341" s="60"/>
      <c r="JTC341" s="60"/>
      <c r="JTD341" s="60"/>
      <c r="JTE341" s="60"/>
      <c r="JTF341" s="60"/>
      <c r="JTG341" s="60"/>
      <c r="JTH341" s="60"/>
      <c r="JTI341" s="60"/>
      <c r="JTJ341" s="60"/>
      <c r="JTK341" s="60"/>
      <c r="JTL341" s="60"/>
      <c r="JTM341" s="60"/>
      <c r="JTN341" s="60"/>
      <c r="JTO341" s="60"/>
      <c r="JTP341" s="60"/>
      <c r="JTQ341" s="60"/>
      <c r="JTR341" s="60"/>
      <c r="JTS341" s="60"/>
      <c r="JTT341" s="60"/>
      <c r="JTU341" s="60"/>
      <c r="JTV341" s="60"/>
      <c r="JTW341" s="60"/>
      <c r="JTX341" s="60"/>
      <c r="JTY341" s="60"/>
      <c r="JTZ341" s="60"/>
      <c r="JUA341" s="60"/>
      <c r="JUB341" s="60"/>
      <c r="JUC341" s="60"/>
      <c r="JUD341" s="60"/>
      <c r="JUE341" s="60"/>
      <c r="JUF341" s="60"/>
      <c r="JUG341" s="60"/>
      <c r="JUH341" s="60"/>
      <c r="JUI341" s="60"/>
      <c r="JUJ341" s="60"/>
      <c r="JUK341" s="60"/>
      <c r="JUL341" s="60"/>
      <c r="JUM341" s="60"/>
      <c r="JUN341" s="60"/>
      <c r="JUO341" s="60"/>
      <c r="JUP341" s="60"/>
      <c r="JUQ341" s="60"/>
      <c r="JUR341" s="60"/>
      <c r="JUS341" s="60"/>
      <c r="JUT341" s="60"/>
      <c r="JUU341" s="60"/>
      <c r="JUV341" s="60"/>
      <c r="JUW341" s="60"/>
      <c r="JUX341" s="60"/>
      <c r="JUY341" s="60"/>
      <c r="JUZ341" s="60"/>
      <c r="JVA341" s="60"/>
      <c r="JVB341" s="60"/>
      <c r="JVC341" s="60"/>
      <c r="JVD341" s="60"/>
      <c r="JVE341" s="60"/>
      <c r="JVF341" s="60"/>
      <c r="JVG341" s="60"/>
      <c r="JVH341" s="60"/>
      <c r="JVI341" s="60"/>
      <c r="JVJ341" s="60"/>
      <c r="JVK341" s="60"/>
      <c r="JVL341" s="60"/>
      <c r="JVM341" s="60"/>
      <c r="JVN341" s="60"/>
      <c r="JVO341" s="60"/>
      <c r="JVP341" s="60"/>
      <c r="JVQ341" s="60"/>
      <c r="JVR341" s="60"/>
      <c r="JVS341" s="60"/>
      <c r="JVT341" s="60"/>
      <c r="JVU341" s="60"/>
      <c r="JVV341" s="60"/>
      <c r="JVW341" s="60"/>
      <c r="JVX341" s="60"/>
      <c r="JVY341" s="60"/>
      <c r="JVZ341" s="60"/>
      <c r="JWA341" s="60"/>
      <c r="JWB341" s="60"/>
      <c r="JWC341" s="60"/>
      <c r="JWD341" s="60"/>
      <c r="JWE341" s="60"/>
      <c r="JWF341" s="60"/>
      <c r="JWG341" s="60"/>
      <c r="JWH341" s="60"/>
      <c r="JWI341" s="60"/>
      <c r="JWJ341" s="60"/>
      <c r="JWK341" s="60"/>
      <c r="JWL341" s="60"/>
      <c r="JWM341" s="60"/>
      <c r="JWN341" s="60"/>
      <c r="JWO341" s="60"/>
      <c r="JWP341" s="60"/>
      <c r="JWQ341" s="60"/>
      <c r="JWR341" s="60"/>
      <c r="JWS341" s="60"/>
      <c r="JWT341" s="60"/>
      <c r="JWU341" s="60"/>
      <c r="JWV341" s="60"/>
      <c r="JWW341" s="60"/>
      <c r="JWX341" s="60"/>
      <c r="JWY341" s="60"/>
      <c r="JWZ341" s="60"/>
      <c r="JXA341" s="60"/>
      <c r="JXB341" s="60"/>
      <c r="JXC341" s="60"/>
      <c r="JXD341" s="60"/>
      <c r="JXE341" s="60"/>
      <c r="JXF341" s="60"/>
      <c r="JXG341" s="60"/>
      <c r="JXH341" s="60"/>
      <c r="JXI341" s="60"/>
      <c r="JXJ341" s="60"/>
      <c r="JXK341" s="60"/>
      <c r="JXL341" s="60"/>
      <c r="JXM341" s="60"/>
      <c r="JXN341" s="60"/>
      <c r="JXO341" s="60"/>
      <c r="JXP341" s="60"/>
      <c r="JXQ341" s="60"/>
      <c r="JXR341" s="60"/>
      <c r="JXS341" s="60"/>
      <c r="JXT341" s="60"/>
      <c r="JXU341" s="60"/>
      <c r="JXV341" s="60"/>
      <c r="JXW341" s="60"/>
      <c r="JXX341" s="60"/>
      <c r="JXY341" s="60"/>
      <c r="JXZ341" s="60"/>
      <c r="JYA341" s="60"/>
      <c r="JYB341" s="60"/>
      <c r="JYC341" s="60"/>
      <c r="JYD341" s="60"/>
      <c r="JYE341" s="60"/>
      <c r="JYF341" s="60"/>
      <c r="JYG341" s="60"/>
      <c r="JYH341" s="60"/>
      <c r="JYI341" s="60"/>
      <c r="JYJ341" s="60"/>
      <c r="JYK341" s="60"/>
      <c r="JYL341" s="60"/>
      <c r="JYM341" s="60"/>
      <c r="JYN341" s="60"/>
      <c r="JYO341" s="60"/>
      <c r="JYP341" s="60"/>
      <c r="JYQ341" s="60"/>
      <c r="JYR341" s="60"/>
      <c r="JYS341" s="60"/>
      <c r="JYT341" s="60"/>
      <c r="JYU341" s="60"/>
      <c r="JYV341" s="60"/>
      <c r="JYW341" s="60"/>
      <c r="JYX341" s="60"/>
      <c r="JYY341" s="60"/>
      <c r="JYZ341" s="60"/>
      <c r="JZA341" s="60"/>
      <c r="JZB341" s="60"/>
      <c r="JZC341" s="60"/>
      <c r="JZD341" s="60"/>
      <c r="JZE341" s="60"/>
      <c r="JZF341" s="60"/>
      <c r="JZG341" s="60"/>
      <c r="JZH341" s="60"/>
      <c r="JZI341" s="60"/>
      <c r="JZJ341" s="60"/>
      <c r="JZK341" s="60"/>
      <c r="JZL341" s="60"/>
      <c r="JZM341" s="60"/>
      <c r="JZN341" s="60"/>
      <c r="JZO341" s="60"/>
      <c r="JZP341" s="60"/>
      <c r="JZQ341" s="60"/>
      <c r="JZR341" s="60"/>
      <c r="JZS341" s="60"/>
      <c r="JZT341" s="60"/>
      <c r="JZU341" s="60"/>
      <c r="JZV341" s="60"/>
      <c r="JZW341" s="60"/>
      <c r="JZX341" s="60"/>
      <c r="JZY341" s="60"/>
      <c r="JZZ341" s="60"/>
      <c r="KAA341" s="60"/>
      <c r="KAB341" s="60"/>
      <c r="KAC341" s="60"/>
      <c r="KAD341" s="60"/>
      <c r="KAE341" s="60"/>
      <c r="KAF341" s="60"/>
      <c r="KAG341" s="60"/>
      <c r="KAH341" s="60"/>
      <c r="KAI341" s="60"/>
      <c r="KAJ341" s="60"/>
      <c r="KAK341" s="60"/>
      <c r="KAL341" s="60"/>
      <c r="KAM341" s="60"/>
      <c r="KAN341" s="60"/>
      <c r="KAO341" s="60"/>
      <c r="KAP341" s="60"/>
      <c r="KAQ341" s="60"/>
      <c r="KAR341" s="60"/>
      <c r="KAS341" s="60"/>
      <c r="KAT341" s="60"/>
      <c r="KAU341" s="60"/>
      <c r="KAV341" s="60"/>
      <c r="KAW341" s="60"/>
      <c r="KAX341" s="60"/>
      <c r="KAY341" s="60"/>
      <c r="KAZ341" s="60"/>
      <c r="KBA341" s="60"/>
      <c r="KBB341" s="60"/>
      <c r="KBC341" s="60"/>
      <c r="KBD341" s="60"/>
      <c r="KBE341" s="60"/>
      <c r="KBF341" s="60"/>
      <c r="KBG341" s="60"/>
      <c r="KBH341" s="60"/>
      <c r="KBI341" s="60"/>
      <c r="KBJ341" s="60"/>
      <c r="KBK341" s="60"/>
      <c r="KBL341" s="60"/>
      <c r="KBM341" s="60"/>
      <c r="KBN341" s="60"/>
      <c r="KBO341" s="60"/>
      <c r="KBP341" s="60"/>
      <c r="KBQ341" s="60"/>
      <c r="KBR341" s="60"/>
      <c r="KBS341" s="60"/>
      <c r="KBT341" s="60"/>
      <c r="KBU341" s="60"/>
      <c r="KBV341" s="60"/>
      <c r="KBW341" s="60"/>
      <c r="KBX341" s="60"/>
      <c r="KBY341" s="60"/>
      <c r="KBZ341" s="60"/>
      <c r="KCA341" s="60"/>
      <c r="KCB341" s="60"/>
      <c r="KCC341" s="60"/>
      <c r="KCD341" s="60"/>
      <c r="KCE341" s="60"/>
      <c r="KCF341" s="60"/>
      <c r="KCG341" s="60"/>
      <c r="KCH341" s="60"/>
      <c r="KCI341" s="60"/>
      <c r="KCJ341" s="60"/>
      <c r="KCK341" s="60"/>
      <c r="KCL341" s="60"/>
      <c r="KCM341" s="60"/>
      <c r="KCN341" s="60"/>
      <c r="KCO341" s="60"/>
      <c r="KCP341" s="60"/>
      <c r="KCQ341" s="60"/>
      <c r="KCR341" s="60"/>
      <c r="KCS341" s="60"/>
      <c r="KCT341" s="60"/>
      <c r="KCU341" s="60"/>
      <c r="KCV341" s="60"/>
      <c r="KCW341" s="60"/>
      <c r="KCX341" s="60"/>
      <c r="KCY341" s="60"/>
      <c r="KCZ341" s="60"/>
      <c r="KDA341" s="60"/>
      <c r="KDB341" s="60"/>
      <c r="KDC341" s="60"/>
      <c r="KDD341" s="60"/>
      <c r="KDE341" s="60"/>
      <c r="KDF341" s="60"/>
      <c r="KDG341" s="60"/>
      <c r="KDH341" s="60"/>
      <c r="KDI341" s="60"/>
      <c r="KDJ341" s="60"/>
      <c r="KDK341" s="60"/>
      <c r="KDL341" s="60"/>
      <c r="KDM341" s="60"/>
      <c r="KDN341" s="60"/>
      <c r="KDO341" s="60"/>
      <c r="KDP341" s="60"/>
      <c r="KDQ341" s="60"/>
      <c r="KDR341" s="60"/>
      <c r="KDS341" s="60"/>
      <c r="KDT341" s="60"/>
      <c r="KDU341" s="60"/>
      <c r="KDV341" s="60"/>
      <c r="KDW341" s="60"/>
      <c r="KDX341" s="60"/>
      <c r="KDY341" s="60"/>
      <c r="KDZ341" s="60"/>
      <c r="KEA341" s="60"/>
      <c r="KEB341" s="60"/>
      <c r="KEC341" s="60"/>
      <c r="KED341" s="60"/>
      <c r="KEE341" s="60"/>
      <c r="KEF341" s="60"/>
      <c r="KEG341" s="60"/>
      <c r="KEH341" s="60"/>
      <c r="KEI341" s="60"/>
      <c r="KEJ341" s="60"/>
      <c r="KEK341" s="60"/>
      <c r="KEL341" s="60"/>
      <c r="KEM341" s="60"/>
      <c r="KEN341" s="60"/>
      <c r="KEO341" s="60"/>
      <c r="KEP341" s="60"/>
      <c r="KEQ341" s="60"/>
      <c r="KER341" s="60"/>
      <c r="KES341" s="60"/>
      <c r="KET341" s="60"/>
      <c r="KEU341" s="60"/>
      <c r="KEV341" s="60"/>
      <c r="KEW341" s="60"/>
      <c r="KEX341" s="60"/>
      <c r="KEY341" s="60"/>
      <c r="KEZ341" s="60"/>
      <c r="KFA341" s="60"/>
      <c r="KFB341" s="60"/>
      <c r="KFC341" s="60"/>
      <c r="KFD341" s="60"/>
      <c r="KFE341" s="60"/>
      <c r="KFF341" s="60"/>
      <c r="KFG341" s="60"/>
      <c r="KFH341" s="60"/>
      <c r="KFI341" s="60"/>
      <c r="KFJ341" s="60"/>
      <c r="KFK341" s="60"/>
      <c r="KFL341" s="60"/>
      <c r="KFM341" s="60"/>
      <c r="KFN341" s="60"/>
      <c r="KFO341" s="60"/>
      <c r="KFP341" s="60"/>
      <c r="KFQ341" s="60"/>
      <c r="KFR341" s="60"/>
      <c r="KFS341" s="60"/>
      <c r="KFT341" s="60"/>
      <c r="KFU341" s="60"/>
      <c r="KFV341" s="60"/>
      <c r="KFW341" s="60"/>
      <c r="KFX341" s="60"/>
      <c r="KFY341" s="60"/>
      <c r="KFZ341" s="60"/>
      <c r="KGA341" s="60"/>
      <c r="KGB341" s="60"/>
      <c r="KGC341" s="60"/>
      <c r="KGD341" s="60"/>
      <c r="KGE341" s="60"/>
      <c r="KGF341" s="60"/>
      <c r="KGG341" s="60"/>
      <c r="KGH341" s="60"/>
      <c r="KGI341" s="60"/>
      <c r="KGJ341" s="60"/>
      <c r="KGK341" s="60"/>
      <c r="KGL341" s="60"/>
      <c r="KGM341" s="60"/>
      <c r="KGN341" s="60"/>
      <c r="KGO341" s="60"/>
      <c r="KGP341" s="60"/>
      <c r="KGQ341" s="60"/>
      <c r="KGR341" s="60"/>
      <c r="KGS341" s="60"/>
      <c r="KGT341" s="60"/>
      <c r="KGU341" s="60"/>
      <c r="KGV341" s="60"/>
      <c r="KGW341" s="60"/>
      <c r="KGX341" s="60"/>
      <c r="KGY341" s="60"/>
      <c r="KGZ341" s="60"/>
      <c r="KHA341" s="60"/>
      <c r="KHB341" s="60"/>
      <c r="KHC341" s="60"/>
      <c r="KHD341" s="60"/>
      <c r="KHE341" s="60"/>
      <c r="KHF341" s="60"/>
      <c r="KHG341" s="60"/>
      <c r="KHH341" s="60"/>
      <c r="KHI341" s="60"/>
      <c r="KHJ341" s="60"/>
      <c r="KHK341" s="60"/>
      <c r="KHL341" s="60"/>
      <c r="KHM341" s="60"/>
      <c r="KHN341" s="60"/>
      <c r="KHO341" s="60"/>
      <c r="KHP341" s="60"/>
      <c r="KHQ341" s="60"/>
      <c r="KHR341" s="60"/>
      <c r="KHS341" s="60"/>
      <c r="KHT341" s="60"/>
      <c r="KHU341" s="60"/>
      <c r="KHV341" s="60"/>
      <c r="KHW341" s="60"/>
      <c r="KHX341" s="60"/>
      <c r="KHY341" s="60"/>
      <c r="KHZ341" s="60"/>
      <c r="KIA341" s="60"/>
      <c r="KIB341" s="60"/>
      <c r="KIC341" s="60"/>
      <c r="KID341" s="60"/>
      <c r="KIE341" s="60"/>
      <c r="KIF341" s="60"/>
      <c r="KIG341" s="60"/>
      <c r="KIH341" s="60"/>
      <c r="KII341" s="60"/>
      <c r="KIJ341" s="60"/>
      <c r="KIK341" s="60"/>
      <c r="KIL341" s="60"/>
      <c r="KIM341" s="60"/>
      <c r="KIN341" s="60"/>
      <c r="KIO341" s="60"/>
      <c r="KIP341" s="60"/>
      <c r="KIQ341" s="60"/>
      <c r="KIR341" s="60"/>
      <c r="KIS341" s="60"/>
      <c r="KIT341" s="60"/>
      <c r="KIU341" s="60"/>
      <c r="KIV341" s="60"/>
      <c r="KIW341" s="60"/>
      <c r="KIX341" s="60"/>
      <c r="KIY341" s="60"/>
      <c r="KIZ341" s="60"/>
      <c r="KJA341" s="60"/>
      <c r="KJB341" s="60"/>
      <c r="KJC341" s="60"/>
      <c r="KJD341" s="60"/>
      <c r="KJE341" s="60"/>
      <c r="KJF341" s="60"/>
      <c r="KJG341" s="60"/>
      <c r="KJH341" s="60"/>
      <c r="KJI341" s="60"/>
      <c r="KJJ341" s="60"/>
      <c r="KJK341" s="60"/>
      <c r="KJL341" s="60"/>
      <c r="KJM341" s="60"/>
      <c r="KJN341" s="60"/>
      <c r="KJO341" s="60"/>
      <c r="KJP341" s="60"/>
      <c r="KJQ341" s="60"/>
      <c r="KJR341" s="60"/>
      <c r="KJS341" s="60"/>
      <c r="KJT341" s="60"/>
      <c r="KJU341" s="60"/>
      <c r="KJV341" s="60"/>
      <c r="KJW341" s="60"/>
      <c r="KJX341" s="60"/>
      <c r="KJY341" s="60"/>
      <c r="KJZ341" s="60"/>
      <c r="KKA341" s="60"/>
      <c r="KKB341" s="60"/>
      <c r="KKC341" s="60"/>
      <c r="KKD341" s="60"/>
      <c r="KKE341" s="60"/>
      <c r="KKF341" s="60"/>
      <c r="KKG341" s="60"/>
      <c r="KKH341" s="60"/>
      <c r="KKI341" s="60"/>
      <c r="KKJ341" s="60"/>
      <c r="KKK341" s="60"/>
      <c r="KKL341" s="60"/>
      <c r="KKM341" s="60"/>
      <c r="KKN341" s="60"/>
      <c r="KKO341" s="60"/>
      <c r="KKP341" s="60"/>
      <c r="KKQ341" s="60"/>
      <c r="KKR341" s="60"/>
      <c r="KKS341" s="60"/>
      <c r="KKT341" s="60"/>
      <c r="KKU341" s="60"/>
      <c r="KKV341" s="60"/>
      <c r="KKW341" s="60"/>
      <c r="KKX341" s="60"/>
      <c r="KKY341" s="60"/>
      <c r="KKZ341" s="60"/>
      <c r="KLA341" s="60"/>
      <c r="KLB341" s="60"/>
      <c r="KLC341" s="60"/>
      <c r="KLD341" s="60"/>
      <c r="KLE341" s="60"/>
      <c r="KLF341" s="60"/>
      <c r="KLG341" s="60"/>
      <c r="KLH341" s="60"/>
      <c r="KLI341" s="60"/>
      <c r="KLJ341" s="60"/>
      <c r="KLK341" s="60"/>
      <c r="KLL341" s="60"/>
      <c r="KLM341" s="60"/>
      <c r="KLN341" s="60"/>
      <c r="KLO341" s="60"/>
      <c r="KLP341" s="60"/>
      <c r="KLQ341" s="60"/>
      <c r="KLR341" s="60"/>
      <c r="KLS341" s="60"/>
      <c r="KLT341" s="60"/>
      <c r="KLU341" s="60"/>
      <c r="KLV341" s="60"/>
      <c r="KLW341" s="60"/>
      <c r="KLX341" s="60"/>
      <c r="KLY341" s="60"/>
      <c r="KLZ341" s="60"/>
      <c r="KMA341" s="60"/>
      <c r="KMB341" s="60"/>
      <c r="KMC341" s="60"/>
      <c r="KMD341" s="60"/>
      <c r="KME341" s="60"/>
      <c r="KMF341" s="60"/>
      <c r="KMG341" s="60"/>
      <c r="KMH341" s="60"/>
      <c r="KMI341" s="60"/>
      <c r="KMJ341" s="60"/>
      <c r="KMK341" s="60"/>
      <c r="KML341" s="60"/>
      <c r="KMM341" s="60"/>
      <c r="KMN341" s="60"/>
      <c r="KMO341" s="60"/>
      <c r="KMP341" s="60"/>
      <c r="KMQ341" s="60"/>
      <c r="KMR341" s="60"/>
      <c r="KMS341" s="60"/>
      <c r="KMT341" s="60"/>
      <c r="KMU341" s="60"/>
      <c r="KMV341" s="60"/>
      <c r="KMW341" s="60"/>
      <c r="KMX341" s="60"/>
      <c r="KMY341" s="60"/>
      <c r="KMZ341" s="60"/>
      <c r="KNA341" s="60"/>
      <c r="KNB341" s="60"/>
      <c r="KNC341" s="60"/>
      <c r="KND341" s="60"/>
      <c r="KNE341" s="60"/>
      <c r="KNF341" s="60"/>
      <c r="KNG341" s="60"/>
      <c r="KNH341" s="60"/>
      <c r="KNI341" s="60"/>
      <c r="KNJ341" s="60"/>
      <c r="KNK341" s="60"/>
      <c r="KNL341" s="60"/>
      <c r="KNM341" s="60"/>
      <c r="KNN341" s="60"/>
      <c r="KNO341" s="60"/>
      <c r="KNP341" s="60"/>
      <c r="KNQ341" s="60"/>
      <c r="KNR341" s="60"/>
      <c r="KNS341" s="60"/>
      <c r="KNT341" s="60"/>
      <c r="KNU341" s="60"/>
      <c r="KNV341" s="60"/>
      <c r="KNW341" s="60"/>
      <c r="KNX341" s="60"/>
      <c r="KNY341" s="60"/>
      <c r="KNZ341" s="60"/>
      <c r="KOA341" s="60"/>
      <c r="KOB341" s="60"/>
      <c r="KOC341" s="60"/>
      <c r="KOD341" s="60"/>
      <c r="KOE341" s="60"/>
      <c r="KOF341" s="60"/>
      <c r="KOG341" s="60"/>
      <c r="KOH341" s="60"/>
      <c r="KOI341" s="60"/>
      <c r="KOJ341" s="60"/>
      <c r="KOK341" s="60"/>
      <c r="KOL341" s="60"/>
      <c r="KOM341" s="60"/>
      <c r="KON341" s="60"/>
      <c r="KOO341" s="60"/>
      <c r="KOP341" s="60"/>
      <c r="KOQ341" s="60"/>
      <c r="KOR341" s="60"/>
      <c r="KOS341" s="60"/>
      <c r="KOT341" s="60"/>
      <c r="KOU341" s="60"/>
      <c r="KOV341" s="60"/>
      <c r="KOW341" s="60"/>
      <c r="KOX341" s="60"/>
      <c r="KOY341" s="60"/>
      <c r="KOZ341" s="60"/>
      <c r="KPA341" s="60"/>
      <c r="KPB341" s="60"/>
      <c r="KPC341" s="60"/>
      <c r="KPD341" s="60"/>
      <c r="KPE341" s="60"/>
      <c r="KPF341" s="60"/>
      <c r="KPG341" s="60"/>
      <c r="KPH341" s="60"/>
      <c r="KPI341" s="60"/>
      <c r="KPJ341" s="60"/>
      <c r="KPK341" s="60"/>
      <c r="KPL341" s="60"/>
      <c r="KPM341" s="60"/>
      <c r="KPN341" s="60"/>
      <c r="KPO341" s="60"/>
      <c r="KPP341" s="60"/>
      <c r="KPQ341" s="60"/>
      <c r="KPR341" s="60"/>
      <c r="KPS341" s="60"/>
      <c r="KPT341" s="60"/>
      <c r="KPU341" s="60"/>
      <c r="KPV341" s="60"/>
      <c r="KPW341" s="60"/>
      <c r="KPX341" s="60"/>
      <c r="KPY341" s="60"/>
      <c r="KPZ341" s="60"/>
      <c r="KQA341" s="60"/>
      <c r="KQB341" s="60"/>
      <c r="KQC341" s="60"/>
      <c r="KQD341" s="60"/>
      <c r="KQE341" s="60"/>
      <c r="KQF341" s="60"/>
      <c r="KQG341" s="60"/>
      <c r="KQH341" s="60"/>
      <c r="KQI341" s="60"/>
      <c r="KQJ341" s="60"/>
      <c r="KQK341" s="60"/>
      <c r="KQL341" s="60"/>
      <c r="KQM341" s="60"/>
      <c r="KQN341" s="60"/>
      <c r="KQO341" s="60"/>
      <c r="KQP341" s="60"/>
      <c r="KQQ341" s="60"/>
      <c r="KQR341" s="60"/>
      <c r="KQS341" s="60"/>
      <c r="KQT341" s="60"/>
      <c r="KQU341" s="60"/>
      <c r="KQV341" s="60"/>
      <c r="KQW341" s="60"/>
      <c r="KQX341" s="60"/>
      <c r="KQY341" s="60"/>
      <c r="KQZ341" s="60"/>
      <c r="KRA341" s="60"/>
      <c r="KRB341" s="60"/>
      <c r="KRC341" s="60"/>
      <c r="KRD341" s="60"/>
      <c r="KRE341" s="60"/>
      <c r="KRF341" s="60"/>
      <c r="KRG341" s="60"/>
      <c r="KRH341" s="60"/>
      <c r="KRI341" s="60"/>
      <c r="KRJ341" s="60"/>
      <c r="KRK341" s="60"/>
      <c r="KRL341" s="60"/>
      <c r="KRM341" s="60"/>
      <c r="KRN341" s="60"/>
      <c r="KRO341" s="60"/>
      <c r="KRP341" s="60"/>
      <c r="KRQ341" s="60"/>
      <c r="KRR341" s="60"/>
      <c r="KRS341" s="60"/>
      <c r="KRT341" s="60"/>
      <c r="KRU341" s="60"/>
      <c r="KRV341" s="60"/>
      <c r="KRW341" s="60"/>
      <c r="KRX341" s="60"/>
      <c r="KRY341" s="60"/>
      <c r="KRZ341" s="60"/>
      <c r="KSA341" s="60"/>
      <c r="KSB341" s="60"/>
      <c r="KSC341" s="60"/>
      <c r="KSD341" s="60"/>
      <c r="KSE341" s="60"/>
      <c r="KSF341" s="60"/>
      <c r="KSG341" s="60"/>
      <c r="KSH341" s="60"/>
      <c r="KSI341" s="60"/>
      <c r="KSJ341" s="60"/>
      <c r="KSK341" s="60"/>
      <c r="KSL341" s="60"/>
      <c r="KSM341" s="60"/>
      <c r="KSN341" s="60"/>
      <c r="KSO341" s="60"/>
      <c r="KSP341" s="60"/>
      <c r="KSQ341" s="60"/>
      <c r="KSR341" s="60"/>
      <c r="KSS341" s="60"/>
      <c r="KST341" s="60"/>
      <c r="KSU341" s="60"/>
      <c r="KSV341" s="60"/>
      <c r="KSW341" s="60"/>
      <c r="KSX341" s="60"/>
      <c r="KSY341" s="60"/>
      <c r="KSZ341" s="60"/>
      <c r="KTA341" s="60"/>
      <c r="KTB341" s="60"/>
      <c r="KTC341" s="60"/>
      <c r="KTD341" s="60"/>
      <c r="KTE341" s="60"/>
      <c r="KTF341" s="60"/>
      <c r="KTG341" s="60"/>
      <c r="KTH341" s="60"/>
      <c r="KTI341" s="60"/>
      <c r="KTJ341" s="60"/>
      <c r="KTK341" s="60"/>
      <c r="KTL341" s="60"/>
      <c r="KTM341" s="60"/>
      <c r="KTN341" s="60"/>
      <c r="KTO341" s="60"/>
      <c r="KTP341" s="60"/>
      <c r="KTQ341" s="60"/>
      <c r="KTR341" s="60"/>
      <c r="KTS341" s="60"/>
      <c r="KTT341" s="60"/>
      <c r="KTU341" s="60"/>
      <c r="KTV341" s="60"/>
      <c r="KTW341" s="60"/>
      <c r="KTX341" s="60"/>
      <c r="KTY341" s="60"/>
      <c r="KTZ341" s="60"/>
      <c r="KUA341" s="60"/>
      <c r="KUB341" s="60"/>
      <c r="KUC341" s="60"/>
      <c r="KUD341" s="60"/>
      <c r="KUE341" s="60"/>
      <c r="KUF341" s="60"/>
      <c r="KUG341" s="60"/>
      <c r="KUH341" s="60"/>
      <c r="KUI341" s="60"/>
      <c r="KUJ341" s="60"/>
      <c r="KUK341" s="60"/>
      <c r="KUL341" s="60"/>
      <c r="KUM341" s="60"/>
      <c r="KUN341" s="60"/>
      <c r="KUO341" s="60"/>
      <c r="KUP341" s="60"/>
      <c r="KUQ341" s="60"/>
      <c r="KUR341" s="60"/>
      <c r="KUS341" s="60"/>
      <c r="KUT341" s="60"/>
      <c r="KUU341" s="60"/>
      <c r="KUV341" s="60"/>
      <c r="KUW341" s="60"/>
      <c r="KUX341" s="60"/>
      <c r="KUY341" s="60"/>
      <c r="KUZ341" s="60"/>
      <c r="KVA341" s="60"/>
      <c r="KVB341" s="60"/>
      <c r="KVC341" s="60"/>
      <c r="KVD341" s="60"/>
      <c r="KVE341" s="60"/>
      <c r="KVF341" s="60"/>
      <c r="KVG341" s="60"/>
      <c r="KVH341" s="60"/>
      <c r="KVI341" s="60"/>
      <c r="KVJ341" s="60"/>
      <c r="KVK341" s="60"/>
      <c r="KVL341" s="60"/>
      <c r="KVM341" s="60"/>
      <c r="KVN341" s="60"/>
      <c r="KVO341" s="60"/>
      <c r="KVP341" s="60"/>
      <c r="KVQ341" s="60"/>
      <c r="KVR341" s="60"/>
      <c r="KVS341" s="60"/>
      <c r="KVT341" s="60"/>
      <c r="KVU341" s="60"/>
      <c r="KVV341" s="60"/>
      <c r="KVW341" s="60"/>
      <c r="KVX341" s="60"/>
      <c r="KVY341" s="60"/>
      <c r="KVZ341" s="60"/>
      <c r="KWA341" s="60"/>
      <c r="KWB341" s="60"/>
      <c r="KWC341" s="60"/>
      <c r="KWD341" s="60"/>
      <c r="KWE341" s="60"/>
      <c r="KWF341" s="60"/>
      <c r="KWG341" s="60"/>
      <c r="KWH341" s="60"/>
      <c r="KWI341" s="60"/>
      <c r="KWJ341" s="60"/>
      <c r="KWK341" s="60"/>
      <c r="KWL341" s="60"/>
      <c r="KWM341" s="60"/>
      <c r="KWN341" s="60"/>
      <c r="KWO341" s="60"/>
      <c r="KWP341" s="60"/>
      <c r="KWQ341" s="60"/>
      <c r="KWR341" s="60"/>
      <c r="KWS341" s="60"/>
      <c r="KWT341" s="60"/>
      <c r="KWU341" s="60"/>
      <c r="KWV341" s="60"/>
      <c r="KWW341" s="60"/>
      <c r="KWX341" s="60"/>
      <c r="KWY341" s="60"/>
      <c r="KWZ341" s="60"/>
      <c r="KXA341" s="60"/>
      <c r="KXB341" s="60"/>
      <c r="KXC341" s="60"/>
      <c r="KXD341" s="60"/>
      <c r="KXE341" s="60"/>
      <c r="KXF341" s="60"/>
      <c r="KXG341" s="60"/>
      <c r="KXH341" s="60"/>
      <c r="KXI341" s="60"/>
      <c r="KXJ341" s="60"/>
      <c r="KXK341" s="60"/>
      <c r="KXL341" s="60"/>
      <c r="KXM341" s="60"/>
      <c r="KXN341" s="60"/>
      <c r="KXO341" s="60"/>
      <c r="KXP341" s="60"/>
      <c r="KXQ341" s="60"/>
      <c r="KXR341" s="60"/>
      <c r="KXS341" s="60"/>
      <c r="KXT341" s="60"/>
      <c r="KXU341" s="60"/>
      <c r="KXV341" s="60"/>
      <c r="KXW341" s="60"/>
      <c r="KXX341" s="60"/>
      <c r="KXY341" s="60"/>
      <c r="KXZ341" s="60"/>
      <c r="KYA341" s="60"/>
      <c r="KYB341" s="60"/>
      <c r="KYC341" s="60"/>
      <c r="KYD341" s="60"/>
      <c r="KYE341" s="60"/>
      <c r="KYF341" s="60"/>
      <c r="KYG341" s="60"/>
      <c r="KYH341" s="60"/>
      <c r="KYI341" s="60"/>
      <c r="KYJ341" s="60"/>
      <c r="KYK341" s="60"/>
      <c r="KYL341" s="60"/>
      <c r="KYM341" s="60"/>
      <c r="KYN341" s="60"/>
      <c r="KYO341" s="60"/>
      <c r="KYP341" s="60"/>
      <c r="KYQ341" s="60"/>
      <c r="KYR341" s="60"/>
      <c r="KYS341" s="60"/>
      <c r="KYT341" s="60"/>
      <c r="KYU341" s="60"/>
      <c r="KYV341" s="60"/>
      <c r="KYW341" s="60"/>
      <c r="KYX341" s="60"/>
      <c r="KYY341" s="60"/>
      <c r="KYZ341" s="60"/>
      <c r="KZA341" s="60"/>
      <c r="KZB341" s="60"/>
      <c r="KZC341" s="60"/>
      <c r="KZD341" s="60"/>
      <c r="KZE341" s="60"/>
      <c r="KZF341" s="60"/>
      <c r="KZG341" s="60"/>
      <c r="KZH341" s="60"/>
      <c r="KZI341" s="60"/>
      <c r="KZJ341" s="60"/>
      <c r="KZK341" s="60"/>
      <c r="KZL341" s="60"/>
      <c r="KZM341" s="60"/>
      <c r="KZN341" s="60"/>
      <c r="KZO341" s="60"/>
      <c r="KZP341" s="60"/>
      <c r="KZQ341" s="60"/>
      <c r="KZR341" s="60"/>
      <c r="KZS341" s="60"/>
      <c r="KZT341" s="60"/>
      <c r="KZU341" s="60"/>
      <c r="KZV341" s="60"/>
      <c r="KZW341" s="60"/>
      <c r="KZX341" s="60"/>
      <c r="KZY341" s="60"/>
      <c r="KZZ341" s="60"/>
      <c r="LAA341" s="60"/>
      <c r="LAB341" s="60"/>
      <c r="LAC341" s="60"/>
      <c r="LAD341" s="60"/>
      <c r="LAE341" s="60"/>
      <c r="LAF341" s="60"/>
      <c r="LAG341" s="60"/>
      <c r="LAH341" s="60"/>
      <c r="LAI341" s="60"/>
      <c r="LAJ341" s="60"/>
      <c r="LAK341" s="60"/>
      <c r="LAL341" s="60"/>
      <c r="LAM341" s="60"/>
      <c r="LAN341" s="60"/>
      <c r="LAO341" s="60"/>
      <c r="LAP341" s="60"/>
      <c r="LAQ341" s="60"/>
      <c r="LAR341" s="60"/>
      <c r="LAS341" s="60"/>
      <c r="LAT341" s="60"/>
      <c r="LAU341" s="60"/>
      <c r="LAV341" s="60"/>
      <c r="LAW341" s="60"/>
      <c r="LAX341" s="60"/>
      <c r="LAY341" s="60"/>
      <c r="LAZ341" s="60"/>
      <c r="LBA341" s="60"/>
      <c r="LBB341" s="60"/>
      <c r="LBC341" s="60"/>
      <c r="LBD341" s="60"/>
      <c r="LBE341" s="60"/>
      <c r="LBF341" s="60"/>
      <c r="LBG341" s="60"/>
      <c r="LBH341" s="60"/>
      <c r="LBI341" s="60"/>
      <c r="LBJ341" s="60"/>
      <c r="LBK341" s="60"/>
      <c r="LBL341" s="60"/>
      <c r="LBM341" s="60"/>
      <c r="LBN341" s="60"/>
      <c r="LBO341" s="60"/>
      <c r="LBP341" s="60"/>
      <c r="LBQ341" s="60"/>
      <c r="LBR341" s="60"/>
      <c r="LBS341" s="60"/>
      <c r="LBT341" s="60"/>
      <c r="LBU341" s="60"/>
      <c r="LBV341" s="60"/>
      <c r="LBW341" s="60"/>
      <c r="LBX341" s="60"/>
      <c r="LBY341" s="60"/>
      <c r="LBZ341" s="60"/>
      <c r="LCA341" s="60"/>
      <c r="LCB341" s="60"/>
      <c r="LCC341" s="60"/>
      <c r="LCD341" s="60"/>
      <c r="LCE341" s="60"/>
      <c r="LCF341" s="60"/>
      <c r="LCG341" s="60"/>
      <c r="LCH341" s="60"/>
      <c r="LCI341" s="60"/>
      <c r="LCJ341" s="60"/>
      <c r="LCK341" s="60"/>
      <c r="LCL341" s="60"/>
      <c r="LCM341" s="60"/>
      <c r="LCN341" s="60"/>
      <c r="LCO341" s="60"/>
      <c r="LCP341" s="60"/>
      <c r="LCQ341" s="60"/>
      <c r="LCR341" s="60"/>
      <c r="LCS341" s="60"/>
      <c r="LCT341" s="60"/>
      <c r="LCU341" s="60"/>
      <c r="LCV341" s="60"/>
      <c r="LCW341" s="60"/>
      <c r="LCX341" s="60"/>
      <c r="LCY341" s="60"/>
      <c r="LCZ341" s="60"/>
      <c r="LDA341" s="60"/>
      <c r="LDB341" s="60"/>
      <c r="LDC341" s="60"/>
      <c r="LDD341" s="60"/>
      <c r="LDE341" s="60"/>
      <c r="LDF341" s="60"/>
      <c r="LDG341" s="60"/>
      <c r="LDH341" s="60"/>
      <c r="LDI341" s="60"/>
      <c r="LDJ341" s="60"/>
      <c r="LDK341" s="60"/>
      <c r="LDL341" s="60"/>
      <c r="LDM341" s="60"/>
      <c r="LDN341" s="60"/>
      <c r="LDO341" s="60"/>
      <c r="LDP341" s="60"/>
      <c r="LDQ341" s="60"/>
      <c r="LDR341" s="60"/>
      <c r="LDS341" s="60"/>
      <c r="LDT341" s="60"/>
      <c r="LDU341" s="60"/>
      <c r="LDV341" s="60"/>
      <c r="LDW341" s="60"/>
      <c r="LDX341" s="60"/>
      <c r="LDY341" s="60"/>
      <c r="LDZ341" s="60"/>
      <c r="LEA341" s="60"/>
      <c r="LEB341" s="60"/>
      <c r="LEC341" s="60"/>
      <c r="LED341" s="60"/>
      <c r="LEE341" s="60"/>
      <c r="LEF341" s="60"/>
      <c r="LEG341" s="60"/>
      <c r="LEH341" s="60"/>
      <c r="LEI341" s="60"/>
      <c r="LEJ341" s="60"/>
      <c r="LEK341" s="60"/>
      <c r="LEL341" s="60"/>
      <c r="LEM341" s="60"/>
      <c r="LEN341" s="60"/>
      <c r="LEO341" s="60"/>
      <c r="LEP341" s="60"/>
      <c r="LEQ341" s="60"/>
      <c r="LER341" s="60"/>
      <c r="LES341" s="60"/>
      <c r="LET341" s="60"/>
      <c r="LEU341" s="60"/>
      <c r="LEV341" s="60"/>
      <c r="LEW341" s="60"/>
      <c r="LEX341" s="60"/>
      <c r="LEY341" s="60"/>
      <c r="LEZ341" s="60"/>
      <c r="LFA341" s="60"/>
      <c r="LFB341" s="60"/>
      <c r="LFC341" s="60"/>
      <c r="LFD341" s="60"/>
      <c r="LFE341" s="60"/>
      <c r="LFF341" s="60"/>
      <c r="LFG341" s="60"/>
      <c r="LFH341" s="60"/>
      <c r="LFI341" s="60"/>
      <c r="LFJ341" s="60"/>
      <c r="LFK341" s="60"/>
      <c r="LFL341" s="60"/>
      <c r="LFM341" s="60"/>
      <c r="LFN341" s="60"/>
      <c r="LFO341" s="60"/>
      <c r="LFP341" s="60"/>
      <c r="LFQ341" s="60"/>
      <c r="LFR341" s="60"/>
      <c r="LFS341" s="60"/>
      <c r="LFT341" s="60"/>
      <c r="LFU341" s="60"/>
      <c r="LFV341" s="60"/>
      <c r="LFW341" s="60"/>
      <c r="LFX341" s="60"/>
      <c r="LFY341" s="60"/>
      <c r="LFZ341" s="60"/>
      <c r="LGA341" s="60"/>
      <c r="LGB341" s="60"/>
      <c r="LGC341" s="60"/>
      <c r="LGD341" s="60"/>
      <c r="LGE341" s="60"/>
      <c r="LGF341" s="60"/>
      <c r="LGG341" s="60"/>
      <c r="LGH341" s="60"/>
      <c r="LGI341" s="60"/>
      <c r="LGJ341" s="60"/>
      <c r="LGK341" s="60"/>
      <c r="LGL341" s="60"/>
      <c r="LGM341" s="60"/>
      <c r="LGN341" s="60"/>
      <c r="LGO341" s="60"/>
      <c r="LGP341" s="60"/>
      <c r="LGQ341" s="60"/>
      <c r="LGR341" s="60"/>
      <c r="LGS341" s="60"/>
      <c r="LGT341" s="60"/>
      <c r="LGU341" s="60"/>
      <c r="LGV341" s="60"/>
      <c r="LGW341" s="60"/>
      <c r="LGX341" s="60"/>
      <c r="LGY341" s="60"/>
      <c r="LGZ341" s="60"/>
      <c r="LHA341" s="60"/>
      <c r="LHB341" s="60"/>
      <c r="LHC341" s="60"/>
      <c r="LHD341" s="60"/>
      <c r="LHE341" s="60"/>
      <c r="LHF341" s="60"/>
      <c r="LHG341" s="60"/>
      <c r="LHH341" s="60"/>
      <c r="LHI341" s="60"/>
      <c r="LHJ341" s="60"/>
      <c r="LHK341" s="60"/>
      <c r="LHL341" s="60"/>
      <c r="LHM341" s="60"/>
      <c r="LHN341" s="60"/>
      <c r="LHO341" s="60"/>
      <c r="LHP341" s="60"/>
      <c r="LHQ341" s="60"/>
      <c r="LHR341" s="60"/>
      <c r="LHS341" s="60"/>
      <c r="LHT341" s="60"/>
      <c r="LHU341" s="60"/>
      <c r="LHV341" s="60"/>
      <c r="LHW341" s="60"/>
      <c r="LHX341" s="60"/>
      <c r="LHY341" s="60"/>
      <c r="LHZ341" s="60"/>
      <c r="LIA341" s="60"/>
      <c r="LIB341" s="60"/>
      <c r="LIC341" s="60"/>
      <c r="LID341" s="60"/>
      <c r="LIE341" s="60"/>
      <c r="LIF341" s="60"/>
      <c r="LIG341" s="60"/>
      <c r="LIH341" s="60"/>
      <c r="LII341" s="60"/>
      <c r="LIJ341" s="60"/>
      <c r="LIK341" s="60"/>
      <c r="LIL341" s="60"/>
      <c r="LIM341" s="60"/>
      <c r="LIN341" s="60"/>
      <c r="LIO341" s="60"/>
      <c r="LIP341" s="60"/>
      <c r="LIQ341" s="60"/>
      <c r="LIR341" s="60"/>
      <c r="LIS341" s="60"/>
      <c r="LIT341" s="60"/>
      <c r="LIU341" s="60"/>
      <c r="LIV341" s="60"/>
      <c r="LIW341" s="60"/>
      <c r="LIX341" s="60"/>
      <c r="LIY341" s="60"/>
      <c r="LIZ341" s="60"/>
      <c r="LJA341" s="60"/>
      <c r="LJB341" s="60"/>
      <c r="LJC341" s="60"/>
      <c r="LJD341" s="60"/>
      <c r="LJE341" s="60"/>
      <c r="LJF341" s="60"/>
      <c r="LJG341" s="60"/>
      <c r="LJH341" s="60"/>
      <c r="LJI341" s="60"/>
      <c r="LJJ341" s="60"/>
      <c r="LJK341" s="60"/>
      <c r="LJL341" s="60"/>
      <c r="LJM341" s="60"/>
      <c r="LJN341" s="60"/>
      <c r="LJO341" s="60"/>
      <c r="LJP341" s="60"/>
      <c r="LJQ341" s="60"/>
      <c r="LJR341" s="60"/>
      <c r="LJS341" s="60"/>
      <c r="LJT341" s="60"/>
      <c r="LJU341" s="60"/>
      <c r="LJV341" s="60"/>
      <c r="LJW341" s="60"/>
      <c r="LJX341" s="60"/>
      <c r="LJY341" s="60"/>
      <c r="LJZ341" s="60"/>
      <c r="LKA341" s="60"/>
      <c r="LKB341" s="60"/>
      <c r="LKC341" s="60"/>
      <c r="LKD341" s="60"/>
      <c r="LKE341" s="60"/>
      <c r="LKF341" s="60"/>
      <c r="LKG341" s="60"/>
      <c r="LKH341" s="60"/>
      <c r="LKI341" s="60"/>
      <c r="LKJ341" s="60"/>
      <c r="LKK341" s="60"/>
      <c r="LKL341" s="60"/>
      <c r="LKM341" s="60"/>
      <c r="LKN341" s="60"/>
      <c r="LKO341" s="60"/>
      <c r="LKP341" s="60"/>
      <c r="LKQ341" s="60"/>
      <c r="LKR341" s="60"/>
      <c r="LKS341" s="60"/>
      <c r="LKT341" s="60"/>
      <c r="LKU341" s="60"/>
      <c r="LKV341" s="60"/>
      <c r="LKW341" s="60"/>
      <c r="LKX341" s="60"/>
      <c r="LKY341" s="60"/>
      <c r="LKZ341" s="60"/>
      <c r="LLA341" s="60"/>
      <c r="LLB341" s="60"/>
      <c r="LLC341" s="60"/>
      <c r="LLD341" s="60"/>
      <c r="LLE341" s="60"/>
      <c r="LLF341" s="60"/>
      <c r="LLG341" s="60"/>
      <c r="LLH341" s="60"/>
      <c r="LLI341" s="60"/>
      <c r="LLJ341" s="60"/>
      <c r="LLK341" s="60"/>
      <c r="LLL341" s="60"/>
      <c r="LLM341" s="60"/>
      <c r="LLN341" s="60"/>
      <c r="LLO341" s="60"/>
      <c r="LLP341" s="60"/>
      <c r="LLQ341" s="60"/>
      <c r="LLR341" s="60"/>
      <c r="LLS341" s="60"/>
      <c r="LLT341" s="60"/>
      <c r="LLU341" s="60"/>
      <c r="LLV341" s="60"/>
      <c r="LLW341" s="60"/>
      <c r="LLX341" s="60"/>
      <c r="LLY341" s="60"/>
      <c r="LLZ341" s="60"/>
      <c r="LMA341" s="60"/>
      <c r="LMB341" s="60"/>
      <c r="LMC341" s="60"/>
      <c r="LMD341" s="60"/>
      <c r="LME341" s="60"/>
      <c r="LMF341" s="60"/>
      <c r="LMG341" s="60"/>
      <c r="LMH341" s="60"/>
      <c r="LMI341" s="60"/>
      <c r="LMJ341" s="60"/>
      <c r="LMK341" s="60"/>
      <c r="LML341" s="60"/>
      <c r="LMM341" s="60"/>
      <c r="LMN341" s="60"/>
      <c r="LMO341" s="60"/>
      <c r="LMP341" s="60"/>
      <c r="LMQ341" s="60"/>
      <c r="LMR341" s="60"/>
      <c r="LMS341" s="60"/>
      <c r="LMT341" s="60"/>
      <c r="LMU341" s="60"/>
      <c r="LMV341" s="60"/>
      <c r="LMW341" s="60"/>
      <c r="LMX341" s="60"/>
      <c r="LMY341" s="60"/>
      <c r="LMZ341" s="60"/>
      <c r="LNA341" s="60"/>
      <c r="LNB341" s="60"/>
      <c r="LNC341" s="60"/>
      <c r="LND341" s="60"/>
      <c r="LNE341" s="60"/>
      <c r="LNF341" s="60"/>
      <c r="LNG341" s="60"/>
      <c r="LNH341" s="60"/>
      <c r="LNI341" s="60"/>
      <c r="LNJ341" s="60"/>
      <c r="LNK341" s="60"/>
      <c r="LNL341" s="60"/>
      <c r="LNM341" s="60"/>
      <c r="LNN341" s="60"/>
      <c r="LNO341" s="60"/>
      <c r="LNP341" s="60"/>
      <c r="LNQ341" s="60"/>
      <c r="LNR341" s="60"/>
      <c r="LNS341" s="60"/>
      <c r="LNT341" s="60"/>
      <c r="LNU341" s="60"/>
      <c r="LNV341" s="60"/>
      <c r="LNW341" s="60"/>
      <c r="LNX341" s="60"/>
      <c r="LNY341" s="60"/>
      <c r="LNZ341" s="60"/>
      <c r="LOA341" s="60"/>
      <c r="LOB341" s="60"/>
      <c r="LOC341" s="60"/>
      <c r="LOD341" s="60"/>
      <c r="LOE341" s="60"/>
      <c r="LOF341" s="60"/>
      <c r="LOG341" s="60"/>
      <c r="LOH341" s="60"/>
      <c r="LOI341" s="60"/>
      <c r="LOJ341" s="60"/>
      <c r="LOK341" s="60"/>
      <c r="LOL341" s="60"/>
      <c r="LOM341" s="60"/>
      <c r="LON341" s="60"/>
      <c r="LOO341" s="60"/>
      <c r="LOP341" s="60"/>
      <c r="LOQ341" s="60"/>
      <c r="LOR341" s="60"/>
      <c r="LOS341" s="60"/>
      <c r="LOT341" s="60"/>
      <c r="LOU341" s="60"/>
      <c r="LOV341" s="60"/>
      <c r="LOW341" s="60"/>
      <c r="LOX341" s="60"/>
      <c r="LOY341" s="60"/>
      <c r="LOZ341" s="60"/>
      <c r="LPA341" s="60"/>
      <c r="LPB341" s="60"/>
      <c r="LPC341" s="60"/>
      <c r="LPD341" s="60"/>
      <c r="LPE341" s="60"/>
      <c r="LPF341" s="60"/>
      <c r="LPG341" s="60"/>
      <c r="LPH341" s="60"/>
      <c r="LPI341" s="60"/>
      <c r="LPJ341" s="60"/>
      <c r="LPK341" s="60"/>
      <c r="LPL341" s="60"/>
      <c r="LPM341" s="60"/>
      <c r="LPN341" s="60"/>
      <c r="LPO341" s="60"/>
      <c r="LPP341" s="60"/>
      <c r="LPQ341" s="60"/>
      <c r="LPR341" s="60"/>
      <c r="LPS341" s="60"/>
      <c r="LPT341" s="60"/>
      <c r="LPU341" s="60"/>
      <c r="LPV341" s="60"/>
      <c r="LPW341" s="60"/>
      <c r="LPX341" s="60"/>
      <c r="LPY341" s="60"/>
      <c r="LPZ341" s="60"/>
      <c r="LQA341" s="60"/>
      <c r="LQB341" s="60"/>
      <c r="LQC341" s="60"/>
      <c r="LQD341" s="60"/>
      <c r="LQE341" s="60"/>
      <c r="LQF341" s="60"/>
      <c r="LQG341" s="60"/>
      <c r="LQH341" s="60"/>
      <c r="LQI341" s="60"/>
      <c r="LQJ341" s="60"/>
      <c r="LQK341" s="60"/>
      <c r="LQL341" s="60"/>
      <c r="LQM341" s="60"/>
      <c r="LQN341" s="60"/>
      <c r="LQO341" s="60"/>
      <c r="LQP341" s="60"/>
      <c r="LQQ341" s="60"/>
      <c r="LQR341" s="60"/>
      <c r="LQS341" s="60"/>
      <c r="LQT341" s="60"/>
      <c r="LQU341" s="60"/>
      <c r="LQV341" s="60"/>
      <c r="LQW341" s="60"/>
      <c r="LQX341" s="60"/>
      <c r="LQY341" s="60"/>
      <c r="LQZ341" s="60"/>
      <c r="LRA341" s="60"/>
      <c r="LRB341" s="60"/>
      <c r="LRC341" s="60"/>
      <c r="LRD341" s="60"/>
      <c r="LRE341" s="60"/>
      <c r="LRF341" s="60"/>
      <c r="LRG341" s="60"/>
      <c r="LRH341" s="60"/>
      <c r="LRI341" s="60"/>
      <c r="LRJ341" s="60"/>
      <c r="LRK341" s="60"/>
      <c r="LRL341" s="60"/>
      <c r="LRM341" s="60"/>
      <c r="LRN341" s="60"/>
      <c r="LRO341" s="60"/>
      <c r="LRP341" s="60"/>
      <c r="LRQ341" s="60"/>
      <c r="LRR341" s="60"/>
      <c r="LRS341" s="60"/>
      <c r="LRT341" s="60"/>
      <c r="LRU341" s="60"/>
      <c r="LRV341" s="60"/>
      <c r="LRW341" s="60"/>
      <c r="LRX341" s="60"/>
      <c r="LRY341" s="60"/>
      <c r="LRZ341" s="60"/>
      <c r="LSA341" s="60"/>
      <c r="LSB341" s="60"/>
      <c r="LSC341" s="60"/>
      <c r="LSD341" s="60"/>
      <c r="LSE341" s="60"/>
      <c r="LSF341" s="60"/>
      <c r="LSG341" s="60"/>
      <c r="LSH341" s="60"/>
      <c r="LSI341" s="60"/>
      <c r="LSJ341" s="60"/>
      <c r="LSK341" s="60"/>
      <c r="LSL341" s="60"/>
      <c r="LSM341" s="60"/>
      <c r="LSN341" s="60"/>
      <c r="LSO341" s="60"/>
      <c r="LSP341" s="60"/>
      <c r="LSQ341" s="60"/>
      <c r="LSR341" s="60"/>
      <c r="LSS341" s="60"/>
      <c r="LST341" s="60"/>
      <c r="LSU341" s="60"/>
      <c r="LSV341" s="60"/>
      <c r="LSW341" s="60"/>
      <c r="LSX341" s="60"/>
      <c r="LSY341" s="60"/>
      <c r="LSZ341" s="60"/>
      <c r="LTA341" s="60"/>
      <c r="LTB341" s="60"/>
      <c r="LTC341" s="60"/>
      <c r="LTD341" s="60"/>
      <c r="LTE341" s="60"/>
      <c r="LTF341" s="60"/>
      <c r="LTG341" s="60"/>
      <c r="LTH341" s="60"/>
      <c r="LTI341" s="60"/>
      <c r="LTJ341" s="60"/>
      <c r="LTK341" s="60"/>
      <c r="LTL341" s="60"/>
      <c r="LTM341" s="60"/>
      <c r="LTN341" s="60"/>
      <c r="LTO341" s="60"/>
      <c r="LTP341" s="60"/>
      <c r="LTQ341" s="60"/>
      <c r="LTR341" s="60"/>
      <c r="LTS341" s="60"/>
      <c r="LTT341" s="60"/>
      <c r="LTU341" s="60"/>
      <c r="LTV341" s="60"/>
      <c r="LTW341" s="60"/>
      <c r="LTX341" s="60"/>
      <c r="LTY341" s="60"/>
      <c r="LTZ341" s="60"/>
      <c r="LUA341" s="60"/>
      <c r="LUB341" s="60"/>
      <c r="LUC341" s="60"/>
      <c r="LUD341" s="60"/>
      <c r="LUE341" s="60"/>
      <c r="LUF341" s="60"/>
      <c r="LUG341" s="60"/>
      <c r="LUH341" s="60"/>
      <c r="LUI341" s="60"/>
      <c r="LUJ341" s="60"/>
      <c r="LUK341" s="60"/>
      <c r="LUL341" s="60"/>
      <c r="LUM341" s="60"/>
      <c r="LUN341" s="60"/>
      <c r="LUO341" s="60"/>
      <c r="LUP341" s="60"/>
      <c r="LUQ341" s="60"/>
      <c r="LUR341" s="60"/>
      <c r="LUS341" s="60"/>
      <c r="LUT341" s="60"/>
      <c r="LUU341" s="60"/>
      <c r="LUV341" s="60"/>
      <c r="LUW341" s="60"/>
      <c r="LUX341" s="60"/>
      <c r="LUY341" s="60"/>
      <c r="LUZ341" s="60"/>
      <c r="LVA341" s="60"/>
      <c r="LVB341" s="60"/>
      <c r="LVC341" s="60"/>
      <c r="LVD341" s="60"/>
      <c r="LVE341" s="60"/>
      <c r="LVF341" s="60"/>
      <c r="LVG341" s="60"/>
      <c r="LVH341" s="60"/>
      <c r="LVI341" s="60"/>
      <c r="LVJ341" s="60"/>
      <c r="LVK341" s="60"/>
      <c r="LVL341" s="60"/>
      <c r="LVM341" s="60"/>
      <c r="LVN341" s="60"/>
      <c r="LVO341" s="60"/>
      <c r="LVP341" s="60"/>
      <c r="LVQ341" s="60"/>
      <c r="LVR341" s="60"/>
      <c r="LVS341" s="60"/>
      <c r="LVT341" s="60"/>
      <c r="LVU341" s="60"/>
      <c r="LVV341" s="60"/>
      <c r="LVW341" s="60"/>
      <c r="LVX341" s="60"/>
      <c r="LVY341" s="60"/>
      <c r="LVZ341" s="60"/>
      <c r="LWA341" s="60"/>
      <c r="LWB341" s="60"/>
      <c r="LWC341" s="60"/>
      <c r="LWD341" s="60"/>
      <c r="LWE341" s="60"/>
      <c r="LWF341" s="60"/>
      <c r="LWG341" s="60"/>
      <c r="LWH341" s="60"/>
      <c r="LWI341" s="60"/>
      <c r="LWJ341" s="60"/>
      <c r="LWK341" s="60"/>
      <c r="LWL341" s="60"/>
      <c r="LWM341" s="60"/>
      <c r="LWN341" s="60"/>
      <c r="LWO341" s="60"/>
      <c r="LWP341" s="60"/>
      <c r="LWQ341" s="60"/>
      <c r="LWR341" s="60"/>
      <c r="LWS341" s="60"/>
      <c r="LWT341" s="60"/>
      <c r="LWU341" s="60"/>
      <c r="LWV341" s="60"/>
      <c r="LWW341" s="60"/>
      <c r="LWX341" s="60"/>
      <c r="LWY341" s="60"/>
      <c r="LWZ341" s="60"/>
      <c r="LXA341" s="60"/>
      <c r="LXB341" s="60"/>
      <c r="LXC341" s="60"/>
      <c r="LXD341" s="60"/>
      <c r="LXE341" s="60"/>
      <c r="LXF341" s="60"/>
      <c r="LXG341" s="60"/>
      <c r="LXH341" s="60"/>
      <c r="LXI341" s="60"/>
      <c r="LXJ341" s="60"/>
      <c r="LXK341" s="60"/>
      <c r="LXL341" s="60"/>
      <c r="LXM341" s="60"/>
      <c r="LXN341" s="60"/>
      <c r="LXO341" s="60"/>
      <c r="LXP341" s="60"/>
      <c r="LXQ341" s="60"/>
      <c r="LXR341" s="60"/>
      <c r="LXS341" s="60"/>
      <c r="LXT341" s="60"/>
      <c r="LXU341" s="60"/>
      <c r="LXV341" s="60"/>
      <c r="LXW341" s="60"/>
      <c r="LXX341" s="60"/>
      <c r="LXY341" s="60"/>
      <c r="LXZ341" s="60"/>
      <c r="LYA341" s="60"/>
      <c r="LYB341" s="60"/>
      <c r="LYC341" s="60"/>
      <c r="LYD341" s="60"/>
      <c r="LYE341" s="60"/>
      <c r="LYF341" s="60"/>
      <c r="LYG341" s="60"/>
      <c r="LYH341" s="60"/>
      <c r="LYI341" s="60"/>
      <c r="LYJ341" s="60"/>
      <c r="LYK341" s="60"/>
      <c r="LYL341" s="60"/>
      <c r="LYM341" s="60"/>
      <c r="LYN341" s="60"/>
      <c r="LYO341" s="60"/>
      <c r="LYP341" s="60"/>
      <c r="LYQ341" s="60"/>
      <c r="LYR341" s="60"/>
      <c r="LYS341" s="60"/>
      <c r="LYT341" s="60"/>
      <c r="LYU341" s="60"/>
      <c r="LYV341" s="60"/>
      <c r="LYW341" s="60"/>
      <c r="LYX341" s="60"/>
      <c r="LYY341" s="60"/>
      <c r="LYZ341" s="60"/>
      <c r="LZA341" s="60"/>
      <c r="LZB341" s="60"/>
      <c r="LZC341" s="60"/>
      <c r="LZD341" s="60"/>
      <c r="LZE341" s="60"/>
      <c r="LZF341" s="60"/>
      <c r="LZG341" s="60"/>
      <c r="LZH341" s="60"/>
      <c r="LZI341" s="60"/>
      <c r="LZJ341" s="60"/>
      <c r="LZK341" s="60"/>
      <c r="LZL341" s="60"/>
      <c r="LZM341" s="60"/>
      <c r="LZN341" s="60"/>
      <c r="LZO341" s="60"/>
      <c r="LZP341" s="60"/>
      <c r="LZQ341" s="60"/>
      <c r="LZR341" s="60"/>
      <c r="LZS341" s="60"/>
      <c r="LZT341" s="60"/>
      <c r="LZU341" s="60"/>
      <c r="LZV341" s="60"/>
      <c r="LZW341" s="60"/>
      <c r="LZX341" s="60"/>
      <c r="LZY341" s="60"/>
      <c r="LZZ341" s="60"/>
      <c r="MAA341" s="60"/>
      <c r="MAB341" s="60"/>
      <c r="MAC341" s="60"/>
      <c r="MAD341" s="60"/>
      <c r="MAE341" s="60"/>
      <c r="MAF341" s="60"/>
      <c r="MAG341" s="60"/>
      <c r="MAH341" s="60"/>
      <c r="MAI341" s="60"/>
      <c r="MAJ341" s="60"/>
      <c r="MAK341" s="60"/>
      <c r="MAL341" s="60"/>
      <c r="MAM341" s="60"/>
      <c r="MAN341" s="60"/>
      <c r="MAO341" s="60"/>
      <c r="MAP341" s="60"/>
      <c r="MAQ341" s="60"/>
      <c r="MAR341" s="60"/>
      <c r="MAS341" s="60"/>
      <c r="MAT341" s="60"/>
      <c r="MAU341" s="60"/>
      <c r="MAV341" s="60"/>
      <c r="MAW341" s="60"/>
      <c r="MAX341" s="60"/>
      <c r="MAY341" s="60"/>
      <c r="MAZ341" s="60"/>
      <c r="MBA341" s="60"/>
      <c r="MBB341" s="60"/>
      <c r="MBC341" s="60"/>
      <c r="MBD341" s="60"/>
      <c r="MBE341" s="60"/>
      <c r="MBF341" s="60"/>
      <c r="MBG341" s="60"/>
      <c r="MBH341" s="60"/>
      <c r="MBI341" s="60"/>
      <c r="MBJ341" s="60"/>
      <c r="MBK341" s="60"/>
      <c r="MBL341" s="60"/>
      <c r="MBM341" s="60"/>
      <c r="MBN341" s="60"/>
      <c r="MBO341" s="60"/>
      <c r="MBP341" s="60"/>
      <c r="MBQ341" s="60"/>
      <c r="MBR341" s="60"/>
      <c r="MBS341" s="60"/>
      <c r="MBT341" s="60"/>
      <c r="MBU341" s="60"/>
      <c r="MBV341" s="60"/>
      <c r="MBW341" s="60"/>
      <c r="MBX341" s="60"/>
      <c r="MBY341" s="60"/>
      <c r="MBZ341" s="60"/>
      <c r="MCA341" s="60"/>
      <c r="MCB341" s="60"/>
      <c r="MCC341" s="60"/>
      <c r="MCD341" s="60"/>
      <c r="MCE341" s="60"/>
      <c r="MCF341" s="60"/>
      <c r="MCG341" s="60"/>
      <c r="MCH341" s="60"/>
      <c r="MCI341" s="60"/>
      <c r="MCJ341" s="60"/>
      <c r="MCK341" s="60"/>
      <c r="MCL341" s="60"/>
      <c r="MCM341" s="60"/>
      <c r="MCN341" s="60"/>
      <c r="MCO341" s="60"/>
      <c r="MCP341" s="60"/>
      <c r="MCQ341" s="60"/>
      <c r="MCR341" s="60"/>
      <c r="MCS341" s="60"/>
      <c r="MCT341" s="60"/>
      <c r="MCU341" s="60"/>
      <c r="MCV341" s="60"/>
      <c r="MCW341" s="60"/>
      <c r="MCX341" s="60"/>
      <c r="MCY341" s="60"/>
      <c r="MCZ341" s="60"/>
      <c r="MDA341" s="60"/>
      <c r="MDB341" s="60"/>
      <c r="MDC341" s="60"/>
      <c r="MDD341" s="60"/>
      <c r="MDE341" s="60"/>
      <c r="MDF341" s="60"/>
      <c r="MDG341" s="60"/>
      <c r="MDH341" s="60"/>
      <c r="MDI341" s="60"/>
      <c r="MDJ341" s="60"/>
      <c r="MDK341" s="60"/>
      <c r="MDL341" s="60"/>
      <c r="MDM341" s="60"/>
      <c r="MDN341" s="60"/>
      <c r="MDO341" s="60"/>
      <c r="MDP341" s="60"/>
      <c r="MDQ341" s="60"/>
      <c r="MDR341" s="60"/>
      <c r="MDS341" s="60"/>
      <c r="MDT341" s="60"/>
      <c r="MDU341" s="60"/>
      <c r="MDV341" s="60"/>
      <c r="MDW341" s="60"/>
      <c r="MDX341" s="60"/>
      <c r="MDY341" s="60"/>
      <c r="MDZ341" s="60"/>
      <c r="MEA341" s="60"/>
      <c r="MEB341" s="60"/>
      <c r="MEC341" s="60"/>
      <c r="MED341" s="60"/>
      <c r="MEE341" s="60"/>
      <c r="MEF341" s="60"/>
      <c r="MEG341" s="60"/>
      <c r="MEH341" s="60"/>
      <c r="MEI341" s="60"/>
      <c r="MEJ341" s="60"/>
      <c r="MEK341" s="60"/>
      <c r="MEL341" s="60"/>
      <c r="MEM341" s="60"/>
      <c r="MEN341" s="60"/>
      <c r="MEO341" s="60"/>
      <c r="MEP341" s="60"/>
      <c r="MEQ341" s="60"/>
      <c r="MER341" s="60"/>
      <c r="MES341" s="60"/>
      <c r="MET341" s="60"/>
      <c r="MEU341" s="60"/>
      <c r="MEV341" s="60"/>
      <c r="MEW341" s="60"/>
      <c r="MEX341" s="60"/>
      <c r="MEY341" s="60"/>
      <c r="MEZ341" s="60"/>
      <c r="MFA341" s="60"/>
      <c r="MFB341" s="60"/>
      <c r="MFC341" s="60"/>
      <c r="MFD341" s="60"/>
      <c r="MFE341" s="60"/>
      <c r="MFF341" s="60"/>
      <c r="MFG341" s="60"/>
      <c r="MFH341" s="60"/>
      <c r="MFI341" s="60"/>
      <c r="MFJ341" s="60"/>
      <c r="MFK341" s="60"/>
      <c r="MFL341" s="60"/>
      <c r="MFM341" s="60"/>
      <c r="MFN341" s="60"/>
      <c r="MFO341" s="60"/>
      <c r="MFP341" s="60"/>
      <c r="MFQ341" s="60"/>
      <c r="MFR341" s="60"/>
      <c r="MFS341" s="60"/>
      <c r="MFT341" s="60"/>
      <c r="MFU341" s="60"/>
      <c r="MFV341" s="60"/>
      <c r="MFW341" s="60"/>
      <c r="MFX341" s="60"/>
      <c r="MFY341" s="60"/>
      <c r="MFZ341" s="60"/>
      <c r="MGA341" s="60"/>
      <c r="MGB341" s="60"/>
      <c r="MGC341" s="60"/>
      <c r="MGD341" s="60"/>
      <c r="MGE341" s="60"/>
      <c r="MGF341" s="60"/>
      <c r="MGG341" s="60"/>
      <c r="MGH341" s="60"/>
      <c r="MGI341" s="60"/>
      <c r="MGJ341" s="60"/>
      <c r="MGK341" s="60"/>
      <c r="MGL341" s="60"/>
      <c r="MGM341" s="60"/>
      <c r="MGN341" s="60"/>
      <c r="MGO341" s="60"/>
      <c r="MGP341" s="60"/>
      <c r="MGQ341" s="60"/>
      <c r="MGR341" s="60"/>
      <c r="MGS341" s="60"/>
      <c r="MGT341" s="60"/>
      <c r="MGU341" s="60"/>
      <c r="MGV341" s="60"/>
      <c r="MGW341" s="60"/>
      <c r="MGX341" s="60"/>
      <c r="MGY341" s="60"/>
      <c r="MGZ341" s="60"/>
      <c r="MHA341" s="60"/>
      <c r="MHB341" s="60"/>
      <c r="MHC341" s="60"/>
      <c r="MHD341" s="60"/>
      <c r="MHE341" s="60"/>
      <c r="MHF341" s="60"/>
      <c r="MHG341" s="60"/>
      <c r="MHH341" s="60"/>
      <c r="MHI341" s="60"/>
      <c r="MHJ341" s="60"/>
      <c r="MHK341" s="60"/>
      <c r="MHL341" s="60"/>
      <c r="MHM341" s="60"/>
      <c r="MHN341" s="60"/>
      <c r="MHO341" s="60"/>
      <c r="MHP341" s="60"/>
      <c r="MHQ341" s="60"/>
      <c r="MHR341" s="60"/>
      <c r="MHS341" s="60"/>
      <c r="MHT341" s="60"/>
      <c r="MHU341" s="60"/>
      <c r="MHV341" s="60"/>
      <c r="MHW341" s="60"/>
      <c r="MHX341" s="60"/>
      <c r="MHY341" s="60"/>
      <c r="MHZ341" s="60"/>
      <c r="MIA341" s="60"/>
      <c r="MIB341" s="60"/>
      <c r="MIC341" s="60"/>
      <c r="MID341" s="60"/>
      <c r="MIE341" s="60"/>
      <c r="MIF341" s="60"/>
      <c r="MIG341" s="60"/>
      <c r="MIH341" s="60"/>
      <c r="MII341" s="60"/>
      <c r="MIJ341" s="60"/>
      <c r="MIK341" s="60"/>
      <c r="MIL341" s="60"/>
      <c r="MIM341" s="60"/>
      <c r="MIN341" s="60"/>
      <c r="MIO341" s="60"/>
      <c r="MIP341" s="60"/>
      <c r="MIQ341" s="60"/>
      <c r="MIR341" s="60"/>
      <c r="MIS341" s="60"/>
      <c r="MIT341" s="60"/>
      <c r="MIU341" s="60"/>
      <c r="MIV341" s="60"/>
      <c r="MIW341" s="60"/>
      <c r="MIX341" s="60"/>
      <c r="MIY341" s="60"/>
      <c r="MIZ341" s="60"/>
      <c r="MJA341" s="60"/>
      <c r="MJB341" s="60"/>
      <c r="MJC341" s="60"/>
      <c r="MJD341" s="60"/>
      <c r="MJE341" s="60"/>
      <c r="MJF341" s="60"/>
      <c r="MJG341" s="60"/>
      <c r="MJH341" s="60"/>
      <c r="MJI341" s="60"/>
      <c r="MJJ341" s="60"/>
      <c r="MJK341" s="60"/>
      <c r="MJL341" s="60"/>
      <c r="MJM341" s="60"/>
      <c r="MJN341" s="60"/>
      <c r="MJO341" s="60"/>
      <c r="MJP341" s="60"/>
      <c r="MJQ341" s="60"/>
      <c r="MJR341" s="60"/>
      <c r="MJS341" s="60"/>
      <c r="MJT341" s="60"/>
      <c r="MJU341" s="60"/>
      <c r="MJV341" s="60"/>
      <c r="MJW341" s="60"/>
      <c r="MJX341" s="60"/>
      <c r="MJY341" s="60"/>
      <c r="MJZ341" s="60"/>
      <c r="MKA341" s="60"/>
      <c r="MKB341" s="60"/>
      <c r="MKC341" s="60"/>
      <c r="MKD341" s="60"/>
      <c r="MKE341" s="60"/>
      <c r="MKF341" s="60"/>
      <c r="MKG341" s="60"/>
      <c r="MKH341" s="60"/>
      <c r="MKI341" s="60"/>
      <c r="MKJ341" s="60"/>
      <c r="MKK341" s="60"/>
      <c r="MKL341" s="60"/>
      <c r="MKM341" s="60"/>
      <c r="MKN341" s="60"/>
      <c r="MKO341" s="60"/>
      <c r="MKP341" s="60"/>
      <c r="MKQ341" s="60"/>
      <c r="MKR341" s="60"/>
      <c r="MKS341" s="60"/>
      <c r="MKT341" s="60"/>
      <c r="MKU341" s="60"/>
      <c r="MKV341" s="60"/>
      <c r="MKW341" s="60"/>
      <c r="MKX341" s="60"/>
      <c r="MKY341" s="60"/>
      <c r="MKZ341" s="60"/>
      <c r="MLA341" s="60"/>
      <c r="MLB341" s="60"/>
      <c r="MLC341" s="60"/>
      <c r="MLD341" s="60"/>
      <c r="MLE341" s="60"/>
      <c r="MLF341" s="60"/>
      <c r="MLG341" s="60"/>
      <c r="MLH341" s="60"/>
      <c r="MLI341" s="60"/>
      <c r="MLJ341" s="60"/>
      <c r="MLK341" s="60"/>
      <c r="MLL341" s="60"/>
      <c r="MLM341" s="60"/>
      <c r="MLN341" s="60"/>
      <c r="MLO341" s="60"/>
      <c r="MLP341" s="60"/>
      <c r="MLQ341" s="60"/>
      <c r="MLR341" s="60"/>
      <c r="MLS341" s="60"/>
      <c r="MLT341" s="60"/>
      <c r="MLU341" s="60"/>
      <c r="MLV341" s="60"/>
      <c r="MLW341" s="60"/>
      <c r="MLX341" s="60"/>
      <c r="MLY341" s="60"/>
      <c r="MLZ341" s="60"/>
      <c r="MMA341" s="60"/>
      <c r="MMB341" s="60"/>
      <c r="MMC341" s="60"/>
      <c r="MMD341" s="60"/>
      <c r="MME341" s="60"/>
      <c r="MMF341" s="60"/>
      <c r="MMG341" s="60"/>
      <c r="MMH341" s="60"/>
      <c r="MMI341" s="60"/>
      <c r="MMJ341" s="60"/>
      <c r="MMK341" s="60"/>
      <c r="MML341" s="60"/>
      <c r="MMM341" s="60"/>
      <c r="MMN341" s="60"/>
      <c r="MMO341" s="60"/>
      <c r="MMP341" s="60"/>
      <c r="MMQ341" s="60"/>
      <c r="MMR341" s="60"/>
      <c r="MMS341" s="60"/>
      <c r="MMT341" s="60"/>
      <c r="MMU341" s="60"/>
      <c r="MMV341" s="60"/>
      <c r="MMW341" s="60"/>
      <c r="MMX341" s="60"/>
      <c r="MMY341" s="60"/>
      <c r="MMZ341" s="60"/>
      <c r="MNA341" s="60"/>
      <c r="MNB341" s="60"/>
      <c r="MNC341" s="60"/>
      <c r="MND341" s="60"/>
      <c r="MNE341" s="60"/>
      <c r="MNF341" s="60"/>
      <c r="MNG341" s="60"/>
      <c r="MNH341" s="60"/>
      <c r="MNI341" s="60"/>
      <c r="MNJ341" s="60"/>
      <c r="MNK341" s="60"/>
      <c r="MNL341" s="60"/>
      <c r="MNM341" s="60"/>
      <c r="MNN341" s="60"/>
      <c r="MNO341" s="60"/>
      <c r="MNP341" s="60"/>
      <c r="MNQ341" s="60"/>
      <c r="MNR341" s="60"/>
      <c r="MNS341" s="60"/>
      <c r="MNT341" s="60"/>
      <c r="MNU341" s="60"/>
      <c r="MNV341" s="60"/>
      <c r="MNW341" s="60"/>
      <c r="MNX341" s="60"/>
      <c r="MNY341" s="60"/>
      <c r="MNZ341" s="60"/>
      <c r="MOA341" s="60"/>
      <c r="MOB341" s="60"/>
      <c r="MOC341" s="60"/>
      <c r="MOD341" s="60"/>
      <c r="MOE341" s="60"/>
      <c r="MOF341" s="60"/>
      <c r="MOG341" s="60"/>
      <c r="MOH341" s="60"/>
      <c r="MOI341" s="60"/>
      <c r="MOJ341" s="60"/>
      <c r="MOK341" s="60"/>
      <c r="MOL341" s="60"/>
      <c r="MOM341" s="60"/>
      <c r="MON341" s="60"/>
      <c r="MOO341" s="60"/>
      <c r="MOP341" s="60"/>
      <c r="MOQ341" s="60"/>
      <c r="MOR341" s="60"/>
      <c r="MOS341" s="60"/>
      <c r="MOT341" s="60"/>
      <c r="MOU341" s="60"/>
      <c r="MOV341" s="60"/>
      <c r="MOW341" s="60"/>
      <c r="MOX341" s="60"/>
      <c r="MOY341" s="60"/>
      <c r="MOZ341" s="60"/>
      <c r="MPA341" s="60"/>
      <c r="MPB341" s="60"/>
      <c r="MPC341" s="60"/>
      <c r="MPD341" s="60"/>
      <c r="MPE341" s="60"/>
      <c r="MPF341" s="60"/>
      <c r="MPG341" s="60"/>
      <c r="MPH341" s="60"/>
      <c r="MPI341" s="60"/>
      <c r="MPJ341" s="60"/>
      <c r="MPK341" s="60"/>
      <c r="MPL341" s="60"/>
      <c r="MPM341" s="60"/>
      <c r="MPN341" s="60"/>
      <c r="MPO341" s="60"/>
      <c r="MPP341" s="60"/>
      <c r="MPQ341" s="60"/>
      <c r="MPR341" s="60"/>
      <c r="MPS341" s="60"/>
      <c r="MPT341" s="60"/>
      <c r="MPU341" s="60"/>
      <c r="MPV341" s="60"/>
      <c r="MPW341" s="60"/>
      <c r="MPX341" s="60"/>
      <c r="MPY341" s="60"/>
      <c r="MPZ341" s="60"/>
      <c r="MQA341" s="60"/>
      <c r="MQB341" s="60"/>
      <c r="MQC341" s="60"/>
      <c r="MQD341" s="60"/>
      <c r="MQE341" s="60"/>
      <c r="MQF341" s="60"/>
      <c r="MQG341" s="60"/>
      <c r="MQH341" s="60"/>
      <c r="MQI341" s="60"/>
      <c r="MQJ341" s="60"/>
      <c r="MQK341" s="60"/>
      <c r="MQL341" s="60"/>
      <c r="MQM341" s="60"/>
      <c r="MQN341" s="60"/>
      <c r="MQO341" s="60"/>
      <c r="MQP341" s="60"/>
      <c r="MQQ341" s="60"/>
      <c r="MQR341" s="60"/>
      <c r="MQS341" s="60"/>
      <c r="MQT341" s="60"/>
      <c r="MQU341" s="60"/>
      <c r="MQV341" s="60"/>
      <c r="MQW341" s="60"/>
      <c r="MQX341" s="60"/>
      <c r="MQY341" s="60"/>
      <c r="MQZ341" s="60"/>
      <c r="MRA341" s="60"/>
      <c r="MRB341" s="60"/>
      <c r="MRC341" s="60"/>
      <c r="MRD341" s="60"/>
      <c r="MRE341" s="60"/>
      <c r="MRF341" s="60"/>
      <c r="MRG341" s="60"/>
      <c r="MRH341" s="60"/>
      <c r="MRI341" s="60"/>
      <c r="MRJ341" s="60"/>
      <c r="MRK341" s="60"/>
      <c r="MRL341" s="60"/>
      <c r="MRM341" s="60"/>
      <c r="MRN341" s="60"/>
      <c r="MRO341" s="60"/>
      <c r="MRP341" s="60"/>
      <c r="MRQ341" s="60"/>
      <c r="MRR341" s="60"/>
      <c r="MRS341" s="60"/>
      <c r="MRT341" s="60"/>
      <c r="MRU341" s="60"/>
      <c r="MRV341" s="60"/>
      <c r="MRW341" s="60"/>
      <c r="MRX341" s="60"/>
      <c r="MRY341" s="60"/>
      <c r="MRZ341" s="60"/>
      <c r="MSA341" s="60"/>
      <c r="MSB341" s="60"/>
      <c r="MSC341" s="60"/>
      <c r="MSD341" s="60"/>
      <c r="MSE341" s="60"/>
      <c r="MSF341" s="60"/>
      <c r="MSG341" s="60"/>
      <c r="MSH341" s="60"/>
      <c r="MSI341" s="60"/>
      <c r="MSJ341" s="60"/>
      <c r="MSK341" s="60"/>
      <c r="MSL341" s="60"/>
      <c r="MSM341" s="60"/>
      <c r="MSN341" s="60"/>
      <c r="MSO341" s="60"/>
      <c r="MSP341" s="60"/>
      <c r="MSQ341" s="60"/>
      <c r="MSR341" s="60"/>
      <c r="MSS341" s="60"/>
      <c r="MST341" s="60"/>
      <c r="MSU341" s="60"/>
      <c r="MSV341" s="60"/>
      <c r="MSW341" s="60"/>
      <c r="MSX341" s="60"/>
      <c r="MSY341" s="60"/>
      <c r="MSZ341" s="60"/>
      <c r="MTA341" s="60"/>
      <c r="MTB341" s="60"/>
      <c r="MTC341" s="60"/>
      <c r="MTD341" s="60"/>
      <c r="MTE341" s="60"/>
      <c r="MTF341" s="60"/>
      <c r="MTG341" s="60"/>
      <c r="MTH341" s="60"/>
      <c r="MTI341" s="60"/>
      <c r="MTJ341" s="60"/>
      <c r="MTK341" s="60"/>
      <c r="MTL341" s="60"/>
      <c r="MTM341" s="60"/>
      <c r="MTN341" s="60"/>
      <c r="MTO341" s="60"/>
      <c r="MTP341" s="60"/>
      <c r="MTQ341" s="60"/>
      <c r="MTR341" s="60"/>
      <c r="MTS341" s="60"/>
      <c r="MTT341" s="60"/>
      <c r="MTU341" s="60"/>
      <c r="MTV341" s="60"/>
      <c r="MTW341" s="60"/>
      <c r="MTX341" s="60"/>
      <c r="MTY341" s="60"/>
      <c r="MTZ341" s="60"/>
      <c r="MUA341" s="60"/>
      <c r="MUB341" s="60"/>
      <c r="MUC341" s="60"/>
      <c r="MUD341" s="60"/>
      <c r="MUE341" s="60"/>
      <c r="MUF341" s="60"/>
      <c r="MUG341" s="60"/>
      <c r="MUH341" s="60"/>
      <c r="MUI341" s="60"/>
      <c r="MUJ341" s="60"/>
      <c r="MUK341" s="60"/>
      <c r="MUL341" s="60"/>
      <c r="MUM341" s="60"/>
      <c r="MUN341" s="60"/>
      <c r="MUO341" s="60"/>
      <c r="MUP341" s="60"/>
      <c r="MUQ341" s="60"/>
      <c r="MUR341" s="60"/>
      <c r="MUS341" s="60"/>
      <c r="MUT341" s="60"/>
      <c r="MUU341" s="60"/>
      <c r="MUV341" s="60"/>
      <c r="MUW341" s="60"/>
      <c r="MUX341" s="60"/>
      <c r="MUY341" s="60"/>
      <c r="MUZ341" s="60"/>
      <c r="MVA341" s="60"/>
      <c r="MVB341" s="60"/>
      <c r="MVC341" s="60"/>
      <c r="MVD341" s="60"/>
      <c r="MVE341" s="60"/>
      <c r="MVF341" s="60"/>
      <c r="MVG341" s="60"/>
      <c r="MVH341" s="60"/>
      <c r="MVI341" s="60"/>
      <c r="MVJ341" s="60"/>
      <c r="MVK341" s="60"/>
      <c r="MVL341" s="60"/>
      <c r="MVM341" s="60"/>
      <c r="MVN341" s="60"/>
      <c r="MVO341" s="60"/>
      <c r="MVP341" s="60"/>
      <c r="MVQ341" s="60"/>
      <c r="MVR341" s="60"/>
      <c r="MVS341" s="60"/>
      <c r="MVT341" s="60"/>
      <c r="MVU341" s="60"/>
      <c r="MVV341" s="60"/>
      <c r="MVW341" s="60"/>
      <c r="MVX341" s="60"/>
      <c r="MVY341" s="60"/>
      <c r="MVZ341" s="60"/>
      <c r="MWA341" s="60"/>
      <c r="MWB341" s="60"/>
      <c r="MWC341" s="60"/>
      <c r="MWD341" s="60"/>
      <c r="MWE341" s="60"/>
      <c r="MWF341" s="60"/>
      <c r="MWG341" s="60"/>
      <c r="MWH341" s="60"/>
      <c r="MWI341" s="60"/>
      <c r="MWJ341" s="60"/>
      <c r="MWK341" s="60"/>
      <c r="MWL341" s="60"/>
      <c r="MWM341" s="60"/>
      <c r="MWN341" s="60"/>
      <c r="MWO341" s="60"/>
      <c r="MWP341" s="60"/>
      <c r="MWQ341" s="60"/>
      <c r="MWR341" s="60"/>
      <c r="MWS341" s="60"/>
      <c r="MWT341" s="60"/>
      <c r="MWU341" s="60"/>
      <c r="MWV341" s="60"/>
      <c r="MWW341" s="60"/>
      <c r="MWX341" s="60"/>
      <c r="MWY341" s="60"/>
      <c r="MWZ341" s="60"/>
      <c r="MXA341" s="60"/>
      <c r="MXB341" s="60"/>
      <c r="MXC341" s="60"/>
      <c r="MXD341" s="60"/>
      <c r="MXE341" s="60"/>
      <c r="MXF341" s="60"/>
      <c r="MXG341" s="60"/>
      <c r="MXH341" s="60"/>
      <c r="MXI341" s="60"/>
      <c r="MXJ341" s="60"/>
      <c r="MXK341" s="60"/>
      <c r="MXL341" s="60"/>
      <c r="MXM341" s="60"/>
      <c r="MXN341" s="60"/>
      <c r="MXO341" s="60"/>
      <c r="MXP341" s="60"/>
      <c r="MXQ341" s="60"/>
      <c r="MXR341" s="60"/>
      <c r="MXS341" s="60"/>
      <c r="MXT341" s="60"/>
      <c r="MXU341" s="60"/>
      <c r="MXV341" s="60"/>
      <c r="MXW341" s="60"/>
      <c r="MXX341" s="60"/>
      <c r="MXY341" s="60"/>
      <c r="MXZ341" s="60"/>
      <c r="MYA341" s="60"/>
      <c r="MYB341" s="60"/>
      <c r="MYC341" s="60"/>
      <c r="MYD341" s="60"/>
      <c r="MYE341" s="60"/>
      <c r="MYF341" s="60"/>
      <c r="MYG341" s="60"/>
      <c r="MYH341" s="60"/>
      <c r="MYI341" s="60"/>
      <c r="MYJ341" s="60"/>
      <c r="MYK341" s="60"/>
      <c r="MYL341" s="60"/>
      <c r="MYM341" s="60"/>
      <c r="MYN341" s="60"/>
      <c r="MYO341" s="60"/>
      <c r="MYP341" s="60"/>
      <c r="MYQ341" s="60"/>
      <c r="MYR341" s="60"/>
      <c r="MYS341" s="60"/>
      <c r="MYT341" s="60"/>
      <c r="MYU341" s="60"/>
      <c r="MYV341" s="60"/>
      <c r="MYW341" s="60"/>
      <c r="MYX341" s="60"/>
      <c r="MYY341" s="60"/>
      <c r="MYZ341" s="60"/>
      <c r="MZA341" s="60"/>
      <c r="MZB341" s="60"/>
      <c r="MZC341" s="60"/>
      <c r="MZD341" s="60"/>
      <c r="MZE341" s="60"/>
      <c r="MZF341" s="60"/>
      <c r="MZG341" s="60"/>
      <c r="MZH341" s="60"/>
      <c r="MZI341" s="60"/>
      <c r="MZJ341" s="60"/>
      <c r="MZK341" s="60"/>
      <c r="MZL341" s="60"/>
      <c r="MZM341" s="60"/>
      <c r="MZN341" s="60"/>
      <c r="MZO341" s="60"/>
      <c r="MZP341" s="60"/>
      <c r="MZQ341" s="60"/>
      <c r="MZR341" s="60"/>
      <c r="MZS341" s="60"/>
      <c r="MZT341" s="60"/>
      <c r="MZU341" s="60"/>
      <c r="MZV341" s="60"/>
      <c r="MZW341" s="60"/>
      <c r="MZX341" s="60"/>
      <c r="MZY341" s="60"/>
      <c r="MZZ341" s="60"/>
      <c r="NAA341" s="60"/>
      <c r="NAB341" s="60"/>
      <c r="NAC341" s="60"/>
      <c r="NAD341" s="60"/>
      <c r="NAE341" s="60"/>
      <c r="NAF341" s="60"/>
      <c r="NAG341" s="60"/>
      <c r="NAH341" s="60"/>
      <c r="NAI341" s="60"/>
      <c r="NAJ341" s="60"/>
      <c r="NAK341" s="60"/>
      <c r="NAL341" s="60"/>
      <c r="NAM341" s="60"/>
      <c r="NAN341" s="60"/>
      <c r="NAO341" s="60"/>
      <c r="NAP341" s="60"/>
      <c r="NAQ341" s="60"/>
      <c r="NAR341" s="60"/>
      <c r="NAS341" s="60"/>
      <c r="NAT341" s="60"/>
      <c r="NAU341" s="60"/>
      <c r="NAV341" s="60"/>
      <c r="NAW341" s="60"/>
      <c r="NAX341" s="60"/>
      <c r="NAY341" s="60"/>
      <c r="NAZ341" s="60"/>
      <c r="NBA341" s="60"/>
      <c r="NBB341" s="60"/>
      <c r="NBC341" s="60"/>
      <c r="NBD341" s="60"/>
      <c r="NBE341" s="60"/>
      <c r="NBF341" s="60"/>
      <c r="NBG341" s="60"/>
      <c r="NBH341" s="60"/>
      <c r="NBI341" s="60"/>
      <c r="NBJ341" s="60"/>
      <c r="NBK341" s="60"/>
      <c r="NBL341" s="60"/>
      <c r="NBM341" s="60"/>
      <c r="NBN341" s="60"/>
      <c r="NBO341" s="60"/>
      <c r="NBP341" s="60"/>
      <c r="NBQ341" s="60"/>
      <c r="NBR341" s="60"/>
      <c r="NBS341" s="60"/>
      <c r="NBT341" s="60"/>
      <c r="NBU341" s="60"/>
      <c r="NBV341" s="60"/>
      <c r="NBW341" s="60"/>
      <c r="NBX341" s="60"/>
      <c r="NBY341" s="60"/>
      <c r="NBZ341" s="60"/>
      <c r="NCA341" s="60"/>
      <c r="NCB341" s="60"/>
      <c r="NCC341" s="60"/>
      <c r="NCD341" s="60"/>
      <c r="NCE341" s="60"/>
      <c r="NCF341" s="60"/>
      <c r="NCG341" s="60"/>
      <c r="NCH341" s="60"/>
      <c r="NCI341" s="60"/>
      <c r="NCJ341" s="60"/>
      <c r="NCK341" s="60"/>
      <c r="NCL341" s="60"/>
      <c r="NCM341" s="60"/>
      <c r="NCN341" s="60"/>
      <c r="NCO341" s="60"/>
      <c r="NCP341" s="60"/>
      <c r="NCQ341" s="60"/>
      <c r="NCR341" s="60"/>
      <c r="NCS341" s="60"/>
      <c r="NCT341" s="60"/>
      <c r="NCU341" s="60"/>
      <c r="NCV341" s="60"/>
      <c r="NCW341" s="60"/>
      <c r="NCX341" s="60"/>
      <c r="NCY341" s="60"/>
      <c r="NCZ341" s="60"/>
      <c r="NDA341" s="60"/>
      <c r="NDB341" s="60"/>
      <c r="NDC341" s="60"/>
      <c r="NDD341" s="60"/>
      <c r="NDE341" s="60"/>
      <c r="NDF341" s="60"/>
      <c r="NDG341" s="60"/>
      <c r="NDH341" s="60"/>
      <c r="NDI341" s="60"/>
      <c r="NDJ341" s="60"/>
      <c r="NDK341" s="60"/>
      <c r="NDL341" s="60"/>
      <c r="NDM341" s="60"/>
      <c r="NDN341" s="60"/>
      <c r="NDO341" s="60"/>
      <c r="NDP341" s="60"/>
      <c r="NDQ341" s="60"/>
      <c r="NDR341" s="60"/>
      <c r="NDS341" s="60"/>
      <c r="NDT341" s="60"/>
      <c r="NDU341" s="60"/>
      <c r="NDV341" s="60"/>
      <c r="NDW341" s="60"/>
      <c r="NDX341" s="60"/>
      <c r="NDY341" s="60"/>
      <c r="NDZ341" s="60"/>
      <c r="NEA341" s="60"/>
      <c r="NEB341" s="60"/>
      <c r="NEC341" s="60"/>
      <c r="NED341" s="60"/>
      <c r="NEE341" s="60"/>
      <c r="NEF341" s="60"/>
      <c r="NEG341" s="60"/>
      <c r="NEH341" s="60"/>
      <c r="NEI341" s="60"/>
      <c r="NEJ341" s="60"/>
      <c r="NEK341" s="60"/>
      <c r="NEL341" s="60"/>
      <c r="NEM341" s="60"/>
      <c r="NEN341" s="60"/>
      <c r="NEO341" s="60"/>
      <c r="NEP341" s="60"/>
      <c r="NEQ341" s="60"/>
      <c r="NER341" s="60"/>
      <c r="NES341" s="60"/>
      <c r="NET341" s="60"/>
      <c r="NEU341" s="60"/>
      <c r="NEV341" s="60"/>
      <c r="NEW341" s="60"/>
      <c r="NEX341" s="60"/>
      <c r="NEY341" s="60"/>
      <c r="NEZ341" s="60"/>
      <c r="NFA341" s="60"/>
      <c r="NFB341" s="60"/>
      <c r="NFC341" s="60"/>
      <c r="NFD341" s="60"/>
      <c r="NFE341" s="60"/>
      <c r="NFF341" s="60"/>
      <c r="NFG341" s="60"/>
      <c r="NFH341" s="60"/>
      <c r="NFI341" s="60"/>
      <c r="NFJ341" s="60"/>
      <c r="NFK341" s="60"/>
      <c r="NFL341" s="60"/>
      <c r="NFM341" s="60"/>
      <c r="NFN341" s="60"/>
      <c r="NFO341" s="60"/>
      <c r="NFP341" s="60"/>
      <c r="NFQ341" s="60"/>
      <c r="NFR341" s="60"/>
      <c r="NFS341" s="60"/>
      <c r="NFT341" s="60"/>
      <c r="NFU341" s="60"/>
      <c r="NFV341" s="60"/>
      <c r="NFW341" s="60"/>
      <c r="NFX341" s="60"/>
      <c r="NFY341" s="60"/>
      <c r="NFZ341" s="60"/>
      <c r="NGA341" s="60"/>
      <c r="NGB341" s="60"/>
      <c r="NGC341" s="60"/>
      <c r="NGD341" s="60"/>
      <c r="NGE341" s="60"/>
      <c r="NGF341" s="60"/>
      <c r="NGG341" s="60"/>
      <c r="NGH341" s="60"/>
      <c r="NGI341" s="60"/>
      <c r="NGJ341" s="60"/>
      <c r="NGK341" s="60"/>
      <c r="NGL341" s="60"/>
      <c r="NGM341" s="60"/>
      <c r="NGN341" s="60"/>
      <c r="NGO341" s="60"/>
      <c r="NGP341" s="60"/>
      <c r="NGQ341" s="60"/>
      <c r="NGR341" s="60"/>
      <c r="NGS341" s="60"/>
      <c r="NGT341" s="60"/>
      <c r="NGU341" s="60"/>
      <c r="NGV341" s="60"/>
      <c r="NGW341" s="60"/>
      <c r="NGX341" s="60"/>
      <c r="NGY341" s="60"/>
      <c r="NGZ341" s="60"/>
      <c r="NHA341" s="60"/>
      <c r="NHB341" s="60"/>
      <c r="NHC341" s="60"/>
      <c r="NHD341" s="60"/>
      <c r="NHE341" s="60"/>
      <c r="NHF341" s="60"/>
      <c r="NHG341" s="60"/>
      <c r="NHH341" s="60"/>
      <c r="NHI341" s="60"/>
      <c r="NHJ341" s="60"/>
      <c r="NHK341" s="60"/>
      <c r="NHL341" s="60"/>
      <c r="NHM341" s="60"/>
      <c r="NHN341" s="60"/>
      <c r="NHO341" s="60"/>
      <c r="NHP341" s="60"/>
      <c r="NHQ341" s="60"/>
      <c r="NHR341" s="60"/>
      <c r="NHS341" s="60"/>
      <c r="NHT341" s="60"/>
      <c r="NHU341" s="60"/>
      <c r="NHV341" s="60"/>
      <c r="NHW341" s="60"/>
      <c r="NHX341" s="60"/>
      <c r="NHY341" s="60"/>
      <c r="NHZ341" s="60"/>
      <c r="NIA341" s="60"/>
      <c r="NIB341" s="60"/>
      <c r="NIC341" s="60"/>
      <c r="NID341" s="60"/>
      <c r="NIE341" s="60"/>
      <c r="NIF341" s="60"/>
      <c r="NIG341" s="60"/>
      <c r="NIH341" s="60"/>
      <c r="NII341" s="60"/>
      <c r="NIJ341" s="60"/>
      <c r="NIK341" s="60"/>
      <c r="NIL341" s="60"/>
      <c r="NIM341" s="60"/>
      <c r="NIN341" s="60"/>
      <c r="NIO341" s="60"/>
      <c r="NIP341" s="60"/>
      <c r="NIQ341" s="60"/>
      <c r="NIR341" s="60"/>
      <c r="NIS341" s="60"/>
      <c r="NIT341" s="60"/>
      <c r="NIU341" s="60"/>
      <c r="NIV341" s="60"/>
      <c r="NIW341" s="60"/>
      <c r="NIX341" s="60"/>
      <c r="NIY341" s="60"/>
      <c r="NIZ341" s="60"/>
      <c r="NJA341" s="60"/>
      <c r="NJB341" s="60"/>
      <c r="NJC341" s="60"/>
      <c r="NJD341" s="60"/>
      <c r="NJE341" s="60"/>
      <c r="NJF341" s="60"/>
      <c r="NJG341" s="60"/>
      <c r="NJH341" s="60"/>
      <c r="NJI341" s="60"/>
      <c r="NJJ341" s="60"/>
      <c r="NJK341" s="60"/>
      <c r="NJL341" s="60"/>
      <c r="NJM341" s="60"/>
      <c r="NJN341" s="60"/>
      <c r="NJO341" s="60"/>
      <c r="NJP341" s="60"/>
      <c r="NJQ341" s="60"/>
      <c r="NJR341" s="60"/>
      <c r="NJS341" s="60"/>
      <c r="NJT341" s="60"/>
      <c r="NJU341" s="60"/>
      <c r="NJV341" s="60"/>
      <c r="NJW341" s="60"/>
      <c r="NJX341" s="60"/>
      <c r="NJY341" s="60"/>
      <c r="NJZ341" s="60"/>
      <c r="NKA341" s="60"/>
      <c r="NKB341" s="60"/>
      <c r="NKC341" s="60"/>
      <c r="NKD341" s="60"/>
      <c r="NKE341" s="60"/>
      <c r="NKF341" s="60"/>
      <c r="NKG341" s="60"/>
      <c r="NKH341" s="60"/>
      <c r="NKI341" s="60"/>
      <c r="NKJ341" s="60"/>
      <c r="NKK341" s="60"/>
      <c r="NKL341" s="60"/>
      <c r="NKM341" s="60"/>
      <c r="NKN341" s="60"/>
      <c r="NKO341" s="60"/>
      <c r="NKP341" s="60"/>
      <c r="NKQ341" s="60"/>
      <c r="NKR341" s="60"/>
      <c r="NKS341" s="60"/>
      <c r="NKT341" s="60"/>
      <c r="NKU341" s="60"/>
      <c r="NKV341" s="60"/>
      <c r="NKW341" s="60"/>
      <c r="NKX341" s="60"/>
      <c r="NKY341" s="60"/>
      <c r="NKZ341" s="60"/>
      <c r="NLA341" s="60"/>
      <c r="NLB341" s="60"/>
      <c r="NLC341" s="60"/>
      <c r="NLD341" s="60"/>
      <c r="NLE341" s="60"/>
      <c r="NLF341" s="60"/>
      <c r="NLG341" s="60"/>
      <c r="NLH341" s="60"/>
      <c r="NLI341" s="60"/>
      <c r="NLJ341" s="60"/>
      <c r="NLK341" s="60"/>
      <c r="NLL341" s="60"/>
      <c r="NLM341" s="60"/>
      <c r="NLN341" s="60"/>
      <c r="NLO341" s="60"/>
      <c r="NLP341" s="60"/>
      <c r="NLQ341" s="60"/>
      <c r="NLR341" s="60"/>
      <c r="NLS341" s="60"/>
      <c r="NLT341" s="60"/>
      <c r="NLU341" s="60"/>
      <c r="NLV341" s="60"/>
      <c r="NLW341" s="60"/>
      <c r="NLX341" s="60"/>
      <c r="NLY341" s="60"/>
      <c r="NLZ341" s="60"/>
      <c r="NMA341" s="60"/>
      <c r="NMB341" s="60"/>
      <c r="NMC341" s="60"/>
      <c r="NMD341" s="60"/>
      <c r="NME341" s="60"/>
      <c r="NMF341" s="60"/>
      <c r="NMG341" s="60"/>
      <c r="NMH341" s="60"/>
      <c r="NMI341" s="60"/>
      <c r="NMJ341" s="60"/>
      <c r="NMK341" s="60"/>
      <c r="NML341" s="60"/>
      <c r="NMM341" s="60"/>
      <c r="NMN341" s="60"/>
      <c r="NMO341" s="60"/>
      <c r="NMP341" s="60"/>
      <c r="NMQ341" s="60"/>
      <c r="NMR341" s="60"/>
      <c r="NMS341" s="60"/>
      <c r="NMT341" s="60"/>
      <c r="NMU341" s="60"/>
      <c r="NMV341" s="60"/>
      <c r="NMW341" s="60"/>
      <c r="NMX341" s="60"/>
      <c r="NMY341" s="60"/>
      <c r="NMZ341" s="60"/>
      <c r="NNA341" s="60"/>
      <c r="NNB341" s="60"/>
      <c r="NNC341" s="60"/>
      <c r="NND341" s="60"/>
      <c r="NNE341" s="60"/>
      <c r="NNF341" s="60"/>
      <c r="NNG341" s="60"/>
      <c r="NNH341" s="60"/>
      <c r="NNI341" s="60"/>
      <c r="NNJ341" s="60"/>
      <c r="NNK341" s="60"/>
      <c r="NNL341" s="60"/>
      <c r="NNM341" s="60"/>
      <c r="NNN341" s="60"/>
      <c r="NNO341" s="60"/>
      <c r="NNP341" s="60"/>
      <c r="NNQ341" s="60"/>
      <c r="NNR341" s="60"/>
      <c r="NNS341" s="60"/>
      <c r="NNT341" s="60"/>
      <c r="NNU341" s="60"/>
      <c r="NNV341" s="60"/>
      <c r="NNW341" s="60"/>
      <c r="NNX341" s="60"/>
      <c r="NNY341" s="60"/>
      <c r="NNZ341" s="60"/>
      <c r="NOA341" s="60"/>
      <c r="NOB341" s="60"/>
      <c r="NOC341" s="60"/>
      <c r="NOD341" s="60"/>
      <c r="NOE341" s="60"/>
      <c r="NOF341" s="60"/>
      <c r="NOG341" s="60"/>
      <c r="NOH341" s="60"/>
      <c r="NOI341" s="60"/>
      <c r="NOJ341" s="60"/>
      <c r="NOK341" s="60"/>
      <c r="NOL341" s="60"/>
      <c r="NOM341" s="60"/>
      <c r="NON341" s="60"/>
      <c r="NOO341" s="60"/>
      <c r="NOP341" s="60"/>
      <c r="NOQ341" s="60"/>
      <c r="NOR341" s="60"/>
      <c r="NOS341" s="60"/>
      <c r="NOT341" s="60"/>
      <c r="NOU341" s="60"/>
      <c r="NOV341" s="60"/>
      <c r="NOW341" s="60"/>
      <c r="NOX341" s="60"/>
      <c r="NOY341" s="60"/>
      <c r="NOZ341" s="60"/>
      <c r="NPA341" s="60"/>
      <c r="NPB341" s="60"/>
      <c r="NPC341" s="60"/>
      <c r="NPD341" s="60"/>
      <c r="NPE341" s="60"/>
      <c r="NPF341" s="60"/>
      <c r="NPG341" s="60"/>
      <c r="NPH341" s="60"/>
      <c r="NPI341" s="60"/>
      <c r="NPJ341" s="60"/>
      <c r="NPK341" s="60"/>
      <c r="NPL341" s="60"/>
      <c r="NPM341" s="60"/>
      <c r="NPN341" s="60"/>
      <c r="NPO341" s="60"/>
      <c r="NPP341" s="60"/>
      <c r="NPQ341" s="60"/>
      <c r="NPR341" s="60"/>
      <c r="NPS341" s="60"/>
      <c r="NPT341" s="60"/>
      <c r="NPU341" s="60"/>
      <c r="NPV341" s="60"/>
      <c r="NPW341" s="60"/>
      <c r="NPX341" s="60"/>
      <c r="NPY341" s="60"/>
      <c r="NPZ341" s="60"/>
      <c r="NQA341" s="60"/>
      <c r="NQB341" s="60"/>
      <c r="NQC341" s="60"/>
      <c r="NQD341" s="60"/>
      <c r="NQE341" s="60"/>
      <c r="NQF341" s="60"/>
      <c r="NQG341" s="60"/>
      <c r="NQH341" s="60"/>
      <c r="NQI341" s="60"/>
      <c r="NQJ341" s="60"/>
      <c r="NQK341" s="60"/>
      <c r="NQL341" s="60"/>
      <c r="NQM341" s="60"/>
      <c r="NQN341" s="60"/>
      <c r="NQO341" s="60"/>
      <c r="NQP341" s="60"/>
      <c r="NQQ341" s="60"/>
      <c r="NQR341" s="60"/>
      <c r="NQS341" s="60"/>
      <c r="NQT341" s="60"/>
      <c r="NQU341" s="60"/>
      <c r="NQV341" s="60"/>
      <c r="NQW341" s="60"/>
      <c r="NQX341" s="60"/>
      <c r="NQY341" s="60"/>
      <c r="NQZ341" s="60"/>
      <c r="NRA341" s="60"/>
      <c r="NRB341" s="60"/>
      <c r="NRC341" s="60"/>
      <c r="NRD341" s="60"/>
      <c r="NRE341" s="60"/>
      <c r="NRF341" s="60"/>
      <c r="NRG341" s="60"/>
      <c r="NRH341" s="60"/>
      <c r="NRI341" s="60"/>
      <c r="NRJ341" s="60"/>
      <c r="NRK341" s="60"/>
      <c r="NRL341" s="60"/>
      <c r="NRM341" s="60"/>
      <c r="NRN341" s="60"/>
      <c r="NRO341" s="60"/>
      <c r="NRP341" s="60"/>
      <c r="NRQ341" s="60"/>
      <c r="NRR341" s="60"/>
      <c r="NRS341" s="60"/>
      <c r="NRT341" s="60"/>
      <c r="NRU341" s="60"/>
      <c r="NRV341" s="60"/>
      <c r="NRW341" s="60"/>
      <c r="NRX341" s="60"/>
      <c r="NRY341" s="60"/>
      <c r="NRZ341" s="60"/>
      <c r="NSA341" s="60"/>
      <c r="NSB341" s="60"/>
      <c r="NSC341" s="60"/>
      <c r="NSD341" s="60"/>
      <c r="NSE341" s="60"/>
      <c r="NSF341" s="60"/>
      <c r="NSG341" s="60"/>
      <c r="NSH341" s="60"/>
      <c r="NSI341" s="60"/>
      <c r="NSJ341" s="60"/>
      <c r="NSK341" s="60"/>
      <c r="NSL341" s="60"/>
      <c r="NSM341" s="60"/>
      <c r="NSN341" s="60"/>
      <c r="NSO341" s="60"/>
      <c r="NSP341" s="60"/>
      <c r="NSQ341" s="60"/>
      <c r="NSR341" s="60"/>
      <c r="NSS341" s="60"/>
      <c r="NST341" s="60"/>
      <c r="NSU341" s="60"/>
      <c r="NSV341" s="60"/>
      <c r="NSW341" s="60"/>
      <c r="NSX341" s="60"/>
      <c r="NSY341" s="60"/>
      <c r="NSZ341" s="60"/>
      <c r="NTA341" s="60"/>
      <c r="NTB341" s="60"/>
      <c r="NTC341" s="60"/>
      <c r="NTD341" s="60"/>
      <c r="NTE341" s="60"/>
      <c r="NTF341" s="60"/>
      <c r="NTG341" s="60"/>
      <c r="NTH341" s="60"/>
      <c r="NTI341" s="60"/>
      <c r="NTJ341" s="60"/>
      <c r="NTK341" s="60"/>
      <c r="NTL341" s="60"/>
      <c r="NTM341" s="60"/>
      <c r="NTN341" s="60"/>
      <c r="NTO341" s="60"/>
      <c r="NTP341" s="60"/>
      <c r="NTQ341" s="60"/>
      <c r="NTR341" s="60"/>
      <c r="NTS341" s="60"/>
      <c r="NTT341" s="60"/>
      <c r="NTU341" s="60"/>
      <c r="NTV341" s="60"/>
      <c r="NTW341" s="60"/>
      <c r="NTX341" s="60"/>
      <c r="NTY341" s="60"/>
      <c r="NTZ341" s="60"/>
      <c r="NUA341" s="60"/>
      <c r="NUB341" s="60"/>
      <c r="NUC341" s="60"/>
      <c r="NUD341" s="60"/>
      <c r="NUE341" s="60"/>
      <c r="NUF341" s="60"/>
      <c r="NUG341" s="60"/>
      <c r="NUH341" s="60"/>
      <c r="NUI341" s="60"/>
      <c r="NUJ341" s="60"/>
      <c r="NUK341" s="60"/>
      <c r="NUL341" s="60"/>
      <c r="NUM341" s="60"/>
      <c r="NUN341" s="60"/>
      <c r="NUO341" s="60"/>
      <c r="NUP341" s="60"/>
      <c r="NUQ341" s="60"/>
      <c r="NUR341" s="60"/>
      <c r="NUS341" s="60"/>
      <c r="NUT341" s="60"/>
      <c r="NUU341" s="60"/>
      <c r="NUV341" s="60"/>
      <c r="NUW341" s="60"/>
      <c r="NUX341" s="60"/>
      <c r="NUY341" s="60"/>
      <c r="NUZ341" s="60"/>
      <c r="NVA341" s="60"/>
      <c r="NVB341" s="60"/>
      <c r="NVC341" s="60"/>
      <c r="NVD341" s="60"/>
      <c r="NVE341" s="60"/>
      <c r="NVF341" s="60"/>
      <c r="NVG341" s="60"/>
      <c r="NVH341" s="60"/>
      <c r="NVI341" s="60"/>
      <c r="NVJ341" s="60"/>
      <c r="NVK341" s="60"/>
      <c r="NVL341" s="60"/>
      <c r="NVM341" s="60"/>
      <c r="NVN341" s="60"/>
      <c r="NVO341" s="60"/>
      <c r="NVP341" s="60"/>
      <c r="NVQ341" s="60"/>
      <c r="NVR341" s="60"/>
      <c r="NVS341" s="60"/>
      <c r="NVT341" s="60"/>
      <c r="NVU341" s="60"/>
      <c r="NVV341" s="60"/>
      <c r="NVW341" s="60"/>
      <c r="NVX341" s="60"/>
      <c r="NVY341" s="60"/>
      <c r="NVZ341" s="60"/>
      <c r="NWA341" s="60"/>
      <c r="NWB341" s="60"/>
      <c r="NWC341" s="60"/>
      <c r="NWD341" s="60"/>
      <c r="NWE341" s="60"/>
      <c r="NWF341" s="60"/>
      <c r="NWG341" s="60"/>
      <c r="NWH341" s="60"/>
      <c r="NWI341" s="60"/>
      <c r="NWJ341" s="60"/>
      <c r="NWK341" s="60"/>
      <c r="NWL341" s="60"/>
      <c r="NWM341" s="60"/>
      <c r="NWN341" s="60"/>
      <c r="NWO341" s="60"/>
      <c r="NWP341" s="60"/>
      <c r="NWQ341" s="60"/>
      <c r="NWR341" s="60"/>
      <c r="NWS341" s="60"/>
      <c r="NWT341" s="60"/>
      <c r="NWU341" s="60"/>
      <c r="NWV341" s="60"/>
      <c r="NWW341" s="60"/>
      <c r="NWX341" s="60"/>
      <c r="NWY341" s="60"/>
      <c r="NWZ341" s="60"/>
      <c r="NXA341" s="60"/>
      <c r="NXB341" s="60"/>
      <c r="NXC341" s="60"/>
      <c r="NXD341" s="60"/>
      <c r="NXE341" s="60"/>
      <c r="NXF341" s="60"/>
      <c r="NXG341" s="60"/>
      <c r="NXH341" s="60"/>
      <c r="NXI341" s="60"/>
      <c r="NXJ341" s="60"/>
      <c r="NXK341" s="60"/>
      <c r="NXL341" s="60"/>
      <c r="NXM341" s="60"/>
      <c r="NXN341" s="60"/>
      <c r="NXO341" s="60"/>
      <c r="NXP341" s="60"/>
      <c r="NXQ341" s="60"/>
      <c r="NXR341" s="60"/>
      <c r="NXS341" s="60"/>
      <c r="NXT341" s="60"/>
      <c r="NXU341" s="60"/>
      <c r="NXV341" s="60"/>
      <c r="NXW341" s="60"/>
      <c r="NXX341" s="60"/>
      <c r="NXY341" s="60"/>
      <c r="NXZ341" s="60"/>
      <c r="NYA341" s="60"/>
      <c r="NYB341" s="60"/>
      <c r="NYC341" s="60"/>
      <c r="NYD341" s="60"/>
      <c r="NYE341" s="60"/>
      <c r="NYF341" s="60"/>
      <c r="NYG341" s="60"/>
      <c r="NYH341" s="60"/>
      <c r="NYI341" s="60"/>
      <c r="NYJ341" s="60"/>
      <c r="NYK341" s="60"/>
      <c r="NYL341" s="60"/>
      <c r="NYM341" s="60"/>
      <c r="NYN341" s="60"/>
      <c r="NYO341" s="60"/>
      <c r="NYP341" s="60"/>
      <c r="NYQ341" s="60"/>
      <c r="NYR341" s="60"/>
      <c r="NYS341" s="60"/>
      <c r="NYT341" s="60"/>
      <c r="NYU341" s="60"/>
      <c r="NYV341" s="60"/>
      <c r="NYW341" s="60"/>
      <c r="NYX341" s="60"/>
      <c r="NYY341" s="60"/>
      <c r="NYZ341" s="60"/>
      <c r="NZA341" s="60"/>
      <c r="NZB341" s="60"/>
      <c r="NZC341" s="60"/>
      <c r="NZD341" s="60"/>
      <c r="NZE341" s="60"/>
      <c r="NZF341" s="60"/>
      <c r="NZG341" s="60"/>
      <c r="NZH341" s="60"/>
      <c r="NZI341" s="60"/>
      <c r="NZJ341" s="60"/>
      <c r="NZK341" s="60"/>
      <c r="NZL341" s="60"/>
      <c r="NZM341" s="60"/>
      <c r="NZN341" s="60"/>
      <c r="NZO341" s="60"/>
      <c r="NZP341" s="60"/>
      <c r="NZQ341" s="60"/>
      <c r="NZR341" s="60"/>
      <c r="NZS341" s="60"/>
      <c r="NZT341" s="60"/>
      <c r="NZU341" s="60"/>
      <c r="NZV341" s="60"/>
      <c r="NZW341" s="60"/>
      <c r="NZX341" s="60"/>
      <c r="NZY341" s="60"/>
      <c r="NZZ341" s="60"/>
      <c r="OAA341" s="60"/>
      <c r="OAB341" s="60"/>
      <c r="OAC341" s="60"/>
      <c r="OAD341" s="60"/>
      <c r="OAE341" s="60"/>
      <c r="OAF341" s="60"/>
      <c r="OAG341" s="60"/>
      <c r="OAH341" s="60"/>
      <c r="OAI341" s="60"/>
      <c r="OAJ341" s="60"/>
      <c r="OAK341" s="60"/>
      <c r="OAL341" s="60"/>
      <c r="OAM341" s="60"/>
      <c r="OAN341" s="60"/>
      <c r="OAO341" s="60"/>
      <c r="OAP341" s="60"/>
      <c r="OAQ341" s="60"/>
      <c r="OAR341" s="60"/>
      <c r="OAS341" s="60"/>
      <c r="OAT341" s="60"/>
      <c r="OAU341" s="60"/>
      <c r="OAV341" s="60"/>
      <c r="OAW341" s="60"/>
      <c r="OAX341" s="60"/>
      <c r="OAY341" s="60"/>
      <c r="OAZ341" s="60"/>
      <c r="OBA341" s="60"/>
      <c r="OBB341" s="60"/>
      <c r="OBC341" s="60"/>
      <c r="OBD341" s="60"/>
      <c r="OBE341" s="60"/>
      <c r="OBF341" s="60"/>
      <c r="OBG341" s="60"/>
      <c r="OBH341" s="60"/>
      <c r="OBI341" s="60"/>
      <c r="OBJ341" s="60"/>
      <c r="OBK341" s="60"/>
      <c r="OBL341" s="60"/>
      <c r="OBM341" s="60"/>
      <c r="OBN341" s="60"/>
      <c r="OBO341" s="60"/>
      <c r="OBP341" s="60"/>
      <c r="OBQ341" s="60"/>
      <c r="OBR341" s="60"/>
      <c r="OBS341" s="60"/>
      <c r="OBT341" s="60"/>
      <c r="OBU341" s="60"/>
      <c r="OBV341" s="60"/>
      <c r="OBW341" s="60"/>
      <c r="OBX341" s="60"/>
      <c r="OBY341" s="60"/>
      <c r="OBZ341" s="60"/>
      <c r="OCA341" s="60"/>
      <c r="OCB341" s="60"/>
      <c r="OCC341" s="60"/>
      <c r="OCD341" s="60"/>
      <c r="OCE341" s="60"/>
      <c r="OCF341" s="60"/>
      <c r="OCG341" s="60"/>
      <c r="OCH341" s="60"/>
      <c r="OCI341" s="60"/>
      <c r="OCJ341" s="60"/>
      <c r="OCK341" s="60"/>
      <c r="OCL341" s="60"/>
      <c r="OCM341" s="60"/>
      <c r="OCN341" s="60"/>
      <c r="OCO341" s="60"/>
      <c r="OCP341" s="60"/>
      <c r="OCQ341" s="60"/>
      <c r="OCR341" s="60"/>
      <c r="OCS341" s="60"/>
      <c r="OCT341" s="60"/>
      <c r="OCU341" s="60"/>
      <c r="OCV341" s="60"/>
      <c r="OCW341" s="60"/>
      <c r="OCX341" s="60"/>
      <c r="OCY341" s="60"/>
      <c r="OCZ341" s="60"/>
      <c r="ODA341" s="60"/>
      <c r="ODB341" s="60"/>
      <c r="ODC341" s="60"/>
      <c r="ODD341" s="60"/>
      <c r="ODE341" s="60"/>
      <c r="ODF341" s="60"/>
      <c r="ODG341" s="60"/>
      <c r="ODH341" s="60"/>
      <c r="ODI341" s="60"/>
      <c r="ODJ341" s="60"/>
      <c r="ODK341" s="60"/>
      <c r="ODL341" s="60"/>
      <c r="ODM341" s="60"/>
      <c r="ODN341" s="60"/>
      <c r="ODO341" s="60"/>
      <c r="ODP341" s="60"/>
      <c r="ODQ341" s="60"/>
      <c r="ODR341" s="60"/>
      <c r="ODS341" s="60"/>
      <c r="ODT341" s="60"/>
      <c r="ODU341" s="60"/>
      <c r="ODV341" s="60"/>
      <c r="ODW341" s="60"/>
      <c r="ODX341" s="60"/>
      <c r="ODY341" s="60"/>
      <c r="ODZ341" s="60"/>
      <c r="OEA341" s="60"/>
      <c r="OEB341" s="60"/>
      <c r="OEC341" s="60"/>
      <c r="OED341" s="60"/>
      <c r="OEE341" s="60"/>
      <c r="OEF341" s="60"/>
      <c r="OEG341" s="60"/>
      <c r="OEH341" s="60"/>
      <c r="OEI341" s="60"/>
      <c r="OEJ341" s="60"/>
      <c r="OEK341" s="60"/>
      <c r="OEL341" s="60"/>
      <c r="OEM341" s="60"/>
      <c r="OEN341" s="60"/>
      <c r="OEO341" s="60"/>
      <c r="OEP341" s="60"/>
      <c r="OEQ341" s="60"/>
      <c r="OER341" s="60"/>
      <c r="OES341" s="60"/>
      <c r="OET341" s="60"/>
      <c r="OEU341" s="60"/>
      <c r="OEV341" s="60"/>
      <c r="OEW341" s="60"/>
      <c r="OEX341" s="60"/>
      <c r="OEY341" s="60"/>
      <c r="OEZ341" s="60"/>
      <c r="OFA341" s="60"/>
      <c r="OFB341" s="60"/>
      <c r="OFC341" s="60"/>
      <c r="OFD341" s="60"/>
      <c r="OFE341" s="60"/>
      <c r="OFF341" s="60"/>
      <c r="OFG341" s="60"/>
      <c r="OFH341" s="60"/>
      <c r="OFI341" s="60"/>
      <c r="OFJ341" s="60"/>
      <c r="OFK341" s="60"/>
      <c r="OFL341" s="60"/>
      <c r="OFM341" s="60"/>
      <c r="OFN341" s="60"/>
      <c r="OFO341" s="60"/>
      <c r="OFP341" s="60"/>
      <c r="OFQ341" s="60"/>
      <c r="OFR341" s="60"/>
      <c r="OFS341" s="60"/>
      <c r="OFT341" s="60"/>
      <c r="OFU341" s="60"/>
      <c r="OFV341" s="60"/>
      <c r="OFW341" s="60"/>
      <c r="OFX341" s="60"/>
      <c r="OFY341" s="60"/>
      <c r="OFZ341" s="60"/>
      <c r="OGA341" s="60"/>
      <c r="OGB341" s="60"/>
      <c r="OGC341" s="60"/>
      <c r="OGD341" s="60"/>
      <c r="OGE341" s="60"/>
      <c r="OGF341" s="60"/>
      <c r="OGG341" s="60"/>
      <c r="OGH341" s="60"/>
      <c r="OGI341" s="60"/>
      <c r="OGJ341" s="60"/>
      <c r="OGK341" s="60"/>
      <c r="OGL341" s="60"/>
      <c r="OGM341" s="60"/>
      <c r="OGN341" s="60"/>
      <c r="OGO341" s="60"/>
      <c r="OGP341" s="60"/>
      <c r="OGQ341" s="60"/>
      <c r="OGR341" s="60"/>
      <c r="OGS341" s="60"/>
      <c r="OGT341" s="60"/>
      <c r="OGU341" s="60"/>
      <c r="OGV341" s="60"/>
      <c r="OGW341" s="60"/>
      <c r="OGX341" s="60"/>
      <c r="OGY341" s="60"/>
      <c r="OGZ341" s="60"/>
      <c r="OHA341" s="60"/>
      <c r="OHB341" s="60"/>
      <c r="OHC341" s="60"/>
      <c r="OHD341" s="60"/>
      <c r="OHE341" s="60"/>
      <c r="OHF341" s="60"/>
      <c r="OHG341" s="60"/>
      <c r="OHH341" s="60"/>
      <c r="OHI341" s="60"/>
      <c r="OHJ341" s="60"/>
      <c r="OHK341" s="60"/>
      <c r="OHL341" s="60"/>
      <c r="OHM341" s="60"/>
      <c r="OHN341" s="60"/>
      <c r="OHO341" s="60"/>
      <c r="OHP341" s="60"/>
      <c r="OHQ341" s="60"/>
      <c r="OHR341" s="60"/>
      <c r="OHS341" s="60"/>
      <c r="OHT341" s="60"/>
      <c r="OHU341" s="60"/>
      <c r="OHV341" s="60"/>
      <c r="OHW341" s="60"/>
      <c r="OHX341" s="60"/>
      <c r="OHY341" s="60"/>
      <c r="OHZ341" s="60"/>
      <c r="OIA341" s="60"/>
      <c r="OIB341" s="60"/>
      <c r="OIC341" s="60"/>
      <c r="OID341" s="60"/>
      <c r="OIE341" s="60"/>
      <c r="OIF341" s="60"/>
      <c r="OIG341" s="60"/>
      <c r="OIH341" s="60"/>
      <c r="OII341" s="60"/>
      <c r="OIJ341" s="60"/>
      <c r="OIK341" s="60"/>
      <c r="OIL341" s="60"/>
      <c r="OIM341" s="60"/>
      <c r="OIN341" s="60"/>
      <c r="OIO341" s="60"/>
      <c r="OIP341" s="60"/>
      <c r="OIQ341" s="60"/>
      <c r="OIR341" s="60"/>
      <c r="OIS341" s="60"/>
      <c r="OIT341" s="60"/>
      <c r="OIU341" s="60"/>
      <c r="OIV341" s="60"/>
      <c r="OIW341" s="60"/>
      <c r="OIX341" s="60"/>
      <c r="OIY341" s="60"/>
      <c r="OIZ341" s="60"/>
      <c r="OJA341" s="60"/>
      <c r="OJB341" s="60"/>
      <c r="OJC341" s="60"/>
      <c r="OJD341" s="60"/>
      <c r="OJE341" s="60"/>
      <c r="OJF341" s="60"/>
      <c r="OJG341" s="60"/>
      <c r="OJH341" s="60"/>
      <c r="OJI341" s="60"/>
      <c r="OJJ341" s="60"/>
      <c r="OJK341" s="60"/>
      <c r="OJL341" s="60"/>
      <c r="OJM341" s="60"/>
      <c r="OJN341" s="60"/>
      <c r="OJO341" s="60"/>
      <c r="OJP341" s="60"/>
      <c r="OJQ341" s="60"/>
      <c r="OJR341" s="60"/>
      <c r="OJS341" s="60"/>
      <c r="OJT341" s="60"/>
      <c r="OJU341" s="60"/>
      <c r="OJV341" s="60"/>
      <c r="OJW341" s="60"/>
      <c r="OJX341" s="60"/>
      <c r="OJY341" s="60"/>
      <c r="OJZ341" s="60"/>
      <c r="OKA341" s="60"/>
      <c r="OKB341" s="60"/>
      <c r="OKC341" s="60"/>
      <c r="OKD341" s="60"/>
      <c r="OKE341" s="60"/>
      <c r="OKF341" s="60"/>
      <c r="OKG341" s="60"/>
      <c r="OKH341" s="60"/>
      <c r="OKI341" s="60"/>
      <c r="OKJ341" s="60"/>
      <c r="OKK341" s="60"/>
      <c r="OKL341" s="60"/>
      <c r="OKM341" s="60"/>
      <c r="OKN341" s="60"/>
      <c r="OKO341" s="60"/>
      <c r="OKP341" s="60"/>
      <c r="OKQ341" s="60"/>
      <c r="OKR341" s="60"/>
      <c r="OKS341" s="60"/>
      <c r="OKT341" s="60"/>
      <c r="OKU341" s="60"/>
      <c r="OKV341" s="60"/>
      <c r="OKW341" s="60"/>
      <c r="OKX341" s="60"/>
      <c r="OKY341" s="60"/>
      <c r="OKZ341" s="60"/>
      <c r="OLA341" s="60"/>
      <c r="OLB341" s="60"/>
      <c r="OLC341" s="60"/>
      <c r="OLD341" s="60"/>
      <c r="OLE341" s="60"/>
      <c r="OLF341" s="60"/>
      <c r="OLG341" s="60"/>
      <c r="OLH341" s="60"/>
      <c r="OLI341" s="60"/>
      <c r="OLJ341" s="60"/>
      <c r="OLK341" s="60"/>
      <c r="OLL341" s="60"/>
      <c r="OLM341" s="60"/>
      <c r="OLN341" s="60"/>
      <c r="OLO341" s="60"/>
      <c r="OLP341" s="60"/>
      <c r="OLQ341" s="60"/>
      <c r="OLR341" s="60"/>
      <c r="OLS341" s="60"/>
      <c r="OLT341" s="60"/>
      <c r="OLU341" s="60"/>
      <c r="OLV341" s="60"/>
      <c r="OLW341" s="60"/>
      <c r="OLX341" s="60"/>
      <c r="OLY341" s="60"/>
      <c r="OLZ341" s="60"/>
      <c r="OMA341" s="60"/>
      <c r="OMB341" s="60"/>
      <c r="OMC341" s="60"/>
      <c r="OMD341" s="60"/>
      <c r="OME341" s="60"/>
      <c r="OMF341" s="60"/>
      <c r="OMG341" s="60"/>
      <c r="OMH341" s="60"/>
      <c r="OMI341" s="60"/>
      <c r="OMJ341" s="60"/>
      <c r="OMK341" s="60"/>
      <c r="OML341" s="60"/>
      <c r="OMM341" s="60"/>
      <c r="OMN341" s="60"/>
      <c r="OMO341" s="60"/>
      <c r="OMP341" s="60"/>
      <c r="OMQ341" s="60"/>
      <c r="OMR341" s="60"/>
      <c r="OMS341" s="60"/>
      <c r="OMT341" s="60"/>
      <c r="OMU341" s="60"/>
      <c r="OMV341" s="60"/>
      <c r="OMW341" s="60"/>
      <c r="OMX341" s="60"/>
      <c r="OMY341" s="60"/>
      <c r="OMZ341" s="60"/>
      <c r="ONA341" s="60"/>
      <c r="ONB341" s="60"/>
      <c r="ONC341" s="60"/>
      <c r="OND341" s="60"/>
      <c r="ONE341" s="60"/>
      <c r="ONF341" s="60"/>
      <c r="ONG341" s="60"/>
      <c r="ONH341" s="60"/>
      <c r="ONI341" s="60"/>
      <c r="ONJ341" s="60"/>
      <c r="ONK341" s="60"/>
      <c r="ONL341" s="60"/>
      <c r="ONM341" s="60"/>
      <c r="ONN341" s="60"/>
      <c r="ONO341" s="60"/>
      <c r="ONP341" s="60"/>
      <c r="ONQ341" s="60"/>
      <c r="ONR341" s="60"/>
      <c r="ONS341" s="60"/>
      <c r="ONT341" s="60"/>
      <c r="ONU341" s="60"/>
      <c r="ONV341" s="60"/>
      <c r="ONW341" s="60"/>
      <c r="ONX341" s="60"/>
      <c r="ONY341" s="60"/>
      <c r="ONZ341" s="60"/>
      <c r="OOA341" s="60"/>
      <c r="OOB341" s="60"/>
      <c r="OOC341" s="60"/>
      <c r="OOD341" s="60"/>
      <c r="OOE341" s="60"/>
      <c r="OOF341" s="60"/>
      <c r="OOG341" s="60"/>
      <c r="OOH341" s="60"/>
      <c r="OOI341" s="60"/>
      <c r="OOJ341" s="60"/>
      <c r="OOK341" s="60"/>
      <c r="OOL341" s="60"/>
      <c r="OOM341" s="60"/>
      <c r="OON341" s="60"/>
      <c r="OOO341" s="60"/>
      <c r="OOP341" s="60"/>
      <c r="OOQ341" s="60"/>
      <c r="OOR341" s="60"/>
      <c r="OOS341" s="60"/>
      <c r="OOT341" s="60"/>
      <c r="OOU341" s="60"/>
      <c r="OOV341" s="60"/>
      <c r="OOW341" s="60"/>
      <c r="OOX341" s="60"/>
      <c r="OOY341" s="60"/>
      <c r="OOZ341" s="60"/>
      <c r="OPA341" s="60"/>
      <c r="OPB341" s="60"/>
      <c r="OPC341" s="60"/>
      <c r="OPD341" s="60"/>
      <c r="OPE341" s="60"/>
      <c r="OPF341" s="60"/>
      <c r="OPG341" s="60"/>
      <c r="OPH341" s="60"/>
      <c r="OPI341" s="60"/>
      <c r="OPJ341" s="60"/>
      <c r="OPK341" s="60"/>
      <c r="OPL341" s="60"/>
      <c r="OPM341" s="60"/>
      <c r="OPN341" s="60"/>
      <c r="OPO341" s="60"/>
      <c r="OPP341" s="60"/>
      <c r="OPQ341" s="60"/>
      <c r="OPR341" s="60"/>
      <c r="OPS341" s="60"/>
      <c r="OPT341" s="60"/>
      <c r="OPU341" s="60"/>
      <c r="OPV341" s="60"/>
      <c r="OPW341" s="60"/>
      <c r="OPX341" s="60"/>
      <c r="OPY341" s="60"/>
      <c r="OPZ341" s="60"/>
      <c r="OQA341" s="60"/>
      <c r="OQB341" s="60"/>
      <c r="OQC341" s="60"/>
      <c r="OQD341" s="60"/>
      <c r="OQE341" s="60"/>
      <c r="OQF341" s="60"/>
      <c r="OQG341" s="60"/>
      <c r="OQH341" s="60"/>
      <c r="OQI341" s="60"/>
      <c r="OQJ341" s="60"/>
      <c r="OQK341" s="60"/>
      <c r="OQL341" s="60"/>
      <c r="OQM341" s="60"/>
      <c r="OQN341" s="60"/>
      <c r="OQO341" s="60"/>
      <c r="OQP341" s="60"/>
      <c r="OQQ341" s="60"/>
      <c r="OQR341" s="60"/>
      <c r="OQS341" s="60"/>
      <c r="OQT341" s="60"/>
      <c r="OQU341" s="60"/>
      <c r="OQV341" s="60"/>
      <c r="OQW341" s="60"/>
      <c r="OQX341" s="60"/>
      <c r="OQY341" s="60"/>
      <c r="OQZ341" s="60"/>
      <c r="ORA341" s="60"/>
      <c r="ORB341" s="60"/>
      <c r="ORC341" s="60"/>
      <c r="ORD341" s="60"/>
      <c r="ORE341" s="60"/>
      <c r="ORF341" s="60"/>
      <c r="ORG341" s="60"/>
      <c r="ORH341" s="60"/>
      <c r="ORI341" s="60"/>
      <c r="ORJ341" s="60"/>
      <c r="ORK341" s="60"/>
      <c r="ORL341" s="60"/>
      <c r="ORM341" s="60"/>
      <c r="ORN341" s="60"/>
      <c r="ORO341" s="60"/>
      <c r="ORP341" s="60"/>
      <c r="ORQ341" s="60"/>
      <c r="ORR341" s="60"/>
      <c r="ORS341" s="60"/>
      <c r="ORT341" s="60"/>
      <c r="ORU341" s="60"/>
      <c r="ORV341" s="60"/>
      <c r="ORW341" s="60"/>
      <c r="ORX341" s="60"/>
      <c r="ORY341" s="60"/>
      <c r="ORZ341" s="60"/>
      <c r="OSA341" s="60"/>
      <c r="OSB341" s="60"/>
      <c r="OSC341" s="60"/>
      <c r="OSD341" s="60"/>
      <c r="OSE341" s="60"/>
      <c r="OSF341" s="60"/>
      <c r="OSG341" s="60"/>
      <c r="OSH341" s="60"/>
      <c r="OSI341" s="60"/>
      <c r="OSJ341" s="60"/>
      <c r="OSK341" s="60"/>
      <c r="OSL341" s="60"/>
      <c r="OSM341" s="60"/>
      <c r="OSN341" s="60"/>
      <c r="OSO341" s="60"/>
      <c r="OSP341" s="60"/>
      <c r="OSQ341" s="60"/>
      <c r="OSR341" s="60"/>
      <c r="OSS341" s="60"/>
      <c r="OST341" s="60"/>
      <c r="OSU341" s="60"/>
      <c r="OSV341" s="60"/>
      <c r="OSW341" s="60"/>
      <c r="OSX341" s="60"/>
      <c r="OSY341" s="60"/>
      <c r="OSZ341" s="60"/>
      <c r="OTA341" s="60"/>
      <c r="OTB341" s="60"/>
      <c r="OTC341" s="60"/>
      <c r="OTD341" s="60"/>
      <c r="OTE341" s="60"/>
      <c r="OTF341" s="60"/>
      <c r="OTG341" s="60"/>
      <c r="OTH341" s="60"/>
      <c r="OTI341" s="60"/>
      <c r="OTJ341" s="60"/>
      <c r="OTK341" s="60"/>
      <c r="OTL341" s="60"/>
      <c r="OTM341" s="60"/>
      <c r="OTN341" s="60"/>
      <c r="OTO341" s="60"/>
      <c r="OTP341" s="60"/>
      <c r="OTQ341" s="60"/>
      <c r="OTR341" s="60"/>
      <c r="OTS341" s="60"/>
      <c r="OTT341" s="60"/>
      <c r="OTU341" s="60"/>
      <c r="OTV341" s="60"/>
      <c r="OTW341" s="60"/>
      <c r="OTX341" s="60"/>
      <c r="OTY341" s="60"/>
      <c r="OTZ341" s="60"/>
      <c r="OUA341" s="60"/>
      <c r="OUB341" s="60"/>
      <c r="OUC341" s="60"/>
      <c r="OUD341" s="60"/>
      <c r="OUE341" s="60"/>
      <c r="OUF341" s="60"/>
      <c r="OUG341" s="60"/>
      <c r="OUH341" s="60"/>
      <c r="OUI341" s="60"/>
      <c r="OUJ341" s="60"/>
      <c r="OUK341" s="60"/>
      <c r="OUL341" s="60"/>
      <c r="OUM341" s="60"/>
      <c r="OUN341" s="60"/>
      <c r="OUO341" s="60"/>
      <c r="OUP341" s="60"/>
      <c r="OUQ341" s="60"/>
      <c r="OUR341" s="60"/>
      <c r="OUS341" s="60"/>
      <c r="OUT341" s="60"/>
      <c r="OUU341" s="60"/>
      <c r="OUV341" s="60"/>
      <c r="OUW341" s="60"/>
      <c r="OUX341" s="60"/>
      <c r="OUY341" s="60"/>
      <c r="OUZ341" s="60"/>
      <c r="OVA341" s="60"/>
      <c r="OVB341" s="60"/>
      <c r="OVC341" s="60"/>
      <c r="OVD341" s="60"/>
      <c r="OVE341" s="60"/>
      <c r="OVF341" s="60"/>
      <c r="OVG341" s="60"/>
      <c r="OVH341" s="60"/>
      <c r="OVI341" s="60"/>
      <c r="OVJ341" s="60"/>
      <c r="OVK341" s="60"/>
      <c r="OVL341" s="60"/>
      <c r="OVM341" s="60"/>
      <c r="OVN341" s="60"/>
      <c r="OVO341" s="60"/>
      <c r="OVP341" s="60"/>
      <c r="OVQ341" s="60"/>
      <c r="OVR341" s="60"/>
      <c r="OVS341" s="60"/>
      <c r="OVT341" s="60"/>
      <c r="OVU341" s="60"/>
      <c r="OVV341" s="60"/>
      <c r="OVW341" s="60"/>
      <c r="OVX341" s="60"/>
      <c r="OVY341" s="60"/>
      <c r="OVZ341" s="60"/>
      <c r="OWA341" s="60"/>
      <c r="OWB341" s="60"/>
      <c r="OWC341" s="60"/>
      <c r="OWD341" s="60"/>
      <c r="OWE341" s="60"/>
      <c r="OWF341" s="60"/>
      <c r="OWG341" s="60"/>
      <c r="OWH341" s="60"/>
      <c r="OWI341" s="60"/>
      <c r="OWJ341" s="60"/>
      <c r="OWK341" s="60"/>
      <c r="OWL341" s="60"/>
      <c r="OWM341" s="60"/>
      <c r="OWN341" s="60"/>
      <c r="OWO341" s="60"/>
      <c r="OWP341" s="60"/>
      <c r="OWQ341" s="60"/>
      <c r="OWR341" s="60"/>
      <c r="OWS341" s="60"/>
      <c r="OWT341" s="60"/>
      <c r="OWU341" s="60"/>
      <c r="OWV341" s="60"/>
      <c r="OWW341" s="60"/>
      <c r="OWX341" s="60"/>
      <c r="OWY341" s="60"/>
      <c r="OWZ341" s="60"/>
      <c r="OXA341" s="60"/>
      <c r="OXB341" s="60"/>
      <c r="OXC341" s="60"/>
      <c r="OXD341" s="60"/>
      <c r="OXE341" s="60"/>
      <c r="OXF341" s="60"/>
      <c r="OXG341" s="60"/>
      <c r="OXH341" s="60"/>
      <c r="OXI341" s="60"/>
      <c r="OXJ341" s="60"/>
      <c r="OXK341" s="60"/>
      <c r="OXL341" s="60"/>
      <c r="OXM341" s="60"/>
      <c r="OXN341" s="60"/>
      <c r="OXO341" s="60"/>
      <c r="OXP341" s="60"/>
      <c r="OXQ341" s="60"/>
      <c r="OXR341" s="60"/>
      <c r="OXS341" s="60"/>
      <c r="OXT341" s="60"/>
      <c r="OXU341" s="60"/>
      <c r="OXV341" s="60"/>
      <c r="OXW341" s="60"/>
      <c r="OXX341" s="60"/>
      <c r="OXY341" s="60"/>
      <c r="OXZ341" s="60"/>
      <c r="OYA341" s="60"/>
      <c r="OYB341" s="60"/>
      <c r="OYC341" s="60"/>
      <c r="OYD341" s="60"/>
      <c r="OYE341" s="60"/>
      <c r="OYF341" s="60"/>
      <c r="OYG341" s="60"/>
      <c r="OYH341" s="60"/>
      <c r="OYI341" s="60"/>
      <c r="OYJ341" s="60"/>
      <c r="OYK341" s="60"/>
      <c r="OYL341" s="60"/>
      <c r="OYM341" s="60"/>
      <c r="OYN341" s="60"/>
      <c r="OYO341" s="60"/>
      <c r="OYP341" s="60"/>
      <c r="OYQ341" s="60"/>
      <c r="OYR341" s="60"/>
      <c r="OYS341" s="60"/>
      <c r="OYT341" s="60"/>
      <c r="OYU341" s="60"/>
      <c r="OYV341" s="60"/>
      <c r="OYW341" s="60"/>
      <c r="OYX341" s="60"/>
      <c r="OYY341" s="60"/>
      <c r="OYZ341" s="60"/>
      <c r="OZA341" s="60"/>
      <c r="OZB341" s="60"/>
      <c r="OZC341" s="60"/>
      <c r="OZD341" s="60"/>
      <c r="OZE341" s="60"/>
      <c r="OZF341" s="60"/>
      <c r="OZG341" s="60"/>
      <c r="OZH341" s="60"/>
      <c r="OZI341" s="60"/>
      <c r="OZJ341" s="60"/>
      <c r="OZK341" s="60"/>
      <c r="OZL341" s="60"/>
      <c r="OZM341" s="60"/>
      <c r="OZN341" s="60"/>
      <c r="OZO341" s="60"/>
      <c r="OZP341" s="60"/>
      <c r="OZQ341" s="60"/>
      <c r="OZR341" s="60"/>
      <c r="OZS341" s="60"/>
      <c r="OZT341" s="60"/>
      <c r="OZU341" s="60"/>
      <c r="OZV341" s="60"/>
      <c r="OZW341" s="60"/>
      <c r="OZX341" s="60"/>
      <c r="OZY341" s="60"/>
      <c r="OZZ341" s="60"/>
      <c r="PAA341" s="60"/>
      <c r="PAB341" s="60"/>
      <c r="PAC341" s="60"/>
      <c r="PAD341" s="60"/>
      <c r="PAE341" s="60"/>
      <c r="PAF341" s="60"/>
      <c r="PAG341" s="60"/>
      <c r="PAH341" s="60"/>
      <c r="PAI341" s="60"/>
      <c r="PAJ341" s="60"/>
      <c r="PAK341" s="60"/>
      <c r="PAL341" s="60"/>
      <c r="PAM341" s="60"/>
      <c r="PAN341" s="60"/>
      <c r="PAO341" s="60"/>
      <c r="PAP341" s="60"/>
      <c r="PAQ341" s="60"/>
      <c r="PAR341" s="60"/>
      <c r="PAS341" s="60"/>
      <c r="PAT341" s="60"/>
      <c r="PAU341" s="60"/>
      <c r="PAV341" s="60"/>
      <c r="PAW341" s="60"/>
      <c r="PAX341" s="60"/>
      <c r="PAY341" s="60"/>
      <c r="PAZ341" s="60"/>
      <c r="PBA341" s="60"/>
      <c r="PBB341" s="60"/>
      <c r="PBC341" s="60"/>
      <c r="PBD341" s="60"/>
      <c r="PBE341" s="60"/>
      <c r="PBF341" s="60"/>
      <c r="PBG341" s="60"/>
      <c r="PBH341" s="60"/>
      <c r="PBI341" s="60"/>
      <c r="PBJ341" s="60"/>
      <c r="PBK341" s="60"/>
      <c r="PBL341" s="60"/>
      <c r="PBM341" s="60"/>
      <c r="PBN341" s="60"/>
      <c r="PBO341" s="60"/>
      <c r="PBP341" s="60"/>
      <c r="PBQ341" s="60"/>
      <c r="PBR341" s="60"/>
      <c r="PBS341" s="60"/>
      <c r="PBT341" s="60"/>
      <c r="PBU341" s="60"/>
      <c r="PBV341" s="60"/>
      <c r="PBW341" s="60"/>
      <c r="PBX341" s="60"/>
      <c r="PBY341" s="60"/>
      <c r="PBZ341" s="60"/>
      <c r="PCA341" s="60"/>
      <c r="PCB341" s="60"/>
      <c r="PCC341" s="60"/>
      <c r="PCD341" s="60"/>
      <c r="PCE341" s="60"/>
      <c r="PCF341" s="60"/>
      <c r="PCG341" s="60"/>
      <c r="PCH341" s="60"/>
      <c r="PCI341" s="60"/>
      <c r="PCJ341" s="60"/>
      <c r="PCK341" s="60"/>
      <c r="PCL341" s="60"/>
      <c r="PCM341" s="60"/>
      <c r="PCN341" s="60"/>
      <c r="PCO341" s="60"/>
      <c r="PCP341" s="60"/>
      <c r="PCQ341" s="60"/>
      <c r="PCR341" s="60"/>
      <c r="PCS341" s="60"/>
      <c r="PCT341" s="60"/>
      <c r="PCU341" s="60"/>
      <c r="PCV341" s="60"/>
      <c r="PCW341" s="60"/>
      <c r="PCX341" s="60"/>
      <c r="PCY341" s="60"/>
      <c r="PCZ341" s="60"/>
      <c r="PDA341" s="60"/>
      <c r="PDB341" s="60"/>
      <c r="PDC341" s="60"/>
      <c r="PDD341" s="60"/>
      <c r="PDE341" s="60"/>
      <c r="PDF341" s="60"/>
      <c r="PDG341" s="60"/>
      <c r="PDH341" s="60"/>
      <c r="PDI341" s="60"/>
      <c r="PDJ341" s="60"/>
      <c r="PDK341" s="60"/>
      <c r="PDL341" s="60"/>
      <c r="PDM341" s="60"/>
      <c r="PDN341" s="60"/>
      <c r="PDO341" s="60"/>
      <c r="PDP341" s="60"/>
      <c r="PDQ341" s="60"/>
      <c r="PDR341" s="60"/>
      <c r="PDS341" s="60"/>
      <c r="PDT341" s="60"/>
      <c r="PDU341" s="60"/>
      <c r="PDV341" s="60"/>
      <c r="PDW341" s="60"/>
      <c r="PDX341" s="60"/>
      <c r="PDY341" s="60"/>
      <c r="PDZ341" s="60"/>
      <c r="PEA341" s="60"/>
      <c r="PEB341" s="60"/>
      <c r="PEC341" s="60"/>
      <c r="PED341" s="60"/>
      <c r="PEE341" s="60"/>
      <c r="PEF341" s="60"/>
      <c r="PEG341" s="60"/>
      <c r="PEH341" s="60"/>
      <c r="PEI341" s="60"/>
      <c r="PEJ341" s="60"/>
      <c r="PEK341" s="60"/>
      <c r="PEL341" s="60"/>
      <c r="PEM341" s="60"/>
      <c r="PEN341" s="60"/>
      <c r="PEO341" s="60"/>
      <c r="PEP341" s="60"/>
      <c r="PEQ341" s="60"/>
      <c r="PER341" s="60"/>
      <c r="PES341" s="60"/>
      <c r="PET341" s="60"/>
      <c r="PEU341" s="60"/>
      <c r="PEV341" s="60"/>
      <c r="PEW341" s="60"/>
      <c r="PEX341" s="60"/>
      <c r="PEY341" s="60"/>
      <c r="PEZ341" s="60"/>
      <c r="PFA341" s="60"/>
      <c r="PFB341" s="60"/>
      <c r="PFC341" s="60"/>
      <c r="PFD341" s="60"/>
      <c r="PFE341" s="60"/>
      <c r="PFF341" s="60"/>
      <c r="PFG341" s="60"/>
      <c r="PFH341" s="60"/>
      <c r="PFI341" s="60"/>
      <c r="PFJ341" s="60"/>
      <c r="PFK341" s="60"/>
      <c r="PFL341" s="60"/>
      <c r="PFM341" s="60"/>
      <c r="PFN341" s="60"/>
      <c r="PFO341" s="60"/>
      <c r="PFP341" s="60"/>
      <c r="PFQ341" s="60"/>
      <c r="PFR341" s="60"/>
      <c r="PFS341" s="60"/>
      <c r="PFT341" s="60"/>
      <c r="PFU341" s="60"/>
      <c r="PFV341" s="60"/>
      <c r="PFW341" s="60"/>
      <c r="PFX341" s="60"/>
      <c r="PFY341" s="60"/>
      <c r="PFZ341" s="60"/>
      <c r="PGA341" s="60"/>
      <c r="PGB341" s="60"/>
      <c r="PGC341" s="60"/>
      <c r="PGD341" s="60"/>
      <c r="PGE341" s="60"/>
      <c r="PGF341" s="60"/>
      <c r="PGG341" s="60"/>
      <c r="PGH341" s="60"/>
      <c r="PGI341" s="60"/>
      <c r="PGJ341" s="60"/>
      <c r="PGK341" s="60"/>
      <c r="PGL341" s="60"/>
      <c r="PGM341" s="60"/>
      <c r="PGN341" s="60"/>
      <c r="PGO341" s="60"/>
      <c r="PGP341" s="60"/>
      <c r="PGQ341" s="60"/>
      <c r="PGR341" s="60"/>
      <c r="PGS341" s="60"/>
      <c r="PGT341" s="60"/>
      <c r="PGU341" s="60"/>
      <c r="PGV341" s="60"/>
      <c r="PGW341" s="60"/>
      <c r="PGX341" s="60"/>
      <c r="PGY341" s="60"/>
      <c r="PGZ341" s="60"/>
      <c r="PHA341" s="60"/>
      <c r="PHB341" s="60"/>
      <c r="PHC341" s="60"/>
      <c r="PHD341" s="60"/>
      <c r="PHE341" s="60"/>
      <c r="PHF341" s="60"/>
      <c r="PHG341" s="60"/>
      <c r="PHH341" s="60"/>
      <c r="PHI341" s="60"/>
      <c r="PHJ341" s="60"/>
      <c r="PHK341" s="60"/>
      <c r="PHL341" s="60"/>
      <c r="PHM341" s="60"/>
      <c r="PHN341" s="60"/>
      <c r="PHO341" s="60"/>
      <c r="PHP341" s="60"/>
      <c r="PHQ341" s="60"/>
      <c r="PHR341" s="60"/>
      <c r="PHS341" s="60"/>
      <c r="PHT341" s="60"/>
      <c r="PHU341" s="60"/>
      <c r="PHV341" s="60"/>
      <c r="PHW341" s="60"/>
      <c r="PHX341" s="60"/>
      <c r="PHY341" s="60"/>
      <c r="PHZ341" s="60"/>
      <c r="PIA341" s="60"/>
      <c r="PIB341" s="60"/>
      <c r="PIC341" s="60"/>
      <c r="PID341" s="60"/>
      <c r="PIE341" s="60"/>
      <c r="PIF341" s="60"/>
      <c r="PIG341" s="60"/>
      <c r="PIH341" s="60"/>
      <c r="PII341" s="60"/>
      <c r="PIJ341" s="60"/>
      <c r="PIK341" s="60"/>
      <c r="PIL341" s="60"/>
      <c r="PIM341" s="60"/>
      <c r="PIN341" s="60"/>
      <c r="PIO341" s="60"/>
      <c r="PIP341" s="60"/>
      <c r="PIQ341" s="60"/>
      <c r="PIR341" s="60"/>
      <c r="PIS341" s="60"/>
      <c r="PIT341" s="60"/>
      <c r="PIU341" s="60"/>
      <c r="PIV341" s="60"/>
      <c r="PIW341" s="60"/>
      <c r="PIX341" s="60"/>
      <c r="PIY341" s="60"/>
      <c r="PIZ341" s="60"/>
      <c r="PJA341" s="60"/>
      <c r="PJB341" s="60"/>
      <c r="PJC341" s="60"/>
      <c r="PJD341" s="60"/>
      <c r="PJE341" s="60"/>
      <c r="PJF341" s="60"/>
      <c r="PJG341" s="60"/>
      <c r="PJH341" s="60"/>
      <c r="PJI341" s="60"/>
      <c r="PJJ341" s="60"/>
      <c r="PJK341" s="60"/>
      <c r="PJL341" s="60"/>
      <c r="PJM341" s="60"/>
      <c r="PJN341" s="60"/>
      <c r="PJO341" s="60"/>
      <c r="PJP341" s="60"/>
      <c r="PJQ341" s="60"/>
      <c r="PJR341" s="60"/>
      <c r="PJS341" s="60"/>
      <c r="PJT341" s="60"/>
      <c r="PJU341" s="60"/>
      <c r="PJV341" s="60"/>
      <c r="PJW341" s="60"/>
      <c r="PJX341" s="60"/>
      <c r="PJY341" s="60"/>
      <c r="PJZ341" s="60"/>
      <c r="PKA341" s="60"/>
      <c r="PKB341" s="60"/>
      <c r="PKC341" s="60"/>
      <c r="PKD341" s="60"/>
      <c r="PKE341" s="60"/>
      <c r="PKF341" s="60"/>
      <c r="PKG341" s="60"/>
      <c r="PKH341" s="60"/>
      <c r="PKI341" s="60"/>
      <c r="PKJ341" s="60"/>
      <c r="PKK341" s="60"/>
      <c r="PKL341" s="60"/>
      <c r="PKM341" s="60"/>
      <c r="PKN341" s="60"/>
      <c r="PKO341" s="60"/>
      <c r="PKP341" s="60"/>
      <c r="PKQ341" s="60"/>
      <c r="PKR341" s="60"/>
      <c r="PKS341" s="60"/>
      <c r="PKT341" s="60"/>
      <c r="PKU341" s="60"/>
      <c r="PKV341" s="60"/>
      <c r="PKW341" s="60"/>
      <c r="PKX341" s="60"/>
      <c r="PKY341" s="60"/>
      <c r="PKZ341" s="60"/>
      <c r="PLA341" s="60"/>
      <c r="PLB341" s="60"/>
      <c r="PLC341" s="60"/>
      <c r="PLD341" s="60"/>
      <c r="PLE341" s="60"/>
      <c r="PLF341" s="60"/>
      <c r="PLG341" s="60"/>
      <c r="PLH341" s="60"/>
      <c r="PLI341" s="60"/>
      <c r="PLJ341" s="60"/>
      <c r="PLK341" s="60"/>
      <c r="PLL341" s="60"/>
      <c r="PLM341" s="60"/>
      <c r="PLN341" s="60"/>
      <c r="PLO341" s="60"/>
      <c r="PLP341" s="60"/>
      <c r="PLQ341" s="60"/>
      <c r="PLR341" s="60"/>
      <c r="PLS341" s="60"/>
      <c r="PLT341" s="60"/>
      <c r="PLU341" s="60"/>
      <c r="PLV341" s="60"/>
      <c r="PLW341" s="60"/>
      <c r="PLX341" s="60"/>
      <c r="PLY341" s="60"/>
      <c r="PLZ341" s="60"/>
      <c r="PMA341" s="60"/>
      <c r="PMB341" s="60"/>
      <c r="PMC341" s="60"/>
      <c r="PMD341" s="60"/>
      <c r="PME341" s="60"/>
      <c r="PMF341" s="60"/>
      <c r="PMG341" s="60"/>
      <c r="PMH341" s="60"/>
      <c r="PMI341" s="60"/>
      <c r="PMJ341" s="60"/>
      <c r="PMK341" s="60"/>
      <c r="PML341" s="60"/>
      <c r="PMM341" s="60"/>
      <c r="PMN341" s="60"/>
      <c r="PMO341" s="60"/>
      <c r="PMP341" s="60"/>
      <c r="PMQ341" s="60"/>
      <c r="PMR341" s="60"/>
      <c r="PMS341" s="60"/>
      <c r="PMT341" s="60"/>
      <c r="PMU341" s="60"/>
      <c r="PMV341" s="60"/>
      <c r="PMW341" s="60"/>
      <c r="PMX341" s="60"/>
      <c r="PMY341" s="60"/>
      <c r="PMZ341" s="60"/>
      <c r="PNA341" s="60"/>
      <c r="PNB341" s="60"/>
      <c r="PNC341" s="60"/>
      <c r="PND341" s="60"/>
      <c r="PNE341" s="60"/>
      <c r="PNF341" s="60"/>
      <c r="PNG341" s="60"/>
      <c r="PNH341" s="60"/>
      <c r="PNI341" s="60"/>
      <c r="PNJ341" s="60"/>
      <c r="PNK341" s="60"/>
      <c r="PNL341" s="60"/>
      <c r="PNM341" s="60"/>
      <c r="PNN341" s="60"/>
      <c r="PNO341" s="60"/>
      <c r="PNP341" s="60"/>
      <c r="PNQ341" s="60"/>
      <c r="PNR341" s="60"/>
      <c r="PNS341" s="60"/>
      <c r="PNT341" s="60"/>
      <c r="PNU341" s="60"/>
      <c r="PNV341" s="60"/>
      <c r="PNW341" s="60"/>
      <c r="PNX341" s="60"/>
      <c r="PNY341" s="60"/>
      <c r="PNZ341" s="60"/>
      <c r="POA341" s="60"/>
      <c r="POB341" s="60"/>
      <c r="POC341" s="60"/>
      <c r="POD341" s="60"/>
      <c r="POE341" s="60"/>
      <c r="POF341" s="60"/>
      <c r="POG341" s="60"/>
      <c r="POH341" s="60"/>
      <c r="POI341" s="60"/>
      <c r="POJ341" s="60"/>
      <c r="POK341" s="60"/>
      <c r="POL341" s="60"/>
      <c r="POM341" s="60"/>
      <c r="PON341" s="60"/>
      <c r="POO341" s="60"/>
      <c r="POP341" s="60"/>
      <c r="POQ341" s="60"/>
      <c r="POR341" s="60"/>
      <c r="POS341" s="60"/>
      <c r="POT341" s="60"/>
      <c r="POU341" s="60"/>
      <c r="POV341" s="60"/>
      <c r="POW341" s="60"/>
      <c r="POX341" s="60"/>
      <c r="POY341" s="60"/>
      <c r="POZ341" s="60"/>
      <c r="PPA341" s="60"/>
      <c r="PPB341" s="60"/>
      <c r="PPC341" s="60"/>
      <c r="PPD341" s="60"/>
      <c r="PPE341" s="60"/>
      <c r="PPF341" s="60"/>
      <c r="PPG341" s="60"/>
      <c r="PPH341" s="60"/>
      <c r="PPI341" s="60"/>
      <c r="PPJ341" s="60"/>
      <c r="PPK341" s="60"/>
      <c r="PPL341" s="60"/>
      <c r="PPM341" s="60"/>
      <c r="PPN341" s="60"/>
      <c r="PPO341" s="60"/>
      <c r="PPP341" s="60"/>
      <c r="PPQ341" s="60"/>
      <c r="PPR341" s="60"/>
      <c r="PPS341" s="60"/>
      <c r="PPT341" s="60"/>
      <c r="PPU341" s="60"/>
      <c r="PPV341" s="60"/>
      <c r="PPW341" s="60"/>
      <c r="PPX341" s="60"/>
      <c r="PPY341" s="60"/>
      <c r="PPZ341" s="60"/>
      <c r="PQA341" s="60"/>
      <c r="PQB341" s="60"/>
      <c r="PQC341" s="60"/>
      <c r="PQD341" s="60"/>
      <c r="PQE341" s="60"/>
      <c r="PQF341" s="60"/>
      <c r="PQG341" s="60"/>
      <c r="PQH341" s="60"/>
      <c r="PQI341" s="60"/>
      <c r="PQJ341" s="60"/>
      <c r="PQK341" s="60"/>
      <c r="PQL341" s="60"/>
      <c r="PQM341" s="60"/>
      <c r="PQN341" s="60"/>
      <c r="PQO341" s="60"/>
      <c r="PQP341" s="60"/>
      <c r="PQQ341" s="60"/>
      <c r="PQR341" s="60"/>
      <c r="PQS341" s="60"/>
      <c r="PQT341" s="60"/>
      <c r="PQU341" s="60"/>
      <c r="PQV341" s="60"/>
      <c r="PQW341" s="60"/>
      <c r="PQX341" s="60"/>
      <c r="PQY341" s="60"/>
      <c r="PQZ341" s="60"/>
      <c r="PRA341" s="60"/>
      <c r="PRB341" s="60"/>
      <c r="PRC341" s="60"/>
      <c r="PRD341" s="60"/>
      <c r="PRE341" s="60"/>
      <c r="PRF341" s="60"/>
      <c r="PRG341" s="60"/>
      <c r="PRH341" s="60"/>
      <c r="PRI341" s="60"/>
      <c r="PRJ341" s="60"/>
      <c r="PRK341" s="60"/>
      <c r="PRL341" s="60"/>
      <c r="PRM341" s="60"/>
      <c r="PRN341" s="60"/>
      <c r="PRO341" s="60"/>
      <c r="PRP341" s="60"/>
      <c r="PRQ341" s="60"/>
      <c r="PRR341" s="60"/>
      <c r="PRS341" s="60"/>
      <c r="PRT341" s="60"/>
      <c r="PRU341" s="60"/>
      <c r="PRV341" s="60"/>
      <c r="PRW341" s="60"/>
      <c r="PRX341" s="60"/>
      <c r="PRY341" s="60"/>
      <c r="PRZ341" s="60"/>
      <c r="PSA341" s="60"/>
      <c r="PSB341" s="60"/>
      <c r="PSC341" s="60"/>
      <c r="PSD341" s="60"/>
      <c r="PSE341" s="60"/>
      <c r="PSF341" s="60"/>
      <c r="PSG341" s="60"/>
      <c r="PSH341" s="60"/>
      <c r="PSI341" s="60"/>
      <c r="PSJ341" s="60"/>
      <c r="PSK341" s="60"/>
      <c r="PSL341" s="60"/>
      <c r="PSM341" s="60"/>
      <c r="PSN341" s="60"/>
      <c r="PSO341" s="60"/>
      <c r="PSP341" s="60"/>
      <c r="PSQ341" s="60"/>
      <c r="PSR341" s="60"/>
      <c r="PSS341" s="60"/>
      <c r="PST341" s="60"/>
      <c r="PSU341" s="60"/>
      <c r="PSV341" s="60"/>
      <c r="PSW341" s="60"/>
      <c r="PSX341" s="60"/>
      <c r="PSY341" s="60"/>
      <c r="PSZ341" s="60"/>
      <c r="PTA341" s="60"/>
      <c r="PTB341" s="60"/>
      <c r="PTC341" s="60"/>
      <c r="PTD341" s="60"/>
      <c r="PTE341" s="60"/>
      <c r="PTF341" s="60"/>
      <c r="PTG341" s="60"/>
      <c r="PTH341" s="60"/>
      <c r="PTI341" s="60"/>
      <c r="PTJ341" s="60"/>
      <c r="PTK341" s="60"/>
      <c r="PTL341" s="60"/>
      <c r="PTM341" s="60"/>
      <c r="PTN341" s="60"/>
      <c r="PTO341" s="60"/>
      <c r="PTP341" s="60"/>
      <c r="PTQ341" s="60"/>
      <c r="PTR341" s="60"/>
      <c r="PTS341" s="60"/>
      <c r="PTT341" s="60"/>
      <c r="PTU341" s="60"/>
      <c r="PTV341" s="60"/>
      <c r="PTW341" s="60"/>
      <c r="PTX341" s="60"/>
      <c r="PTY341" s="60"/>
      <c r="PTZ341" s="60"/>
      <c r="PUA341" s="60"/>
      <c r="PUB341" s="60"/>
      <c r="PUC341" s="60"/>
      <c r="PUD341" s="60"/>
      <c r="PUE341" s="60"/>
      <c r="PUF341" s="60"/>
      <c r="PUG341" s="60"/>
      <c r="PUH341" s="60"/>
      <c r="PUI341" s="60"/>
      <c r="PUJ341" s="60"/>
      <c r="PUK341" s="60"/>
      <c r="PUL341" s="60"/>
      <c r="PUM341" s="60"/>
      <c r="PUN341" s="60"/>
      <c r="PUO341" s="60"/>
      <c r="PUP341" s="60"/>
      <c r="PUQ341" s="60"/>
      <c r="PUR341" s="60"/>
      <c r="PUS341" s="60"/>
      <c r="PUT341" s="60"/>
      <c r="PUU341" s="60"/>
      <c r="PUV341" s="60"/>
      <c r="PUW341" s="60"/>
      <c r="PUX341" s="60"/>
      <c r="PUY341" s="60"/>
      <c r="PUZ341" s="60"/>
      <c r="PVA341" s="60"/>
      <c r="PVB341" s="60"/>
      <c r="PVC341" s="60"/>
      <c r="PVD341" s="60"/>
      <c r="PVE341" s="60"/>
      <c r="PVF341" s="60"/>
      <c r="PVG341" s="60"/>
      <c r="PVH341" s="60"/>
      <c r="PVI341" s="60"/>
      <c r="PVJ341" s="60"/>
      <c r="PVK341" s="60"/>
      <c r="PVL341" s="60"/>
      <c r="PVM341" s="60"/>
      <c r="PVN341" s="60"/>
      <c r="PVO341" s="60"/>
      <c r="PVP341" s="60"/>
      <c r="PVQ341" s="60"/>
      <c r="PVR341" s="60"/>
      <c r="PVS341" s="60"/>
      <c r="PVT341" s="60"/>
      <c r="PVU341" s="60"/>
      <c r="PVV341" s="60"/>
      <c r="PVW341" s="60"/>
      <c r="PVX341" s="60"/>
      <c r="PVY341" s="60"/>
      <c r="PVZ341" s="60"/>
      <c r="PWA341" s="60"/>
      <c r="PWB341" s="60"/>
      <c r="PWC341" s="60"/>
      <c r="PWD341" s="60"/>
      <c r="PWE341" s="60"/>
      <c r="PWF341" s="60"/>
      <c r="PWG341" s="60"/>
      <c r="PWH341" s="60"/>
      <c r="PWI341" s="60"/>
      <c r="PWJ341" s="60"/>
      <c r="PWK341" s="60"/>
      <c r="PWL341" s="60"/>
      <c r="PWM341" s="60"/>
      <c r="PWN341" s="60"/>
      <c r="PWO341" s="60"/>
      <c r="PWP341" s="60"/>
      <c r="PWQ341" s="60"/>
      <c r="PWR341" s="60"/>
      <c r="PWS341" s="60"/>
      <c r="PWT341" s="60"/>
      <c r="PWU341" s="60"/>
      <c r="PWV341" s="60"/>
      <c r="PWW341" s="60"/>
      <c r="PWX341" s="60"/>
      <c r="PWY341" s="60"/>
      <c r="PWZ341" s="60"/>
      <c r="PXA341" s="60"/>
      <c r="PXB341" s="60"/>
      <c r="PXC341" s="60"/>
      <c r="PXD341" s="60"/>
      <c r="PXE341" s="60"/>
      <c r="PXF341" s="60"/>
      <c r="PXG341" s="60"/>
      <c r="PXH341" s="60"/>
      <c r="PXI341" s="60"/>
      <c r="PXJ341" s="60"/>
      <c r="PXK341" s="60"/>
      <c r="PXL341" s="60"/>
      <c r="PXM341" s="60"/>
      <c r="PXN341" s="60"/>
      <c r="PXO341" s="60"/>
      <c r="PXP341" s="60"/>
      <c r="PXQ341" s="60"/>
      <c r="PXR341" s="60"/>
      <c r="PXS341" s="60"/>
      <c r="PXT341" s="60"/>
      <c r="PXU341" s="60"/>
      <c r="PXV341" s="60"/>
      <c r="PXW341" s="60"/>
      <c r="PXX341" s="60"/>
      <c r="PXY341" s="60"/>
      <c r="PXZ341" s="60"/>
      <c r="PYA341" s="60"/>
      <c r="PYB341" s="60"/>
      <c r="PYC341" s="60"/>
      <c r="PYD341" s="60"/>
      <c r="PYE341" s="60"/>
      <c r="PYF341" s="60"/>
      <c r="PYG341" s="60"/>
      <c r="PYH341" s="60"/>
      <c r="PYI341" s="60"/>
      <c r="PYJ341" s="60"/>
      <c r="PYK341" s="60"/>
      <c r="PYL341" s="60"/>
      <c r="PYM341" s="60"/>
      <c r="PYN341" s="60"/>
      <c r="PYO341" s="60"/>
      <c r="PYP341" s="60"/>
      <c r="PYQ341" s="60"/>
      <c r="PYR341" s="60"/>
      <c r="PYS341" s="60"/>
      <c r="PYT341" s="60"/>
      <c r="PYU341" s="60"/>
      <c r="PYV341" s="60"/>
      <c r="PYW341" s="60"/>
      <c r="PYX341" s="60"/>
      <c r="PYY341" s="60"/>
      <c r="PYZ341" s="60"/>
      <c r="PZA341" s="60"/>
      <c r="PZB341" s="60"/>
      <c r="PZC341" s="60"/>
      <c r="PZD341" s="60"/>
      <c r="PZE341" s="60"/>
      <c r="PZF341" s="60"/>
      <c r="PZG341" s="60"/>
      <c r="PZH341" s="60"/>
      <c r="PZI341" s="60"/>
      <c r="PZJ341" s="60"/>
      <c r="PZK341" s="60"/>
      <c r="PZL341" s="60"/>
      <c r="PZM341" s="60"/>
      <c r="PZN341" s="60"/>
      <c r="PZO341" s="60"/>
      <c r="PZP341" s="60"/>
      <c r="PZQ341" s="60"/>
      <c r="PZR341" s="60"/>
      <c r="PZS341" s="60"/>
      <c r="PZT341" s="60"/>
      <c r="PZU341" s="60"/>
      <c r="PZV341" s="60"/>
      <c r="PZW341" s="60"/>
      <c r="PZX341" s="60"/>
      <c r="PZY341" s="60"/>
      <c r="PZZ341" s="60"/>
      <c r="QAA341" s="60"/>
      <c r="QAB341" s="60"/>
      <c r="QAC341" s="60"/>
      <c r="QAD341" s="60"/>
      <c r="QAE341" s="60"/>
      <c r="QAF341" s="60"/>
      <c r="QAG341" s="60"/>
      <c r="QAH341" s="60"/>
      <c r="QAI341" s="60"/>
      <c r="QAJ341" s="60"/>
      <c r="QAK341" s="60"/>
      <c r="QAL341" s="60"/>
      <c r="QAM341" s="60"/>
      <c r="QAN341" s="60"/>
      <c r="QAO341" s="60"/>
      <c r="QAP341" s="60"/>
      <c r="QAQ341" s="60"/>
      <c r="QAR341" s="60"/>
      <c r="QAS341" s="60"/>
      <c r="QAT341" s="60"/>
      <c r="QAU341" s="60"/>
      <c r="QAV341" s="60"/>
      <c r="QAW341" s="60"/>
      <c r="QAX341" s="60"/>
      <c r="QAY341" s="60"/>
      <c r="QAZ341" s="60"/>
      <c r="QBA341" s="60"/>
      <c r="QBB341" s="60"/>
      <c r="QBC341" s="60"/>
      <c r="QBD341" s="60"/>
      <c r="QBE341" s="60"/>
      <c r="QBF341" s="60"/>
      <c r="QBG341" s="60"/>
      <c r="QBH341" s="60"/>
      <c r="QBI341" s="60"/>
      <c r="QBJ341" s="60"/>
      <c r="QBK341" s="60"/>
      <c r="QBL341" s="60"/>
      <c r="QBM341" s="60"/>
      <c r="QBN341" s="60"/>
      <c r="QBO341" s="60"/>
      <c r="QBP341" s="60"/>
      <c r="QBQ341" s="60"/>
      <c r="QBR341" s="60"/>
      <c r="QBS341" s="60"/>
      <c r="QBT341" s="60"/>
      <c r="QBU341" s="60"/>
      <c r="QBV341" s="60"/>
      <c r="QBW341" s="60"/>
      <c r="QBX341" s="60"/>
      <c r="QBY341" s="60"/>
      <c r="QBZ341" s="60"/>
      <c r="QCA341" s="60"/>
      <c r="QCB341" s="60"/>
      <c r="QCC341" s="60"/>
      <c r="QCD341" s="60"/>
      <c r="QCE341" s="60"/>
      <c r="QCF341" s="60"/>
      <c r="QCG341" s="60"/>
      <c r="QCH341" s="60"/>
      <c r="QCI341" s="60"/>
      <c r="QCJ341" s="60"/>
      <c r="QCK341" s="60"/>
      <c r="QCL341" s="60"/>
      <c r="QCM341" s="60"/>
      <c r="QCN341" s="60"/>
      <c r="QCO341" s="60"/>
      <c r="QCP341" s="60"/>
      <c r="QCQ341" s="60"/>
      <c r="QCR341" s="60"/>
      <c r="QCS341" s="60"/>
      <c r="QCT341" s="60"/>
      <c r="QCU341" s="60"/>
      <c r="QCV341" s="60"/>
      <c r="QCW341" s="60"/>
      <c r="QCX341" s="60"/>
      <c r="QCY341" s="60"/>
      <c r="QCZ341" s="60"/>
      <c r="QDA341" s="60"/>
      <c r="QDB341" s="60"/>
      <c r="QDC341" s="60"/>
      <c r="QDD341" s="60"/>
      <c r="QDE341" s="60"/>
      <c r="QDF341" s="60"/>
      <c r="QDG341" s="60"/>
      <c r="QDH341" s="60"/>
      <c r="QDI341" s="60"/>
      <c r="QDJ341" s="60"/>
      <c r="QDK341" s="60"/>
      <c r="QDL341" s="60"/>
      <c r="QDM341" s="60"/>
      <c r="QDN341" s="60"/>
      <c r="QDO341" s="60"/>
      <c r="QDP341" s="60"/>
      <c r="QDQ341" s="60"/>
      <c r="QDR341" s="60"/>
      <c r="QDS341" s="60"/>
      <c r="QDT341" s="60"/>
      <c r="QDU341" s="60"/>
      <c r="QDV341" s="60"/>
      <c r="QDW341" s="60"/>
      <c r="QDX341" s="60"/>
      <c r="QDY341" s="60"/>
      <c r="QDZ341" s="60"/>
      <c r="QEA341" s="60"/>
      <c r="QEB341" s="60"/>
      <c r="QEC341" s="60"/>
      <c r="QED341" s="60"/>
      <c r="QEE341" s="60"/>
      <c r="QEF341" s="60"/>
      <c r="QEG341" s="60"/>
      <c r="QEH341" s="60"/>
      <c r="QEI341" s="60"/>
      <c r="QEJ341" s="60"/>
      <c r="QEK341" s="60"/>
      <c r="QEL341" s="60"/>
      <c r="QEM341" s="60"/>
      <c r="QEN341" s="60"/>
      <c r="QEO341" s="60"/>
      <c r="QEP341" s="60"/>
      <c r="QEQ341" s="60"/>
      <c r="QER341" s="60"/>
      <c r="QES341" s="60"/>
      <c r="QET341" s="60"/>
      <c r="QEU341" s="60"/>
      <c r="QEV341" s="60"/>
      <c r="QEW341" s="60"/>
      <c r="QEX341" s="60"/>
      <c r="QEY341" s="60"/>
      <c r="QEZ341" s="60"/>
      <c r="QFA341" s="60"/>
      <c r="QFB341" s="60"/>
      <c r="QFC341" s="60"/>
      <c r="QFD341" s="60"/>
      <c r="QFE341" s="60"/>
      <c r="QFF341" s="60"/>
      <c r="QFG341" s="60"/>
      <c r="QFH341" s="60"/>
      <c r="QFI341" s="60"/>
      <c r="QFJ341" s="60"/>
      <c r="QFK341" s="60"/>
      <c r="QFL341" s="60"/>
      <c r="QFM341" s="60"/>
      <c r="QFN341" s="60"/>
      <c r="QFO341" s="60"/>
      <c r="QFP341" s="60"/>
      <c r="QFQ341" s="60"/>
      <c r="QFR341" s="60"/>
      <c r="QFS341" s="60"/>
      <c r="QFT341" s="60"/>
      <c r="QFU341" s="60"/>
      <c r="QFV341" s="60"/>
      <c r="QFW341" s="60"/>
      <c r="QFX341" s="60"/>
      <c r="QFY341" s="60"/>
      <c r="QFZ341" s="60"/>
      <c r="QGA341" s="60"/>
      <c r="QGB341" s="60"/>
      <c r="QGC341" s="60"/>
      <c r="QGD341" s="60"/>
      <c r="QGE341" s="60"/>
      <c r="QGF341" s="60"/>
      <c r="QGG341" s="60"/>
      <c r="QGH341" s="60"/>
      <c r="QGI341" s="60"/>
      <c r="QGJ341" s="60"/>
      <c r="QGK341" s="60"/>
      <c r="QGL341" s="60"/>
      <c r="QGM341" s="60"/>
      <c r="QGN341" s="60"/>
      <c r="QGO341" s="60"/>
      <c r="QGP341" s="60"/>
      <c r="QGQ341" s="60"/>
      <c r="QGR341" s="60"/>
      <c r="QGS341" s="60"/>
      <c r="QGT341" s="60"/>
      <c r="QGU341" s="60"/>
      <c r="QGV341" s="60"/>
      <c r="QGW341" s="60"/>
      <c r="QGX341" s="60"/>
      <c r="QGY341" s="60"/>
      <c r="QGZ341" s="60"/>
      <c r="QHA341" s="60"/>
      <c r="QHB341" s="60"/>
      <c r="QHC341" s="60"/>
      <c r="QHD341" s="60"/>
      <c r="QHE341" s="60"/>
      <c r="QHF341" s="60"/>
      <c r="QHG341" s="60"/>
      <c r="QHH341" s="60"/>
      <c r="QHI341" s="60"/>
      <c r="QHJ341" s="60"/>
      <c r="QHK341" s="60"/>
      <c r="QHL341" s="60"/>
      <c r="QHM341" s="60"/>
      <c r="QHN341" s="60"/>
      <c r="QHO341" s="60"/>
      <c r="QHP341" s="60"/>
      <c r="QHQ341" s="60"/>
      <c r="QHR341" s="60"/>
      <c r="QHS341" s="60"/>
      <c r="QHT341" s="60"/>
      <c r="QHU341" s="60"/>
      <c r="QHV341" s="60"/>
      <c r="QHW341" s="60"/>
      <c r="QHX341" s="60"/>
      <c r="QHY341" s="60"/>
      <c r="QHZ341" s="60"/>
      <c r="QIA341" s="60"/>
      <c r="QIB341" s="60"/>
      <c r="QIC341" s="60"/>
      <c r="QID341" s="60"/>
      <c r="QIE341" s="60"/>
      <c r="QIF341" s="60"/>
      <c r="QIG341" s="60"/>
      <c r="QIH341" s="60"/>
      <c r="QII341" s="60"/>
      <c r="QIJ341" s="60"/>
      <c r="QIK341" s="60"/>
      <c r="QIL341" s="60"/>
      <c r="QIM341" s="60"/>
      <c r="QIN341" s="60"/>
      <c r="QIO341" s="60"/>
      <c r="QIP341" s="60"/>
      <c r="QIQ341" s="60"/>
      <c r="QIR341" s="60"/>
      <c r="QIS341" s="60"/>
      <c r="QIT341" s="60"/>
      <c r="QIU341" s="60"/>
      <c r="QIV341" s="60"/>
      <c r="QIW341" s="60"/>
      <c r="QIX341" s="60"/>
      <c r="QIY341" s="60"/>
      <c r="QIZ341" s="60"/>
      <c r="QJA341" s="60"/>
      <c r="QJB341" s="60"/>
      <c r="QJC341" s="60"/>
      <c r="QJD341" s="60"/>
      <c r="QJE341" s="60"/>
      <c r="QJF341" s="60"/>
      <c r="QJG341" s="60"/>
      <c r="QJH341" s="60"/>
      <c r="QJI341" s="60"/>
      <c r="QJJ341" s="60"/>
      <c r="QJK341" s="60"/>
      <c r="QJL341" s="60"/>
      <c r="QJM341" s="60"/>
      <c r="QJN341" s="60"/>
      <c r="QJO341" s="60"/>
      <c r="QJP341" s="60"/>
      <c r="QJQ341" s="60"/>
      <c r="QJR341" s="60"/>
      <c r="QJS341" s="60"/>
      <c r="QJT341" s="60"/>
      <c r="QJU341" s="60"/>
      <c r="QJV341" s="60"/>
      <c r="QJW341" s="60"/>
      <c r="QJX341" s="60"/>
      <c r="QJY341" s="60"/>
      <c r="QJZ341" s="60"/>
      <c r="QKA341" s="60"/>
      <c r="QKB341" s="60"/>
      <c r="QKC341" s="60"/>
      <c r="QKD341" s="60"/>
      <c r="QKE341" s="60"/>
      <c r="QKF341" s="60"/>
      <c r="QKG341" s="60"/>
      <c r="QKH341" s="60"/>
      <c r="QKI341" s="60"/>
      <c r="QKJ341" s="60"/>
      <c r="QKK341" s="60"/>
      <c r="QKL341" s="60"/>
      <c r="QKM341" s="60"/>
      <c r="QKN341" s="60"/>
      <c r="QKO341" s="60"/>
      <c r="QKP341" s="60"/>
      <c r="QKQ341" s="60"/>
      <c r="QKR341" s="60"/>
      <c r="QKS341" s="60"/>
      <c r="QKT341" s="60"/>
      <c r="QKU341" s="60"/>
      <c r="QKV341" s="60"/>
      <c r="QKW341" s="60"/>
      <c r="QKX341" s="60"/>
      <c r="QKY341" s="60"/>
      <c r="QKZ341" s="60"/>
      <c r="QLA341" s="60"/>
      <c r="QLB341" s="60"/>
      <c r="QLC341" s="60"/>
      <c r="QLD341" s="60"/>
      <c r="QLE341" s="60"/>
      <c r="QLF341" s="60"/>
      <c r="QLG341" s="60"/>
      <c r="QLH341" s="60"/>
      <c r="QLI341" s="60"/>
      <c r="QLJ341" s="60"/>
      <c r="QLK341" s="60"/>
      <c r="QLL341" s="60"/>
      <c r="QLM341" s="60"/>
      <c r="QLN341" s="60"/>
      <c r="QLO341" s="60"/>
      <c r="QLP341" s="60"/>
      <c r="QLQ341" s="60"/>
      <c r="QLR341" s="60"/>
      <c r="QLS341" s="60"/>
      <c r="QLT341" s="60"/>
      <c r="QLU341" s="60"/>
      <c r="QLV341" s="60"/>
      <c r="QLW341" s="60"/>
      <c r="QLX341" s="60"/>
      <c r="QLY341" s="60"/>
      <c r="QLZ341" s="60"/>
      <c r="QMA341" s="60"/>
      <c r="QMB341" s="60"/>
      <c r="QMC341" s="60"/>
      <c r="QMD341" s="60"/>
      <c r="QME341" s="60"/>
      <c r="QMF341" s="60"/>
      <c r="QMG341" s="60"/>
      <c r="QMH341" s="60"/>
      <c r="QMI341" s="60"/>
      <c r="QMJ341" s="60"/>
      <c r="QMK341" s="60"/>
      <c r="QML341" s="60"/>
      <c r="QMM341" s="60"/>
      <c r="QMN341" s="60"/>
      <c r="QMO341" s="60"/>
      <c r="QMP341" s="60"/>
      <c r="QMQ341" s="60"/>
      <c r="QMR341" s="60"/>
      <c r="QMS341" s="60"/>
      <c r="QMT341" s="60"/>
      <c r="QMU341" s="60"/>
      <c r="QMV341" s="60"/>
      <c r="QMW341" s="60"/>
      <c r="QMX341" s="60"/>
      <c r="QMY341" s="60"/>
      <c r="QMZ341" s="60"/>
      <c r="QNA341" s="60"/>
      <c r="QNB341" s="60"/>
      <c r="QNC341" s="60"/>
      <c r="QND341" s="60"/>
      <c r="QNE341" s="60"/>
      <c r="QNF341" s="60"/>
      <c r="QNG341" s="60"/>
      <c r="QNH341" s="60"/>
      <c r="QNI341" s="60"/>
      <c r="QNJ341" s="60"/>
      <c r="QNK341" s="60"/>
      <c r="QNL341" s="60"/>
      <c r="QNM341" s="60"/>
      <c r="QNN341" s="60"/>
      <c r="QNO341" s="60"/>
      <c r="QNP341" s="60"/>
      <c r="QNQ341" s="60"/>
      <c r="QNR341" s="60"/>
      <c r="QNS341" s="60"/>
      <c r="QNT341" s="60"/>
      <c r="QNU341" s="60"/>
      <c r="QNV341" s="60"/>
      <c r="QNW341" s="60"/>
      <c r="QNX341" s="60"/>
      <c r="QNY341" s="60"/>
      <c r="QNZ341" s="60"/>
      <c r="QOA341" s="60"/>
      <c r="QOB341" s="60"/>
      <c r="QOC341" s="60"/>
      <c r="QOD341" s="60"/>
      <c r="QOE341" s="60"/>
      <c r="QOF341" s="60"/>
      <c r="QOG341" s="60"/>
      <c r="QOH341" s="60"/>
      <c r="QOI341" s="60"/>
      <c r="QOJ341" s="60"/>
      <c r="QOK341" s="60"/>
      <c r="QOL341" s="60"/>
      <c r="QOM341" s="60"/>
      <c r="QON341" s="60"/>
      <c r="QOO341" s="60"/>
      <c r="QOP341" s="60"/>
      <c r="QOQ341" s="60"/>
      <c r="QOR341" s="60"/>
      <c r="QOS341" s="60"/>
      <c r="QOT341" s="60"/>
      <c r="QOU341" s="60"/>
      <c r="QOV341" s="60"/>
      <c r="QOW341" s="60"/>
      <c r="QOX341" s="60"/>
      <c r="QOY341" s="60"/>
      <c r="QOZ341" s="60"/>
      <c r="QPA341" s="60"/>
      <c r="QPB341" s="60"/>
      <c r="QPC341" s="60"/>
      <c r="QPD341" s="60"/>
      <c r="QPE341" s="60"/>
      <c r="QPF341" s="60"/>
      <c r="QPG341" s="60"/>
      <c r="QPH341" s="60"/>
      <c r="QPI341" s="60"/>
      <c r="QPJ341" s="60"/>
      <c r="QPK341" s="60"/>
      <c r="QPL341" s="60"/>
      <c r="QPM341" s="60"/>
      <c r="QPN341" s="60"/>
      <c r="QPO341" s="60"/>
      <c r="QPP341" s="60"/>
      <c r="QPQ341" s="60"/>
      <c r="QPR341" s="60"/>
      <c r="QPS341" s="60"/>
      <c r="QPT341" s="60"/>
      <c r="QPU341" s="60"/>
      <c r="QPV341" s="60"/>
      <c r="QPW341" s="60"/>
      <c r="QPX341" s="60"/>
      <c r="QPY341" s="60"/>
      <c r="QPZ341" s="60"/>
      <c r="QQA341" s="60"/>
      <c r="QQB341" s="60"/>
      <c r="QQC341" s="60"/>
      <c r="QQD341" s="60"/>
      <c r="QQE341" s="60"/>
      <c r="QQF341" s="60"/>
      <c r="QQG341" s="60"/>
      <c r="QQH341" s="60"/>
      <c r="QQI341" s="60"/>
      <c r="QQJ341" s="60"/>
      <c r="QQK341" s="60"/>
      <c r="QQL341" s="60"/>
      <c r="QQM341" s="60"/>
      <c r="QQN341" s="60"/>
      <c r="QQO341" s="60"/>
      <c r="QQP341" s="60"/>
      <c r="QQQ341" s="60"/>
      <c r="QQR341" s="60"/>
      <c r="QQS341" s="60"/>
      <c r="QQT341" s="60"/>
      <c r="QQU341" s="60"/>
      <c r="QQV341" s="60"/>
      <c r="QQW341" s="60"/>
      <c r="QQX341" s="60"/>
      <c r="QQY341" s="60"/>
      <c r="QQZ341" s="60"/>
      <c r="QRA341" s="60"/>
      <c r="QRB341" s="60"/>
      <c r="QRC341" s="60"/>
      <c r="QRD341" s="60"/>
      <c r="QRE341" s="60"/>
      <c r="QRF341" s="60"/>
      <c r="QRG341" s="60"/>
      <c r="QRH341" s="60"/>
      <c r="QRI341" s="60"/>
      <c r="QRJ341" s="60"/>
      <c r="QRK341" s="60"/>
      <c r="QRL341" s="60"/>
      <c r="QRM341" s="60"/>
      <c r="QRN341" s="60"/>
      <c r="QRO341" s="60"/>
      <c r="QRP341" s="60"/>
      <c r="QRQ341" s="60"/>
      <c r="QRR341" s="60"/>
      <c r="QRS341" s="60"/>
      <c r="QRT341" s="60"/>
      <c r="QRU341" s="60"/>
      <c r="QRV341" s="60"/>
      <c r="QRW341" s="60"/>
      <c r="QRX341" s="60"/>
      <c r="QRY341" s="60"/>
      <c r="QRZ341" s="60"/>
      <c r="QSA341" s="60"/>
      <c r="QSB341" s="60"/>
      <c r="QSC341" s="60"/>
      <c r="QSD341" s="60"/>
      <c r="QSE341" s="60"/>
      <c r="QSF341" s="60"/>
      <c r="QSG341" s="60"/>
      <c r="QSH341" s="60"/>
      <c r="QSI341" s="60"/>
      <c r="QSJ341" s="60"/>
      <c r="QSK341" s="60"/>
      <c r="QSL341" s="60"/>
      <c r="QSM341" s="60"/>
      <c r="QSN341" s="60"/>
      <c r="QSO341" s="60"/>
      <c r="QSP341" s="60"/>
      <c r="QSQ341" s="60"/>
      <c r="QSR341" s="60"/>
      <c r="QSS341" s="60"/>
      <c r="QST341" s="60"/>
      <c r="QSU341" s="60"/>
      <c r="QSV341" s="60"/>
      <c r="QSW341" s="60"/>
      <c r="QSX341" s="60"/>
      <c r="QSY341" s="60"/>
      <c r="QSZ341" s="60"/>
      <c r="QTA341" s="60"/>
      <c r="QTB341" s="60"/>
      <c r="QTC341" s="60"/>
      <c r="QTD341" s="60"/>
      <c r="QTE341" s="60"/>
      <c r="QTF341" s="60"/>
      <c r="QTG341" s="60"/>
      <c r="QTH341" s="60"/>
      <c r="QTI341" s="60"/>
      <c r="QTJ341" s="60"/>
      <c r="QTK341" s="60"/>
      <c r="QTL341" s="60"/>
      <c r="QTM341" s="60"/>
      <c r="QTN341" s="60"/>
      <c r="QTO341" s="60"/>
      <c r="QTP341" s="60"/>
      <c r="QTQ341" s="60"/>
      <c r="QTR341" s="60"/>
      <c r="QTS341" s="60"/>
      <c r="QTT341" s="60"/>
      <c r="QTU341" s="60"/>
      <c r="QTV341" s="60"/>
      <c r="QTW341" s="60"/>
      <c r="QTX341" s="60"/>
      <c r="QTY341" s="60"/>
      <c r="QTZ341" s="60"/>
      <c r="QUA341" s="60"/>
      <c r="QUB341" s="60"/>
      <c r="QUC341" s="60"/>
      <c r="QUD341" s="60"/>
      <c r="QUE341" s="60"/>
      <c r="QUF341" s="60"/>
      <c r="QUG341" s="60"/>
      <c r="QUH341" s="60"/>
      <c r="QUI341" s="60"/>
      <c r="QUJ341" s="60"/>
      <c r="QUK341" s="60"/>
      <c r="QUL341" s="60"/>
      <c r="QUM341" s="60"/>
      <c r="QUN341" s="60"/>
      <c r="QUO341" s="60"/>
      <c r="QUP341" s="60"/>
      <c r="QUQ341" s="60"/>
      <c r="QUR341" s="60"/>
      <c r="QUS341" s="60"/>
      <c r="QUT341" s="60"/>
      <c r="QUU341" s="60"/>
      <c r="QUV341" s="60"/>
      <c r="QUW341" s="60"/>
      <c r="QUX341" s="60"/>
      <c r="QUY341" s="60"/>
      <c r="QUZ341" s="60"/>
      <c r="QVA341" s="60"/>
      <c r="QVB341" s="60"/>
      <c r="QVC341" s="60"/>
      <c r="QVD341" s="60"/>
      <c r="QVE341" s="60"/>
      <c r="QVF341" s="60"/>
      <c r="QVG341" s="60"/>
      <c r="QVH341" s="60"/>
      <c r="QVI341" s="60"/>
      <c r="QVJ341" s="60"/>
      <c r="QVK341" s="60"/>
      <c r="QVL341" s="60"/>
      <c r="QVM341" s="60"/>
      <c r="QVN341" s="60"/>
      <c r="QVO341" s="60"/>
      <c r="QVP341" s="60"/>
      <c r="QVQ341" s="60"/>
      <c r="QVR341" s="60"/>
      <c r="QVS341" s="60"/>
      <c r="QVT341" s="60"/>
      <c r="QVU341" s="60"/>
      <c r="QVV341" s="60"/>
      <c r="QVW341" s="60"/>
      <c r="QVX341" s="60"/>
      <c r="QVY341" s="60"/>
      <c r="QVZ341" s="60"/>
      <c r="QWA341" s="60"/>
      <c r="QWB341" s="60"/>
      <c r="QWC341" s="60"/>
      <c r="QWD341" s="60"/>
      <c r="QWE341" s="60"/>
      <c r="QWF341" s="60"/>
      <c r="QWG341" s="60"/>
      <c r="QWH341" s="60"/>
      <c r="QWI341" s="60"/>
      <c r="QWJ341" s="60"/>
      <c r="QWK341" s="60"/>
      <c r="QWL341" s="60"/>
      <c r="QWM341" s="60"/>
      <c r="QWN341" s="60"/>
      <c r="QWO341" s="60"/>
      <c r="QWP341" s="60"/>
      <c r="QWQ341" s="60"/>
      <c r="QWR341" s="60"/>
      <c r="QWS341" s="60"/>
      <c r="QWT341" s="60"/>
      <c r="QWU341" s="60"/>
      <c r="QWV341" s="60"/>
      <c r="QWW341" s="60"/>
      <c r="QWX341" s="60"/>
      <c r="QWY341" s="60"/>
      <c r="QWZ341" s="60"/>
      <c r="QXA341" s="60"/>
      <c r="QXB341" s="60"/>
      <c r="QXC341" s="60"/>
      <c r="QXD341" s="60"/>
      <c r="QXE341" s="60"/>
      <c r="QXF341" s="60"/>
      <c r="QXG341" s="60"/>
      <c r="QXH341" s="60"/>
      <c r="QXI341" s="60"/>
      <c r="QXJ341" s="60"/>
      <c r="QXK341" s="60"/>
      <c r="QXL341" s="60"/>
      <c r="QXM341" s="60"/>
      <c r="QXN341" s="60"/>
      <c r="QXO341" s="60"/>
      <c r="QXP341" s="60"/>
      <c r="QXQ341" s="60"/>
      <c r="QXR341" s="60"/>
      <c r="QXS341" s="60"/>
      <c r="QXT341" s="60"/>
      <c r="QXU341" s="60"/>
      <c r="QXV341" s="60"/>
      <c r="QXW341" s="60"/>
      <c r="QXX341" s="60"/>
      <c r="QXY341" s="60"/>
      <c r="QXZ341" s="60"/>
      <c r="QYA341" s="60"/>
      <c r="QYB341" s="60"/>
      <c r="QYC341" s="60"/>
      <c r="QYD341" s="60"/>
      <c r="QYE341" s="60"/>
      <c r="QYF341" s="60"/>
      <c r="QYG341" s="60"/>
      <c r="QYH341" s="60"/>
      <c r="QYI341" s="60"/>
      <c r="QYJ341" s="60"/>
      <c r="QYK341" s="60"/>
      <c r="QYL341" s="60"/>
      <c r="QYM341" s="60"/>
      <c r="QYN341" s="60"/>
      <c r="QYO341" s="60"/>
      <c r="QYP341" s="60"/>
      <c r="QYQ341" s="60"/>
      <c r="QYR341" s="60"/>
      <c r="QYS341" s="60"/>
      <c r="QYT341" s="60"/>
      <c r="QYU341" s="60"/>
      <c r="QYV341" s="60"/>
      <c r="QYW341" s="60"/>
      <c r="QYX341" s="60"/>
      <c r="QYY341" s="60"/>
      <c r="QYZ341" s="60"/>
      <c r="QZA341" s="60"/>
      <c r="QZB341" s="60"/>
      <c r="QZC341" s="60"/>
      <c r="QZD341" s="60"/>
      <c r="QZE341" s="60"/>
      <c r="QZF341" s="60"/>
      <c r="QZG341" s="60"/>
      <c r="QZH341" s="60"/>
      <c r="QZI341" s="60"/>
      <c r="QZJ341" s="60"/>
      <c r="QZK341" s="60"/>
      <c r="QZL341" s="60"/>
      <c r="QZM341" s="60"/>
      <c r="QZN341" s="60"/>
      <c r="QZO341" s="60"/>
      <c r="QZP341" s="60"/>
      <c r="QZQ341" s="60"/>
      <c r="QZR341" s="60"/>
      <c r="QZS341" s="60"/>
      <c r="QZT341" s="60"/>
      <c r="QZU341" s="60"/>
      <c r="QZV341" s="60"/>
      <c r="QZW341" s="60"/>
      <c r="QZX341" s="60"/>
      <c r="QZY341" s="60"/>
      <c r="QZZ341" s="60"/>
      <c r="RAA341" s="60"/>
      <c r="RAB341" s="60"/>
      <c r="RAC341" s="60"/>
      <c r="RAD341" s="60"/>
      <c r="RAE341" s="60"/>
      <c r="RAF341" s="60"/>
      <c r="RAG341" s="60"/>
      <c r="RAH341" s="60"/>
      <c r="RAI341" s="60"/>
      <c r="RAJ341" s="60"/>
      <c r="RAK341" s="60"/>
      <c r="RAL341" s="60"/>
      <c r="RAM341" s="60"/>
      <c r="RAN341" s="60"/>
      <c r="RAO341" s="60"/>
      <c r="RAP341" s="60"/>
      <c r="RAQ341" s="60"/>
      <c r="RAR341" s="60"/>
      <c r="RAS341" s="60"/>
      <c r="RAT341" s="60"/>
      <c r="RAU341" s="60"/>
      <c r="RAV341" s="60"/>
      <c r="RAW341" s="60"/>
      <c r="RAX341" s="60"/>
      <c r="RAY341" s="60"/>
      <c r="RAZ341" s="60"/>
      <c r="RBA341" s="60"/>
      <c r="RBB341" s="60"/>
      <c r="RBC341" s="60"/>
      <c r="RBD341" s="60"/>
      <c r="RBE341" s="60"/>
      <c r="RBF341" s="60"/>
      <c r="RBG341" s="60"/>
      <c r="RBH341" s="60"/>
      <c r="RBI341" s="60"/>
      <c r="RBJ341" s="60"/>
      <c r="RBK341" s="60"/>
      <c r="RBL341" s="60"/>
      <c r="RBM341" s="60"/>
      <c r="RBN341" s="60"/>
      <c r="RBO341" s="60"/>
      <c r="RBP341" s="60"/>
      <c r="RBQ341" s="60"/>
      <c r="RBR341" s="60"/>
      <c r="RBS341" s="60"/>
      <c r="RBT341" s="60"/>
      <c r="RBU341" s="60"/>
      <c r="RBV341" s="60"/>
      <c r="RBW341" s="60"/>
      <c r="RBX341" s="60"/>
      <c r="RBY341" s="60"/>
      <c r="RBZ341" s="60"/>
      <c r="RCA341" s="60"/>
      <c r="RCB341" s="60"/>
      <c r="RCC341" s="60"/>
      <c r="RCD341" s="60"/>
      <c r="RCE341" s="60"/>
      <c r="RCF341" s="60"/>
      <c r="RCG341" s="60"/>
      <c r="RCH341" s="60"/>
      <c r="RCI341" s="60"/>
      <c r="RCJ341" s="60"/>
      <c r="RCK341" s="60"/>
      <c r="RCL341" s="60"/>
      <c r="RCM341" s="60"/>
      <c r="RCN341" s="60"/>
      <c r="RCO341" s="60"/>
      <c r="RCP341" s="60"/>
      <c r="RCQ341" s="60"/>
      <c r="RCR341" s="60"/>
      <c r="RCS341" s="60"/>
      <c r="RCT341" s="60"/>
      <c r="RCU341" s="60"/>
      <c r="RCV341" s="60"/>
      <c r="RCW341" s="60"/>
      <c r="RCX341" s="60"/>
      <c r="RCY341" s="60"/>
      <c r="RCZ341" s="60"/>
      <c r="RDA341" s="60"/>
      <c r="RDB341" s="60"/>
      <c r="RDC341" s="60"/>
      <c r="RDD341" s="60"/>
      <c r="RDE341" s="60"/>
      <c r="RDF341" s="60"/>
      <c r="RDG341" s="60"/>
      <c r="RDH341" s="60"/>
      <c r="RDI341" s="60"/>
      <c r="RDJ341" s="60"/>
      <c r="RDK341" s="60"/>
      <c r="RDL341" s="60"/>
      <c r="RDM341" s="60"/>
      <c r="RDN341" s="60"/>
      <c r="RDO341" s="60"/>
      <c r="RDP341" s="60"/>
      <c r="RDQ341" s="60"/>
      <c r="RDR341" s="60"/>
      <c r="RDS341" s="60"/>
      <c r="RDT341" s="60"/>
      <c r="RDU341" s="60"/>
      <c r="RDV341" s="60"/>
      <c r="RDW341" s="60"/>
      <c r="RDX341" s="60"/>
      <c r="RDY341" s="60"/>
      <c r="RDZ341" s="60"/>
      <c r="REA341" s="60"/>
      <c r="REB341" s="60"/>
      <c r="REC341" s="60"/>
      <c r="RED341" s="60"/>
      <c r="REE341" s="60"/>
      <c r="REF341" s="60"/>
      <c r="REG341" s="60"/>
      <c r="REH341" s="60"/>
      <c r="REI341" s="60"/>
      <c r="REJ341" s="60"/>
      <c r="REK341" s="60"/>
      <c r="REL341" s="60"/>
      <c r="REM341" s="60"/>
      <c r="REN341" s="60"/>
      <c r="REO341" s="60"/>
      <c r="REP341" s="60"/>
      <c r="REQ341" s="60"/>
      <c r="RER341" s="60"/>
      <c r="RES341" s="60"/>
      <c r="RET341" s="60"/>
      <c r="REU341" s="60"/>
      <c r="REV341" s="60"/>
      <c r="REW341" s="60"/>
      <c r="REX341" s="60"/>
      <c r="REY341" s="60"/>
      <c r="REZ341" s="60"/>
      <c r="RFA341" s="60"/>
      <c r="RFB341" s="60"/>
      <c r="RFC341" s="60"/>
      <c r="RFD341" s="60"/>
      <c r="RFE341" s="60"/>
      <c r="RFF341" s="60"/>
      <c r="RFG341" s="60"/>
      <c r="RFH341" s="60"/>
      <c r="RFI341" s="60"/>
      <c r="RFJ341" s="60"/>
      <c r="RFK341" s="60"/>
      <c r="RFL341" s="60"/>
      <c r="RFM341" s="60"/>
      <c r="RFN341" s="60"/>
      <c r="RFO341" s="60"/>
      <c r="RFP341" s="60"/>
      <c r="RFQ341" s="60"/>
      <c r="RFR341" s="60"/>
      <c r="RFS341" s="60"/>
      <c r="RFT341" s="60"/>
      <c r="RFU341" s="60"/>
      <c r="RFV341" s="60"/>
      <c r="RFW341" s="60"/>
      <c r="RFX341" s="60"/>
      <c r="RFY341" s="60"/>
      <c r="RFZ341" s="60"/>
      <c r="RGA341" s="60"/>
      <c r="RGB341" s="60"/>
      <c r="RGC341" s="60"/>
      <c r="RGD341" s="60"/>
      <c r="RGE341" s="60"/>
      <c r="RGF341" s="60"/>
      <c r="RGG341" s="60"/>
      <c r="RGH341" s="60"/>
      <c r="RGI341" s="60"/>
      <c r="RGJ341" s="60"/>
      <c r="RGK341" s="60"/>
      <c r="RGL341" s="60"/>
      <c r="RGM341" s="60"/>
      <c r="RGN341" s="60"/>
      <c r="RGO341" s="60"/>
      <c r="RGP341" s="60"/>
      <c r="RGQ341" s="60"/>
      <c r="RGR341" s="60"/>
      <c r="RGS341" s="60"/>
      <c r="RGT341" s="60"/>
      <c r="RGU341" s="60"/>
      <c r="RGV341" s="60"/>
      <c r="RGW341" s="60"/>
      <c r="RGX341" s="60"/>
      <c r="RGY341" s="60"/>
      <c r="RGZ341" s="60"/>
      <c r="RHA341" s="60"/>
      <c r="RHB341" s="60"/>
      <c r="RHC341" s="60"/>
      <c r="RHD341" s="60"/>
      <c r="RHE341" s="60"/>
      <c r="RHF341" s="60"/>
      <c r="RHG341" s="60"/>
      <c r="RHH341" s="60"/>
      <c r="RHI341" s="60"/>
      <c r="RHJ341" s="60"/>
      <c r="RHK341" s="60"/>
      <c r="RHL341" s="60"/>
      <c r="RHM341" s="60"/>
      <c r="RHN341" s="60"/>
      <c r="RHO341" s="60"/>
      <c r="RHP341" s="60"/>
      <c r="RHQ341" s="60"/>
      <c r="RHR341" s="60"/>
      <c r="RHS341" s="60"/>
      <c r="RHT341" s="60"/>
      <c r="RHU341" s="60"/>
      <c r="RHV341" s="60"/>
      <c r="RHW341" s="60"/>
      <c r="RHX341" s="60"/>
      <c r="RHY341" s="60"/>
      <c r="RHZ341" s="60"/>
      <c r="RIA341" s="60"/>
      <c r="RIB341" s="60"/>
      <c r="RIC341" s="60"/>
      <c r="RID341" s="60"/>
      <c r="RIE341" s="60"/>
      <c r="RIF341" s="60"/>
      <c r="RIG341" s="60"/>
      <c r="RIH341" s="60"/>
      <c r="RII341" s="60"/>
      <c r="RIJ341" s="60"/>
      <c r="RIK341" s="60"/>
      <c r="RIL341" s="60"/>
      <c r="RIM341" s="60"/>
      <c r="RIN341" s="60"/>
      <c r="RIO341" s="60"/>
      <c r="RIP341" s="60"/>
      <c r="RIQ341" s="60"/>
      <c r="RIR341" s="60"/>
      <c r="RIS341" s="60"/>
      <c r="RIT341" s="60"/>
      <c r="RIU341" s="60"/>
      <c r="RIV341" s="60"/>
      <c r="RIW341" s="60"/>
      <c r="RIX341" s="60"/>
      <c r="RIY341" s="60"/>
      <c r="RIZ341" s="60"/>
      <c r="RJA341" s="60"/>
      <c r="RJB341" s="60"/>
      <c r="RJC341" s="60"/>
      <c r="RJD341" s="60"/>
      <c r="RJE341" s="60"/>
      <c r="RJF341" s="60"/>
      <c r="RJG341" s="60"/>
      <c r="RJH341" s="60"/>
      <c r="RJI341" s="60"/>
      <c r="RJJ341" s="60"/>
      <c r="RJK341" s="60"/>
      <c r="RJL341" s="60"/>
      <c r="RJM341" s="60"/>
      <c r="RJN341" s="60"/>
      <c r="RJO341" s="60"/>
      <c r="RJP341" s="60"/>
      <c r="RJQ341" s="60"/>
      <c r="RJR341" s="60"/>
      <c r="RJS341" s="60"/>
      <c r="RJT341" s="60"/>
      <c r="RJU341" s="60"/>
      <c r="RJV341" s="60"/>
      <c r="RJW341" s="60"/>
      <c r="RJX341" s="60"/>
      <c r="RJY341" s="60"/>
      <c r="RJZ341" s="60"/>
      <c r="RKA341" s="60"/>
      <c r="RKB341" s="60"/>
      <c r="RKC341" s="60"/>
      <c r="RKD341" s="60"/>
      <c r="RKE341" s="60"/>
      <c r="RKF341" s="60"/>
      <c r="RKG341" s="60"/>
      <c r="RKH341" s="60"/>
      <c r="RKI341" s="60"/>
      <c r="RKJ341" s="60"/>
      <c r="RKK341" s="60"/>
      <c r="RKL341" s="60"/>
      <c r="RKM341" s="60"/>
      <c r="RKN341" s="60"/>
      <c r="RKO341" s="60"/>
      <c r="RKP341" s="60"/>
      <c r="RKQ341" s="60"/>
      <c r="RKR341" s="60"/>
      <c r="RKS341" s="60"/>
      <c r="RKT341" s="60"/>
      <c r="RKU341" s="60"/>
      <c r="RKV341" s="60"/>
      <c r="RKW341" s="60"/>
      <c r="RKX341" s="60"/>
      <c r="RKY341" s="60"/>
      <c r="RKZ341" s="60"/>
      <c r="RLA341" s="60"/>
      <c r="RLB341" s="60"/>
      <c r="RLC341" s="60"/>
      <c r="RLD341" s="60"/>
      <c r="RLE341" s="60"/>
      <c r="RLF341" s="60"/>
      <c r="RLG341" s="60"/>
      <c r="RLH341" s="60"/>
      <c r="RLI341" s="60"/>
      <c r="RLJ341" s="60"/>
      <c r="RLK341" s="60"/>
      <c r="RLL341" s="60"/>
      <c r="RLM341" s="60"/>
      <c r="RLN341" s="60"/>
      <c r="RLO341" s="60"/>
      <c r="RLP341" s="60"/>
      <c r="RLQ341" s="60"/>
      <c r="RLR341" s="60"/>
      <c r="RLS341" s="60"/>
      <c r="RLT341" s="60"/>
      <c r="RLU341" s="60"/>
      <c r="RLV341" s="60"/>
      <c r="RLW341" s="60"/>
      <c r="RLX341" s="60"/>
      <c r="RLY341" s="60"/>
      <c r="RLZ341" s="60"/>
      <c r="RMA341" s="60"/>
      <c r="RMB341" s="60"/>
      <c r="RMC341" s="60"/>
      <c r="RMD341" s="60"/>
      <c r="RME341" s="60"/>
      <c r="RMF341" s="60"/>
      <c r="RMG341" s="60"/>
      <c r="RMH341" s="60"/>
      <c r="RMI341" s="60"/>
      <c r="RMJ341" s="60"/>
      <c r="RMK341" s="60"/>
      <c r="RML341" s="60"/>
      <c r="RMM341" s="60"/>
      <c r="RMN341" s="60"/>
      <c r="RMO341" s="60"/>
      <c r="RMP341" s="60"/>
      <c r="RMQ341" s="60"/>
      <c r="RMR341" s="60"/>
      <c r="RMS341" s="60"/>
      <c r="RMT341" s="60"/>
      <c r="RMU341" s="60"/>
      <c r="RMV341" s="60"/>
      <c r="RMW341" s="60"/>
      <c r="RMX341" s="60"/>
      <c r="RMY341" s="60"/>
      <c r="RMZ341" s="60"/>
      <c r="RNA341" s="60"/>
      <c r="RNB341" s="60"/>
      <c r="RNC341" s="60"/>
      <c r="RND341" s="60"/>
      <c r="RNE341" s="60"/>
      <c r="RNF341" s="60"/>
      <c r="RNG341" s="60"/>
      <c r="RNH341" s="60"/>
      <c r="RNI341" s="60"/>
      <c r="RNJ341" s="60"/>
      <c r="RNK341" s="60"/>
      <c r="RNL341" s="60"/>
      <c r="RNM341" s="60"/>
      <c r="RNN341" s="60"/>
      <c r="RNO341" s="60"/>
      <c r="RNP341" s="60"/>
      <c r="RNQ341" s="60"/>
      <c r="RNR341" s="60"/>
      <c r="RNS341" s="60"/>
      <c r="RNT341" s="60"/>
      <c r="RNU341" s="60"/>
      <c r="RNV341" s="60"/>
      <c r="RNW341" s="60"/>
      <c r="RNX341" s="60"/>
      <c r="RNY341" s="60"/>
      <c r="RNZ341" s="60"/>
      <c r="ROA341" s="60"/>
      <c r="ROB341" s="60"/>
      <c r="ROC341" s="60"/>
      <c r="ROD341" s="60"/>
      <c r="ROE341" s="60"/>
      <c r="ROF341" s="60"/>
      <c r="ROG341" s="60"/>
      <c r="ROH341" s="60"/>
      <c r="ROI341" s="60"/>
      <c r="ROJ341" s="60"/>
      <c r="ROK341" s="60"/>
      <c r="ROL341" s="60"/>
      <c r="ROM341" s="60"/>
      <c r="RON341" s="60"/>
      <c r="ROO341" s="60"/>
      <c r="ROP341" s="60"/>
      <c r="ROQ341" s="60"/>
      <c r="ROR341" s="60"/>
      <c r="ROS341" s="60"/>
      <c r="ROT341" s="60"/>
      <c r="ROU341" s="60"/>
      <c r="ROV341" s="60"/>
      <c r="ROW341" s="60"/>
      <c r="ROX341" s="60"/>
      <c r="ROY341" s="60"/>
      <c r="ROZ341" s="60"/>
      <c r="RPA341" s="60"/>
      <c r="RPB341" s="60"/>
      <c r="RPC341" s="60"/>
      <c r="RPD341" s="60"/>
      <c r="RPE341" s="60"/>
      <c r="RPF341" s="60"/>
      <c r="RPG341" s="60"/>
      <c r="RPH341" s="60"/>
      <c r="RPI341" s="60"/>
      <c r="RPJ341" s="60"/>
      <c r="RPK341" s="60"/>
      <c r="RPL341" s="60"/>
      <c r="RPM341" s="60"/>
      <c r="RPN341" s="60"/>
      <c r="RPO341" s="60"/>
      <c r="RPP341" s="60"/>
      <c r="RPQ341" s="60"/>
      <c r="RPR341" s="60"/>
      <c r="RPS341" s="60"/>
      <c r="RPT341" s="60"/>
      <c r="RPU341" s="60"/>
      <c r="RPV341" s="60"/>
      <c r="RPW341" s="60"/>
      <c r="RPX341" s="60"/>
      <c r="RPY341" s="60"/>
      <c r="RPZ341" s="60"/>
      <c r="RQA341" s="60"/>
      <c r="RQB341" s="60"/>
      <c r="RQC341" s="60"/>
      <c r="RQD341" s="60"/>
      <c r="RQE341" s="60"/>
      <c r="RQF341" s="60"/>
      <c r="RQG341" s="60"/>
      <c r="RQH341" s="60"/>
      <c r="RQI341" s="60"/>
      <c r="RQJ341" s="60"/>
      <c r="RQK341" s="60"/>
      <c r="RQL341" s="60"/>
      <c r="RQM341" s="60"/>
      <c r="RQN341" s="60"/>
      <c r="RQO341" s="60"/>
      <c r="RQP341" s="60"/>
      <c r="RQQ341" s="60"/>
      <c r="RQR341" s="60"/>
      <c r="RQS341" s="60"/>
      <c r="RQT341" s="60"/>
      <c r="RQU341" s="60"/>
      <c r="RQV341" s="60"/>
      <c r="RQW341" s="60"/>
      <c r="RQX341" s="60"/>
      <c r="RQY341" s="60"/>
      <c r="RQZ341" s="60"/>
      <c r="RRA341" s="60"/>
      <c r="RRB341" s="60"/>
      <c r="RRC341" s="60"/>
      <c r="RRD341" s="60"/>
      <c r="RRE341" s="60"/>
      <c r="RRF341" s="60"/>
      <c r="RRG341" s="60"/>
      <c r="RRH341" s="60"/>
      <c r="RRI341" s="60"/>
      <c r="RRJ341" s="60"/>
      <c r="RRK341" s="60"/>
      <c r="RRL341" s="60"/>
      <c r="RRM341" s="60"/>
      <c r="RRN341" s="60"/>
      <c r="RRO341" s="60"/>
      <c r="RRP341" s="60"/>
      <c r="RRQ341" s="60"/>
      <c r="RRR341" s="60"/>
      <c r="RRS341" s="60"/>
      <c r="RRT341" s="60"/>
      <c r="RRU341" s="60"/>
      <c r="RRV341" s="60"/>
      <c r="RRW341" s="60"/>
      <c r="RRX341" s="60"/>
      <c r="RRY341" s="60"/>
      <c r="RRZ341" s="60"/>
      <c r="RSA341" s="60"/>
      <c r="RSB341" s="60"/>
      <c r="RSC341" s="60"/>
      <c r="RSD341" s="60"/>
      <c r="RSE341" s="60"/>
      <c r="RSF341" s="60"/>
      <c r="RSG341" s="60"/>
      <c r="RSH341" s="60"/>
      <c r="RSI341" s="60"/>
      <c r="RSJ341" s="60"/>
      <c r="RSK341" s="60"/>
      <c r="RSL341" s="60"/>
      <c r="RSM341" s="60"/>
      <c r="RSN341" s="60"/>
      <c r="RSO341" s="60"/>
      <c r="RSP341" s="60"/>
      <c r="RSQ341" s="60"/>
      <c r="RSR341" s="60"/>
      <c r="RSS341" s="60"/>
      <c r="RST341" s="60"/>
      <c r="RSU341" s="60"/>
      <c r="RSV341" s="60"/>
      <c r="RSW341" s="60"/>
      <c r="RSX341" s="60"/>
      <c r="RSY341" s="60"/>
      <c r="RSZ341" s="60"/>
      <c r="RTA341" s="60"/>
      <c r="RTB341" s="60"/>
      <c r="RTC341" s="60"/>
      <c r="RTD341" s="60"/>
      <c r="RTE341" s="60"/>
      <c r="RTF341" s="60"/>
      <c r="RTG341" s="60"/>
      <c r="RTH341" s="60"/>
      <c r="RTI341" s="60"/>
      <c r="RTJ341" s="60"/>
      <c r="RTK341" s="60"/>
      <c r="RTL341" s="60"/>
      <c r="RTM341" s="60"/>
      <c r="RTN341" s="60"/>
      <c r="RTO341" s="60"/>
      <c r="RTP341" s="60"/>
      <c r="RTQ341" s="60"/>
      <c r="RTR341" s="60"/>
      <c r="RTS341" s="60"/>
      <c r="RTT341" s="60"/>
      <c r="RTU341" s="60"/>
      <c r="RTV341" s="60"/>
      <c r="RTW341" s="60"/>
      <c r="RTX341" s="60"/>
      <c r="RTY341" s="60"/>
      <c r="RTZ341" s="60"/>
      <c r="RUA341" s="60"/>
      <c r="RUB341" s="60"/>
      <c r="RUC341" s="60"/>
      <c r="RUD341" s="60"/>
      <c r="RUE341" s="60"/>
      <c r="RUF341" s="60"/>
      <c r="RUG341" s="60"/>
      <c r="RUH341" s="60"/>
      <c r="RUI341" s="60"/>
      <c r="RUJ341" s="60"/>
      <c r="RUK341" s="60"/>
      <c r="RUL341" s="60"/>
      <c r="RUM341" s="60"/>
      <c r="RUN341" s="60"/>
      <c r="RUO341" s="60"/>
      <c r="RUP341" s="60"/>
      <c r="RUQ341" s="60"/>
      <c r="RUR341" s="60"/>
      <c r="RUS341" s="60"/>
      <c r="RUT341" s="60"/>
      <c r="RUU341" s="60"/>
      <c r="RUV341" s="60"/>
      <c r="RUW341" s="60"/>
      <c r="RUX341" s="60"/>
      <c r="RUY341" s="60"/>
      <c r="RUZ341" s="60"/>
      <c r="RVA341" s="60"/>
      <c r="RVB341" s="60"/>
      <c r="RVC341" s="60"/>
      <c r="RVD341" s="60"/>
      <c r="RVE341" s="60"/>
      <c r="RVF341" s="60"/>
      <c r="RVG341" s="60"/>
      <c r="RVH341" s="60"/>
      <c r="RVI341" s="60"/>
      <c r="RVJ341" s="60"/>
      <c r="RVK341" s="60"/>
      <c r="RVL341" s="60"/>
      <c r="RVM341" s="60"/>
      <c r="RVN341" s="60"/>
      <c r="RVO341" s="60"/>
      <c r="RVP341" s="60"/>
      <c r="RVQ341" s="60"/>
      <c r="RVR341" s="60"/>
      <c r="RVS341" s="60"/>
      <c r="RVT341" s="60"/>
      <c r="RVU341" s="60"/>
      <c r="RVV341" s="60"/>
      <c r="RVW341" s="60"/>
      <c r="RVX341" s="60"/>
      <c r="RVY341" s="60"/>
      <c r="RVZ341" s="60"/>
      <c r="RWA341" s="60"/>
      <c r="RWB341" s="60"/>
      <c r="RWC341" s="60"/>
      <c r="RWD341" s="60"/>
      <c r="RWE341" s="60"/>
      <c r="RWF341" s="60"/>
      <c r="RWG341" s="60"/>
      <c r="RWH341" s="60"/>
      <c r="RWI341" s="60"/>
      <c r="RWJ341" s="60"/>
      <c r="RWK341" s="60"/>
      <c r="RWL341" s="60"/>
      <c r="RWM341" s="60"/>
      <c r="RWN341" s="60"/>
      <c r="RWO341" s="60"/>
      <c r="RWP341" s="60"/>
      <c r="RWQ341" s="60"/>
      <c r="RWR341" s="60"/>
      <c r="RWS341" s="60"/>
      <c r="RWT341" s="60"/>
      <c r="RWU341" s="60"/>
      <c r="RWV341" s="60"/>
      <c r="RWW341" s="60"/>
      <c r="RWX341" s="60"/>
      <c r="RWY341" s="60"/>
      <c r="RWZ341" s="60"/>
      <c r="RXA341" s="60"/>
      <c r="RXB341" s="60"/>
      <c r="RXC341" s="60"/>
      <c r="RXD341" s="60"/>
      <c r="RXE341" s="60"/>
      <c r="RXF341" s="60"/>
      <c r="RXG341" s="60"/>
      <c r="RXH341" s="60"/>
      <c r="RXI341" s="60"/>
      <c r="RXJ341" s="60"/>
      <c r="RXK341" s="60"/>
      <c r="RXL341" s="60"/>
      <c r="RXM341" s="60"/>
      <c r="RXN341" s="60"/>
      <c r="RXO341" s="60"/>
      <c r="RXP341" s="60"/>
      <c r="RXQ341" s="60"/>
      <c r="RXR341" s="60"/>
      <c r="RXS341" s="60"/>
      <c r="RXT341" s="60"/>
      <c r="RXU341" s="60"/>
      <c r="RXV341" s="60"/>
      <c r="RXW341" s="60"/>
      <c r="RXX341" s="60"/>
      <c r="RXY341" s="60"/>
      <c r="RXZ341" s="60"/>
      <c r="RYA341" s="60"/>
      <c r="RYB341" s="60"/>
      <c r="RYC341" s="60"/>
      <c r="RYD341" s="60"/>
      <c r="RYE341" s="60"/>
      <c r="RYF341" s="60"/>
      <c r="RYG341" s="60"/>
      <c r="RYH341" s="60"/>
      <c r="RYI341" s="60"/>
      <c r="RYJ341" s="60"/>
      <c r="RYK341" s="60"/>
      <c r="RYL341" s="60"/>
      <c r="RYM341" s="60"/>
      <c r="RYN341" s="60"/>
      <c r="RYO341" s="60"/>
      <c r="RYP341" s="60"/>
      <c r="RYQ341" s="60"/>
      <c r="RYR341" s="60"/>
      <c r="RYS341" s="60"/>
      <c r="RYT341" s="60"/>
      <c r="RYU341" s="60"/>
      <c r="RYV341" s="60"/>
      <c r="RYW341" s="60"/>
      <c r="RYX341" s="60"/>
      <c r="RYY341" s="60"/>
      <c r="RYZ341" s="60"/>
      <c r="RZA341" s="60"/>
      <c r="RZB341" s="60"/>
      <c r="RZC341" s="60"/>
      <c r="RZD341" s="60"/>
      <c r="RZE341" s="60"/>
      <c r="RZF341" s="60"/>
      <c r="RZG341" s="60"/>
      <c r="RZH341" s="60"/>
      <c r="RZI341" s="60"/>
      <c r="RZJ341" s="60"/>
      <c r="RZK341" s="60"/>
      <c r="RZL341" s="60"/>
      <c r="RZM341" s="60"/>
      <c r="RZN341" s="60"/>
      <c r="RZO341" s="60"/>
      <c r="RZP341" s="60"/>
      <c r="RZQ341" s="60"/>
      <c r="RZR341" s="60"/>
      <c r="RZS341" s="60"/>
      <c r="RZT341" s="60"/>
      <c r="RZU341" s="60"/>
      <c r="RZV341" s="60"/>
      <c r="RZW341" s="60"/>
      <c r="RZX341" s="60"/>
      <c r="RZY341" s="60"/>
      <c r="RZZ341" s="60"/>
      <c r="SAA341" s="60"/>
      <c r="SAB341" s="60"/>
      <c r="SAC341" s="60"/>
      <c r="SAD341" s="60"/>
      <c r="SAE341" s="60"/>
      <c r="SAF341" s="60"/>
      <c r="SAG341" s="60"/>
      <c r="SAH341" s="60"/>
      <c r="SAI341" s="60"/>
      <c r="SAJ341" s="60"/>
      <c r="SAK341" s="60"/>
      <c r="SAL341" s="60"/>
      <c r="SAM341" s="60"/>
      <c r="SAN341" s="60"/>
      <c r="SAO341" s="60"/>
      <c r="SAP341" s="60"/>
      <c r="SAQ341" s="60"/>
      <c r="SAR341" s="60"/>
      <c r="SAS341" s="60"/>
      <c r="SAT341" s="60"/>
      <c r="SAU341" s="60"/>
      <c r="SAV341" s="60"/>
      <c r="SAW341" s="60"/>
      <c r="SAX341" s="60"/>
      <c r="SAY341" s="60"/>
      <c r="SAZ341" s="60"/>
      <c r="SBA341" s="60"/>
      <c r="SBB341" s="60"/>
      <c r="SBC341" s="60"/>
      <c r="SBD341" s="60"/>
      <c r="SBE341" s="60"/>
      <c r="SBF341" s="60"/>
      <c r="SBG341" s="60"/>
      <c r="SBH341" s="60"/>
      <c r="SBI341" s="60"/>
      <c r="SBJ341" s="60"/>
      <c r="SBK341" s="60"/>
      <c r="SBL341" s="60"/>
      <c r="SBM341" s="60"/>
      <c r="SBN341" s="60"/>
      <c r="SBO341" s="60"/>
      <c r="SBP341" s="60"/>
      <c r="SBQ341" s="60"/>
      <c r="SBR341" s="60"/>
      <c r="SBS341" s="60"/>
      <c r="SBT341" s="60"/>
      <c r="SBU341" s="60"/>
      <c r="SBV341" s="60"/>
      <c r="SBW341" s="60"/>
      <c r="SBX341" s="60"/>
      <c r="SBY341" s="60"/>
      <c r="SBZ341" s="60"/>
      <c r="SCA341" s="60"/>
      <c r="SCB341" s="60"/>
      <c r="SCC341" s="60"/>
      <c r="SCD341" s="60"/>
      <c r="SCE341" s="60"/>
      <c r="SCF341" s="60"/>
      <c r="SCG341" s="60"/>
      <c r="SCH341" s="60"/>
      <c r="SCI341" s="60"/>
      <c r="SCJ341" s="60"/>
      <c r="SCK341" s="60"/>
      <c r="SCL341" s="60"/>
      <c r="SCM341" s="60"/>
      <c r="SCN341" s="60"/>
      <c r="SCO341" s="60"/>
      <c r="SCP341" s="60"/>
      <c r="SCQ341" s="60"/>
      <c r="SCR341" s="60"/>
      <c r="SCS341" s="60"/>
      <c r="SCT341" s="60"/>
      <c r="SCU341" s="60"/>
      <c r="SCV341" s="60"/>
      <c r="SCW341" s="60"/>
      <c r="SCX341" s="60"/>
      <c r="SCY341" s="60"/>
      <c r="SCZ341" s="60"/>
      <c r="SDA341" s="60"/>
      <c r="SDB341" s="60"/>
      <c r="SDC341" s="60"/>
      <c r="SDD341" s="60"/>
      <c r="SDE341" s="60"/>
      <c r="SDF341" s="60"/>
      <c r="SDG341" s="60"/>
      <c r="SDH341" s="60"/>
      <c r="SDI341" s="60"/>
      <c r="SDJ341" s="60"/>
      <c r="SDK341" s="60"/>
      <c r="SDL341" s="60"/>
      <c r="SDM341" s="60"/>
      <c r="SDN341" s="60"/>
      <c r="SDO341" s="60"/>
      <c r="SDP341" s="60"/>
      <c r="SDQ341" s="60"/>
      <c r="SDR341" s="60"/>
      <c r="SDS341" s="60"/>
      <c r="SDT341" s="60"/>
      <c r="SDU341" s="60"/>
      <c r="SDV341" s="60"/>
      <c r="SDW341" s="60"/>
      <c r="SDX341" s="60"/>
      <c r="SDY341" s="60"/>
      <c r="SDZ341" s="60"/>
      <c r="SEA341" s="60"/>
      <c r="SEB341" s="60"/>
      <c r="SEC341" s="60"/>
      <c r="SED341" s="60"/>
      <c r="SEE341" s="60"/>
      <c r="SEF341" s="60"/>
      <c r="SEG341" s="60"/>
      <c r="SEH341" s="60"/>
      <c r="SEI341" s="60"/>
      <c r="SEJ341" s="60"/>
      <c r="SEK341" s="60"/>
      <c r="SEL341" s="60"/>
      <c r="SEM341" s="60"/>
      <c r="SEN341" s="60"/>
      <c r="SEO341" s="60"/>
      <c r="SEP341" s="60"/>
      <c r="SEQ341" s="60"/>
      <c r="SER341" s="60"/>
      <c r="SES341" s="60"/>
      <c r="SET341" s="60"/>
      <c r="SEU341" s="60"/>
      <c r="SEV341" s="60"/>
      <c r="SEW341" s="60"/>
      <c r="SEX341" s="60"/>
      <c r="SEY341" s="60"/>
      <c r="SEZ341" s="60"/>
      <c r="SFA341" s="60"/>
      <c r="SFB341" s="60"/>
      <c r="SFC341" s="60"/>
      <c r="SFD341" s="60"/>
      <c r="SFE341" s="60"/>
      <c r="SFF341" s="60"/>
      <c r="SFG341" s="60"/>
      <c r="SFH341" s="60"/>
      <c r="SFI341" s="60"/>
      <c r="SFJ341" s="60"/>
      <c r="SFK341" s="60"/>
      <c r="SFL341" s="60"/>
      <c r="SFM341" s="60"/>
      <c r="SFN341" s="60"/>
      <c r="SFO341" s="60"/>
      <c r="SFP341" s="60"/>
      <c r="SFQ341" s="60"/>
      <c r="SFR341" s="60"/>
      <c r="SFS341" s="60"/>
      <c r="SFT341" s="60"/>
      <c r="SFU341" s="60"/>
      <c r="SFV341" s="60"/>
      <c r="SFW341" s="60"/>
      <c r="SFX341" s="60"/>
      <c r="SFY341" s="60"/>
      <c r="SFZ341" s="60"/>
      <c r="SGA341" s="60"/>
      <c r="SGB341" s="60"/>
      <c r="SGC341" s="60"/>
      <c r="SGD341" s="60"/>
      <c r="SGE341" s="60"/>
      <c r="SGF341" s="60"/>
      <c r="SGG341" s="60"/>
      <c r="SGH341" s="60"/>
      <c r="SGI341" s="60"/>
      <c r="SGJ341" s="60"/>
      <c r="SGK341" s="60"/>
      <c r="SGL341" s="60"/>
      <c r="SGM341" s="60"/>
      <c r="SGN341" s="60"/>
      <c r="SGO341" s="60"/>
      <c r="SGP341" s="60"/>
      <c r="SGQ341" s="60"/>
      <c r="SGR341" s="60"/>
      <c r="SGS341" s="60"/>
      <c r="SGT341" s="60"/>
      <c r="SGU341" s="60"/>
      <c r="SGV341" s="60"/>
      <c r="SGW341" s="60"/>
      <c r="SGX341" s="60"/>
      <c r="SGY341" s="60"/>
      <c r="SGZ341" s="60"/>
      <c r="SHA341" s="60"/>
      <c r="SHB341" s="60"/>
      <c r="SHC341" s="60"/>
      <c r="SHD341" s="60"/>
      <c r="SHE341" s="60"/>
      <c r="SHF341" s="60"/>
      <c r="SHG341" s="60"/>
      <c r="SHH341" s="60"/>
      <c r="SHI341" s="60"/>
      <c r="SHJ341" s="60"/>
      <c r="SHK341" s="60"/>
      <c r="SHL341" s="60"/>
      <c r="SHM341" s="60"/>
      <c r="SHN341" s="60"/>
      <c r="SHO341" s="60"/>
      <c r="SHP341" s="60"/>
      <c r="SHQ341" s="60"/>
      <c r="SHR341" s="60"/>
      <c r="SHS341" s="60"/>
      <c r="SHT341" s="60"/>
      <c r="SHU341" s="60"/>
      <c r="SHV341" s="60"/>
      <c r="SHW341" s="60"/>
      <c r="SHX341" s="60"/>
      <c r="SHY341" s="60"/>
      <c r="SHZ341" s="60"/>
      <c r="SIA341" s="60"/>
      <c r="SIB341" s="60"/>
      <c r="SIC341" s="60"/>
      <c r="SID341" s="60"/>
      <c r="SIE341" s="60"/>
      <c r="SIF341" s="60"/>
      <c r="SIG341" s="60"/>
      <c r="SIH341" s="60"/>
      <c r="SII341" s="60"/>
      <c r="SIJ341" s="60"/>
      <c r="SIK341" s="60"/>
      <c r="SIL341" s="60"/>
      <c r="SIM341" s="60"/>
      <c r="SIN341" s="60"/>
      <c r="SIO341" s="60"/>
      <c r="SIP341" s="60"/>
      <c r="SIQ341" s="60"/>
      <c r="SIR341" s="60"/>
      <c r="SIS341" s="60"/>
      <c r="SIT341" s="60"/>
      <c r="SIU341" s="60"/>
      <c r="SIV341" s="60"/>
      <c r="SIW341" s="60"/>
      <c r="SIX341" s="60"/>
      <c r="SIY341" s="60"/>
      <c r="SIZ341" s="60"/>
      <c r="SJA341" s="60"/>
      <c r="SJB341" s="60"/>
      <c r="SJC341" s="60"/>
      <c r="SJD341" s="60"/>
      <c r="SJE341" s="60"/>
      <c r="SJF341" s="60"/>
      <c r="SJG341" s="60"/>
      <c r="SJH341" s="60"/>
      <c r="SJI341" s="60"/>
      <c r="SJJ341" s="60"/>
      <c r="SJK341" s="60"/>
      <c r="SJL341" s="60"/>
      <c r="SJM341" s="60"/>
      <c r="SJN341" s="60"/>
      <c r="SJO341" s="60"/>
      <c r="SJP341" s="60"/>
      <c r="SJQ341" s="60"/>
      <c r="SJR341" s="60"/>
      <c r="SJS341" s="60"/>
      <c r="SJT341" s="60"/>
      <c r="SJU341" s="60"/>
      <c r="SJV341" s="60"/>
      <c r="SJW341" s="60"/>
      <c r="SJX341" s="60"/>
      <c r="SJY341" s="60"/>
      <c r="SJZ341" s="60"/>
      <c r="SKA341" s="60"/>
      <c r="SKB341" s="60"/>
      <c r="SKC341" s="60"/>
      <c r="SKD341" s="60"/>
      <c r="SKE341" s="60"/>
      <c r="SKF341" s="60"/>
      <c r="SKG341" s="60"/>
      <c r="SKH341" s="60"/>
      <c r="SKI341" s="60"/>
      <c r="SKJ341" s="60"/>
      <c r="SKK341" s="60"/>
      <c r="SKL341" s="60"/>
      <c r="SKM341" s="60"/>
      <c r="SKN341" s="60"/>
      <c r="SKO341" s="60"/>
      <c r="SKP341" s="60"/>
      <c r="SKQ341" s="60"/>
      <c r="SKR341" s="60"/>
      <c r="SKS341" s="60"/>
      <c r="SKT341" s="60"/>
      <c r="SKU341" s="60"/>
      <c r="SKV341" s="60"/>
      <c r="SKW341" s="60"/>
      <c r="SKX341" s="60"/>
      <c r="SKY341" s="60"/>
      <c r="SKZ341" s="60"/>
      <c r="SLA341" s="60"/>
      <c r="SLB341" s="60"/>
      <c r="SLC341" s="60"/>
      <c r="SLD341" s="60"/>
      <c r="SLE341" s="60"/>
      <c r="SLF341" s="60"/>
      <c r="SLG341" s="60"/>
      <c r="SLH341" s="60"/>
      <c r="SLI341" s="60"/>
      <c r="SLJ341" s="60"/>
      <c r="SLK341" s="60"/>
      <c r="SLL341" s="60"/>
      <c r="SLM341" s="60"/>
      <c r="SLN341" s="60"/>
      <c r="SLO341" s="60"/>
      <c r="SLP341" s="60"/>
      <c r="SLQ341" s="60"/>
      <c r="SLR341" s="60"/>
      <c r="SLS341" s="60"/>
      <c r="SLT341" s="60"/>
      <c r="SLU341" s="60"/>
      <c r="SLV341" s="60"/>
      <c r="SLW341" s="60"/>
      <c r="SLX341" s="60"/>
      <c r="SLY341" s="60"/>
      <c r="SLZ341" s="60"/>
      <c r="SMA341" s="60"/>
      <c r="SMB341" s="60"/>
      <c r="SMC341" s="60"/>
      <c r="SMD341" s="60"/>
      <c r="SME341" s="60"/>
      <c r="SMF341" s="60"/>
      <c r="SMG341" s="60"/>
      <c r="SMH341" s="60"/>
      <c r="SMI341" s="60"/>
      <c r="SMJ341" s="60"/>
      <c r="SMK341" s="60"/>
      <c r="SML341" s="60"/>
      <c r="SMM341" s="60"/>
      <c r="SMN341" s="60"/>
      <c r="SMO341" s="60"/>
      <c r="SMP341" s="60"/>
      <c r="SMQ341" s="60"/>
      <c r="SMR341" s="60"/>
      <c r="SMS341" s="60"/>
      <c r="SMT341" s="60"/>
      <c r="SMU341" s="60"/>
      <c r="SMV341" s="60"/>
      <c r="SMW341" s="60"/>
      <c r="SMX341" s="60"/>
      <c r="SMY341" s="60"/>
      <c r="SMZ341" s="60"/>
      <c r="SNA341" s="60"/>
      <c r="SNB341" s="60"/>
      <c r="SNC341" s="60"/>
      <c r="SND341" s="60"/>
      <c r="SNE341" s="60"/>
      <c r="SNF341" s="60"/>
      <c r="SNG341" s="60"/>
      <c r="SNH341" s="60"/>
      <c r="SNI341" s="60"/>
      <c r="SNJ341" s="60"/>
      <c r="SNK341" s="60"/>
      <c r="SNL341" s="60"/>
      <c r="SNM341" s="60"/>
      <c r="SNN341" s="60"/>
      <c r="SNO341" s="60"/>
      <c r="SNP341" s="60"/>
      <c r="SNQ341" s="60"/>
      <c r="SNR341" s="60"/>
      <c r="SNS341" s="60"/>
      <c r="SNT341" s="60"/>
      <c r="SNU341" s="60"/>
      <c r="SNV341" s="60"/>
      <c r="SNW341" s="60"/>
      <c r="SNX341" s="60"/>
      <c r="SNY341" s="60"/>
      <c r="SNZ341" s="60"/>
      <c r="SOA341" s="60"/>
      <c r="SOB341" s="60"/>
      <c r="SOC341" s="60"/>
      <c r="SOD341" s="60"/>
      <c r="SOE341" s="60"/>
      <c r="SOF341" s="60"/>
      <c r="SOG341" s="60"/>
      <c r="SOH341" s="60"/>
      <c r="SOI341" s="60"/>
      <c r="SOJ341" s="60"/>
      <c r="SOK341" s="60"/>
      <c r="SOL341" s="60"/>
      <c r="SOM341" s="60"/>
      <c r="SON341" s="60"/>
      <c r="SOO341" s="60"/>
      <c r="SOP341" s="60"/>
      <c r="SOQ341" s="60"/>
      <c r="SOR341" s="60"/>
      <c r="SOS341" s="60"/>
      <c r="SOT341" s="60"/>
      <c r="SOU341" s="60"/>
      <c r="SOV341" s="60"/>
      <c r="SOW341" s="60"/>
      <c r="SOX341" s="60"/>
      <c r="SOY341" s="60"/>
      <c r="SOZ341" s="60"/>
      <c r="SPA341" s="60"/>
      <c r="SPB341" s="60"/>
      <c r="SPC341" s="60"/>
      <c r="SPD341" s="60"/>
      <c r="SPE341" s="60"/>
      <c r="SPF341" s="60"/>
      <c r="SPG341" s="60"/>
      <c r="SPH341" s="60"/>
      <c r="SPI341" s="60"/>
      <c r="SPJ341" s="60"/>
      <c r="SPK341" s="60"/>
      <c r="SPL341" s="60"/>
      <c r="SPM341" s="60"/>
      <c r="SPN341" s="60"/>
      <c r="SPO341" s="60"/>
      <c r="SPP341" s="60"/>
      <c r="SPQ341" s="60"/>
      <c r="SPR341" s="60"/>
      <c r="SPS341" s="60"/>
      <c r="SPT341" s="60"/>
      <c r="SPU341" s="60"/>
      <c r="SPV341" s="60"/>
      <c r="SPW341" s="60"/>
      <c r="SPX341" s="60"/>
      <c r="SPY341" s="60"/>
      <c r="SPZ341" s="60"/>
      <c r="SQA341" s="60"/>
      <c r="SQB341" s="60"/>
      <c r="SQC341" s="60"/>
      <c r="SQD341" s="60"/>
      <c r="SQE341" s="60"/>
      <c r="SQF341" s="60"/>
      <c r="SQG341" s="60"/>
      <c r="SQH341" s="60"/>
      <c r="SQI341" s="60"/>
      <c r="SQJ341" s="60"/>
      <c r="SQK341" s="60"/>
      <c r="SQL341" s="60"/>
      <c r="SQM341" s="60"/>
      <c r="SQN341" s="60"/>
      <c r="SQO341" s="60"/>
      <c r="SQP341" s="60"/>
      <c r="SQQ341" s="60"/>
      <c r="SQR341" s="60"/>
      <c r="SQS341" s="60"/>
      <c r="SQT341" s="60"/>
      <c r="SQU341" s="60"/>
      <c r="SQV341" s="60"/>
      <c r="SQW341" s="60"/>
      <c r="SQX341" s="60"/>
      <c r="SQY341" s="60"/>
      <c r="SQZ341" s="60"/>
      <c r="SRA341" s="60"/>
      <c r="SRB341" s="60"/>
      <c r="SRC341" s="60"/>
      <c r="SRD341" s="60"/>
      <c r="SRE341" s="60"/>
      <c r="SRF341" s="60"/>
      <c r="SRG341" s="60"/>
      <c r="SRH341" s="60"/>
      <c r="SRI341" s="60"/>
      <c r="SRJ341" s="60"/>
      <c r="SRK341" s="60"/>
      <c r="SRL341" s="60"/>
      <c r="SRM341" s="60"/>
      <c r="SRN341" s="60"/>
      <c r="SRO341" s="60"/>
      <c r="SRP341" s="60"/>
      <c r="SRQ341" s="60"/>
      <c r="SRR341" s="60"/>
      <c r="SRS341" s="60"/>
      <c r="SRT341" s="60"/>
      <c r="SRU341" s="60"/>
      <c r="SRV341" s="60"/>
      <c r="SRW341" s="60"/>
      <c r="SRX341" s="60"/>
      <c r="SRY341" s="60"/>
      <c r="SRZ341" s="60"/>
      <c r="SSA341" s="60"/>
      <c r="SSB341" s="60"/>
      <c r="SSC341" s="60"/>
      <c r="SSD341" s="60"/>
      <c r="SSE341" s="60"/>
      <c r="SSF341" s="60"/>
      <c r="SSG341" s="60"/>
      <c r="SSH341" s="60"/>
      <c r="SSI341" s="60"/>
      <c r="SSJ341" s="60"/>
      <c r="SSK341" s="60"/>
      <c r="SSL341" s="60"/>
      <c r="SSM341" s="60"/>
      <c r="SSN341" s="60"/>
      <c r="SSO341" s="60"/>
      <c r="SSP341" s="60"/>
      <c r="SSQ341" s="60"/>
      <c r="SSR341" s="60"/>
      <c r="SSS341" s="60"/>
      <c r="SST341" s="60"/>
      <c r="SSU341" s="60"/>
      <c r="SSV341" s="60"/>
      <c r="SSW341" s="60"/>
      <c r="SSX341" s="60"/>
      <c r="SSY341" s="60"/>
      <c r="SSZ341" s="60"/>
      <c r="STA341" s="60"/>
      <c r="STB341" s="60"/>
      <c r="STC341" s="60"/>
      <c r="STD341" s="60"/>
      <c r="STE341" s="60"/>
      <c r="STF341" s="60"/>
      <c r="STG341" s="60"/>
      <c r="STH341" s="60"/>
      <c r="STI341" s="60"/>
      <c r="STJ341" s="60"/>
      <c r="STK341" s="60"/>
      <c r="STL341" s="60"/>
      <c r="STM341" s="60"/>
      <c r="STN341" s="60"/>
      <c r="STO341" s="60"/>
      <c r="STP341" s="60"/>
      <c r="STQ341" s="60"/>
      <c r="STR341" s="60"/>
      <c r="STS341" s="60"/>
      <c r="STT341" s="60"/>
      <c r="STU341" s="60"/>
      <c r="STV341" s="60"/>
      <c r="STW341" s="60"/>
      <c r="STX341" s="60"/>
      <c r="STY341" s="60"/>
      <c r="STZ341" s="60"/>
      <c r="SUA341" s="60"/>
      <c r="SUB341" s="60"/>
      <c r="SUC341" s="60"/>
      <c r="SUD341" s="60"/>
      <c r="SUE341" s="60"/>
      <c r="SUF341" s="60"/>
      <c r="SUG341" s="60"/>
      <c r="SUH341" s="60"/>
      <c r="SUI341" s="60"/>
      <c r="SUJ341" s="60"/>
      <c r="SUK341" s="60"/>
      <c r="SUL341" s="60"/>
      <c r="SUM341" s="60"/>
      <c r="SUN341" s="60"/>
      <c r="SUO341" s="60"/>
      <c r="SUP341" s="60"/>
      <c r="SUQ341" s="60"/>
      <c r="SUR341" s="60"/>
      <c r="SUS341" s="60"/>
      <c r="SUT341" s="60"/>
      <c r="SUU341" s="60"/>
      <c r="SUV341" s="60"/>
      <c r="SUW341" s="60"/>
      <c r="SUX341" s="60"/>
      <c r="SUY341" s="60"/>
      <c r="SUZ341" s="60"/>
      <c r="SVA341" s="60"/>
      <c r="SVB341" s="60"/>
      <c r="SVC341" s="60"/>
      <c r="SVD341" s="60"/>
      <c r="SVE341" s="60"/>
      <c r="SVF341" s="60"/>
      <c r="SVG341" s="60"/>
      <c r="SVH341" s="60"/>
      <c r="SVI341" s="60"/>
      <c r="SVJ341" s="60"/>
      <c r="SVK341" s="60"/>
      <c r="SVL341" s="60"/>
      <c r="SVM341" s="60"/>
      <c r="SVN341" s="60"/>
      <c r="SVO341" s="60"/>
      <c r="SVP341" s="60"/>
      <c r="SVQ341" s="60"/>
      <c r="SVR341" s="60"/>
      <c r="SVS341" s="60"/>
      <c r="SVT341" s="60"/>
      <c r="SVU341" s="60"/>
      <c r="SVV341" s="60"/>
      <c r="SVW341" s="60"/>
      <c r="SVX341" s="60"/>
      <c r="SVY341" s="60"/>
      <c r="SVZ341" s="60"/>
      <c r="SWA341" s="60"/>
      <c r="SWB341" s="60"/>
      <c r="SWC341" s="60"/>
      <c r="SWD341" s="60"/>
      <c r="SWE341" s="60"/>
      <c r="SWF341" s="60"/>
      <c r="SWG341" s="60"/>
      <c r="SWH341" s="60"/>
      <c r="SWI341" s="60"/>
      <c r="SWJ341" s="60"/>
      <c r="SWK341" s="60"/>
      <c r="SWL341" s="60"/>
      <c r="SWM341" s="60"/>
      <c r="SWN341" s="60"/>
      <c r="SWO341" s="60"/>
      <c r="SWP341" s="60"/>
      <c r="SWQ341" s="60"/>
      <c r="SWR341" s="60"/>
      <c r="SWS341" s="60"/>
      <c r="SWT341" s="60"/>
      <c r="SWU341" s="60"/>
      <c r="SWV341" s="60"/>
      <c r="SWW341" s="60"/>
      <c r="SWX341" s="60"/>
      <c r="SWY341" s="60"/>
      <c r="SWZ341" s="60"/>
      <c r="SXA341" s="60"/>
      <c r="SXB341" s="60"/>
      <c r="SXC341" s="60"/>
      <c r="SXD341" s="60"/>
      <c r="SXE341" s="60"/>
      <c r="SXF341" s="60"/>
      <c r="SXG341" s="60"/>
      <c r="SXH341" s="60"/>
      <c r="SXI341" s="60"/>
      <c r="SXJ341" s="60"/>
      <c r="SXK341" s="60"/>
      <c r="SXL341" s="60"/>
      <c r="SXM341" s="60"/>
      <c r="SXN341" s="60"/>
      <c r="SXO341" s="60"/>
      <c r="SXP341" s="60"/>
      <c r="SXQ341" s="60"/>
      <c r="SXR341" s="60"/>
      <c r="SXS341" s="60"/>
      <c r="SXT341" s="60"/>
      <c r="SXU341" s="60"/>
      <c r="SXV341" s="60"/>
      <c r="SXW341" s="60"/>
      <c r="SXX341" s="60"/>
      <c r="SXY341" s="60"/>
      <c r="SXZ341" s="60"/>
      <c r="SYA341" s="60"/>
      <c r="SYB341" s="60"/>
      <c r="SYC341" s="60"/>
      <c r="SYD341" s="60"/>
      <c r="SYE341" s="60"/>
      <c r="SYF341" s="60"/>
      <c r="SYG341" s="60"/>
      <c r="SYH341" s="60"/>
      <c r="SYI341" s="60"/>
      <c r="SYJ341" s="60"/>
      <c r="SYK341" s="60"/>
      <c r="SYL341" s="60"/>
      <c r="SYM341" s="60"/>
      <c r="SYN341" s="60"/>
      <c r="SYO341" s="60"/>
      <c r="SYP341" s="60"/>
      <c r="SYQ341" s="60"/>
      <c r="SYR341" s="60"/>
      <c r="SYS341" s="60"/>
      <c r="SYT341" s="60"/>
      <c r="SYU341" s="60"/>
      <c r="SYV341" s="60"/>
      <c r="SYW341" s="60"/>
      <c r="SYX341" s="60"/>
      <c r="SYY341" s="60"/>
      <c r="SYZ341" s="60"/>
      <c r="SZA341" s="60"/>
      <c r="SZB341" s="60"/>
      <c r="SZC341" s="60"/>
      <c r="SZD341" s="60"/>
      <c r="SZE341" s="60"/>
      <c r="SZF341" s="60"/>
      <c r="SZG341" s="60"/>
      <c r="SZH341" s="60"/>
      <c r="SZI341" s="60"/>
      <c r="SZJ341" s="60"/>
      <c r="SZK341" s="60"/>
      <c r="SZL341" s="60"/>
      <c r="SZM341" s="60"/>
      <c r="SZN341" s="60"/>
      <c r="SZO341" s="60"/>
      <c r="SZP341" s="60"/>
      <c r="SZQ341" s="60"/>
      <c r="SZR341" s="60"/>
      <c r="SZS341" s="60"/>
      <c r="SZT341" s="60"/>
      <c r="SZU341" s="60"/>
      <c r="SZV341" s="60"/>
      <c r="SZW341" s="60"/>
      <c r="SZX341" s="60"/>
      <c r="SZY341" s="60"/>
      <c r="SZZ341" s="60"/>
      <c r="TAA341" s="60"/>
      <c r="TAB341" s="60"/>
      <c r="TAC341" s="60"/>
      <c r="TAD341" s="60"/>
      <c r="TAE341" s="60"/>
      <c r="TAF341" s="60"/>
      <c r="TAG341" s="60"/>
      <c r="TAH341" s="60"/>
      <c r="TAI341" s="60"/>
      <c r="TAJ341" s="60"/>
      <c r="TAK341" s="60"/>
      <c r="TAL341" s="60"/>
      <c r="TAM341" s="60"/>
      <c r="TAN341" s="60"/>
      <c r="TAO341" s="60"/>
      <c r="TAP341" s="60"/>
      <c r="TAQ341" s="60"/>
      <c r="TAR341" s="60"/>
      <c r="TAS341" s="60"/>
      <c r="TAT341" s="60"/>
      <c r="TAU341" s="60"/>
      <c r="TAV341" s="60"/>
      <c r="TAW341" s="60"/>
      <c r="TAX341" s="60"/>
      <c r="TAY341" s="60"/>
      <c r="TAZ341" s="60"/>
      <c r="TBA341" s="60"/>
      <c r="TBB341" s="60"/>
      <c r="TBC341" s="60"/>
      <c r="TBD341" s="60"/>
      <c r="TBE341" s="60"/>
      <c r="TBF341" s="60"/>
      <c r="TBG341" s="60"/>
      <c r="TBH341" s="60"/>
      <c r="TBI341" s="60"/>
      <c r="TBJ341" s="60"/>
      <c r="TBK341" s="60"/>
      <c r="TBL341" s="60"/>
      <c r="TBM341" s="60"/>
      <c r="TBN341" s="60"/>
      <c r="TBO341" s="60"/>
      <c r="TBP341" s="60"/>
      <c r="TBQ341" s="60"/>
      <c r="TBR341" s="60"/>
      <c r="TBS341" s="60"/>
      <c r="TBT341" s="60"/>
      <c r="TBU341" s="60"/>
      <c r="TBV341" s="60"/>
      <c r="TBW341" s="60"/>
      <c r="TBX341" s="60"/>
      <c r="TBY341" s="60"/>
      <c r="TBZ341" s="60"/>
      <c r="TCA341" s="60"/>
      <c r="TCB341" s="60"/>
      <c r="TCC341" s="60"/>
      <c r="TCD341" s="60"/>
      <c r="TCE341" s="60"/>
      <c r="TCF341" s="60"/>
      <c r="TCG341" s="60"/>
      <c r="TCH341" s="60"/>
      <c r="TCI341" s="60"/>
      <c r="TCJ341" s="60"/>
      <c r="TCK341" s="60"/>
      <c r="TCL341" s="60"/>
      <c r="TCM341" s="60"/>
      <c r="TCN341" s="60"/>
      <c r="TCO341" s="60"/>
      <c r="TCP341" s="60"/>
      <c r="TCQ341" s="60"/>
      <c r="TCR341" s="60"/>
      <c r="TCS341" s="60"/>
      <c r="TCT341" s="60"/>
      <c r="TCU341" s="60"/>
      <c r="TCV341" s="60"/>
      <c r="TCW341" s="60"/>
      <c r="TCX341" s="60"/>
      <c r="TCY341" s="60"/>
      <c r="TCZ341" s="60"/>
      <c r="TDA341" s="60"/>
      <c r="TDB341" s="60"/>
      <c r="TDC341" s="60"/>
      <c r="TDD341" s="60"/>
      <c r="TDE341" s="60"/>
      <c r="TDF341" s="60"/>
      <c r="TDG341" s="60"/>
      <c r="TDH341" s="60"/>
      <c r="TDI341" s="60"/>
      <c r="TDJ341" s="60"/>
      <c r="TDK341" s="60"/>
      <c r="TDL341" s="60"/>
      <c r="TDM341" s="60"/>
      <c r="TDN341" s="60"/>
      <c r="TDO341" s="60"/>
      <c r="TDP341" s="60"/>
      <c r="TDQ341" s="60"/>
      <c r="TDR341" s="60"/>
      <c r="TDS341" s="60"/>
      <c r="TDT341" s="60"/>
      <c r="TDU341" s="60"/>
      <c r="TDV341" s="60"/>
      <c r="TDW341" s="60"/>
      <c r="TDX341" s="60"/>
      <c r="TDY341" s="60"/>
      <c r="TDZ341" s="60"/>
      <c r="TEA341" s="60"/>
      <c r="TEB341" s="60"/>
      <c r="TEC341" s="60"/>
      <c r="TED341" s="60"/>
      <c r="TEE341" s="60"/>
      <c r="TEF341" s="60"/>
      <c r="TEG341" s="60"/>
      <c r="TEH341" s="60"/>
      <c r="TEI341" s="60"/>
      <c r="TEJ341" s="60"/>
      <c r="TEK341" s="60"/>
      <c r="TEL341" s="60"/>
      <c r="TEM341" s="60"/>
      <c r="TEN341" s="60"/>
      <c r="TEO341" s="60"/>
      <c r="TEP341" s="60"/>
      <c r="TEQ341" s="60"/>
      <c r="TER341" s="60"/>
      <c r="TES341" s="60"/>
      <c r="TET341" s="60"/>
      <c r="TEU341" s="60"/>
      <c r="TEV341" s="60"/>
      <c r="TEW341" s="60"/>
      <c r="TEX341" s="60"/>
      <c r="TEY341" s="60"/>
      <c r="TEZ341" s="60"/>
      <c r="TFA341" s="60"/>
      <c r="TFB341" s="60"/>
      <c r="TFC341" s="60"/>
      <c r="TFD341" s="60"/>
      <c r="TFE341" s="60"/>
      <c r="TFF341" s="60"/>
      <c r="TFG341" s="60"/>
      <c r="TFH341" s="60"/>
      <c r="TFI341" s="60"/>
      <c r="TFJ341" s="60"/>
      <c r="TFK341" s="60"/>
      <c r="TFL341" s="60"/>
      <c r="TFM341" s="60"/>
      <c r="TFN341" s="60"/>
      <c r="TFO341" s="60"/>
      <c r="TFP341" s="60"/>
      <c r="TFQ341" s="60"/>
      <c r="TFR341" s="60"/>
      <c r="TFS341" s="60"/>
      <c r="TFT341" s="60"/>
      <c r="TFU341" s="60"/>
      <c r="TFV341" s="60"/>
      <c r="TFW341" s="60"/>
      <c r="TFX341" s="60"/>
      <c r="TFY341" s="60"/>
      <c r="TFZ341" s="60"/>
      <c r="TGA341" s="60"/>
      <c r="TGB341" s="60"/>
      <c r="TGC341" s="60"/>
      <c r="TGD341" s="60"/>
      <c r="TGE341" s="60"/>
      <c r="TGF341" s="60"/>
      <c r="TGG341" s="60"/>
      <c r="TGH341" s="60"/>
      <c r="TGI341" s="60"/>
      <c r="TGJ341" s="60"/>
      <c r="TGK341" s="60"/>
      <c r="TGL341" s="60"/>
      <c r="TGM341" s="60"/>
      <c r="TGN341" s="60"/>
      <c r="TGO341" s="60"/>
      <c r="TGP341" s="60"/>
      <c r="TGQ341" s="60"/>
      <c r="TGR341" s="60"/>
      <c r="TGS341" s="60"/>
      <c r="TGT341" s="60"/>
      <c r="TGU341" s="60"/>
      <c r="TGV341" s="60"/>
      <c r="TGW341" s="60"/>
      <c r="TGX341" s="60"/>
      <c r="TGY341" s="60"/>
      <c r="TGZ341" s="60"/>
      <c r="THA341" s="60"/>
      <c r="THB341" s="60"/>
      <c r="THC341" s="60"/>
      <c r="THD341" s="60"/>
      <c r="THE341" s="60"/>
      <c r="THF341" s="60"/>
      <c r="THG341" s="60"/>
      <c r="THH341" s="60"/>
      <c r="THI341" s="60"/>
      <c r="THJ341" s="60"/>
      <c r="THK341" s="60"/>
      <c r="THL341" s="60"/>
      <c r="THM341" s="60"/>
      <c r="THN341" s="60"/>
      <c r="THO341" s="60"/>
      <c r="THP341" s="60"/>
      <c r="THQ341" s="60"/>
      <c r="THR341" s="60"/>
      <c r="THS341" s="60"/>
      <c r="THT341" s="60"/>
      <c r="THU341" s="60"/>
      <c r="THV341" s="60"/>
      <c r="THW341" s="60"/>
      <c r="THX341" s="60"/>
      <c r="THY341" s="60"/>
      <c r="THZ341" s="60"/>
      <c r="TIA341" s="60"/>
      <c r="TIB341" s="60"/>
      <c r="TIC341" s="60"/>
      <c r="TID341" s="60"/>
      <c r="TIE341" s="60"/>
      <c r="TIF341" s="60"/>
      <c r="TIG341" s="60"/>
      <c r="TIH341" s="60"/>
      <c r="TII341" s="60"/>
      <c r="TIJ341" s="60"/>
      <c r="TIK341" s="60"/>
      <c r="TIL341" s="60"/>
      <c r="TIM341" s="60"/>
      <c r="TIN341" s="60"/>
      <c r="TIO341" s="60"/>
      <c r="TIP341" s="60"/>
      <c r="TIQ341" s="60"/>
      <c r="TIR341" s="60"/>
      <c r="TIS341" s="60"/>
      <c r="TIT341" s="60"/>
      <c r="TIU341" s="60"/>
      <c r="TIV341" s="60"/>
      <c r="TIW341" s="60"/>
      <c r="TIX341" s="60"/>
      <c r="TIY341" s="60"/>
      <c r="TIZ341" s="60"/>
      <c r="TJA341" s="60"/>
      <c r="TJB341" s="60"/>
      <c r="TJC341" s="60"/>
      <c r="TJD341" s="60"/>
      <c r="TJE341" s="60"/>
      <c r="TJF341" s="60"/>
      <c r="TJG341" s="60"/>
      <c r="TJH341" s="60"/>
      <c r="TJI341" s="60"/>
      <c r="TJJ341" s="60"/>
      <c r="TJK341" s="60"/>
      <c r="TJL341" s="60"/>
      <c r="TJM341" s="60"/>
      <c r="TJN341" s="60"/>
      <c r="TJO341" s="60"/>
      <c r="TJP341" s="60"/>
      <c r="TJQ341" s="60"/>
      <c r="TJR341" s="60"/>
      <c r="TJS341" s="60"/>
      <c r="TJT341" s="60"/>
      <c r="TJU341" s="60"/>
      <c r="TJV341" s="60"/>
      <c r="TJW341" s="60"/>
      <c r="TJX341" s="60"/>
      <c r="TJY341" s="60"/>
      <c r="TJZ341" s="60"/>
      <c r="TKA341" s="60"/>
      <c r="TKB341" s="60"/>
      <c r="TKC341" s="60"/>
      <c r="TKD341" s="60"/>
      <c r="TKE341" s="60"/>
      <c r="TKF341" s="60"/>
      <c r="TKG341" s="60"/>
      <c r="TKH341" s="60"/>
      <c r="TKI341" s="60"/>
      <c r="TKJ341" s="60"/>
      <c r="TKK341" s="60"/>
      <c r="TKL341" s="60"/>
      <c r="TKM341" s="60"/>
      <c r="TKN341" s="60"/>
      <c r="TKO341" s="60"/>
      <c r="TKP341" s="60"/>
      <c r="TKQ341" s="60"/>
      <c r="TKR341" s="60"/>
      <c r="TKS341" s="60"/>
      <c r="TKT341" s="60"/>
      <c r="TKU341" s="60"/>
      <c r="TKV341" s="60"/>
      <c r="TKW341" s="60"/>
      <c r="TKX341" s="60"/>
      <c r="TKY341" s="60"/>
      <c r="TKZ341" s="60"/>
      <c r="TLA341" s="60"/>
      <c r="TLB341" s="60"/>
      <c r="TLC341" s="60"/>
      <c r="TLD341" s="60"/>
      <c r="TLE341" s="60"/>
      <c r="TLF341" s="60"/>
      <c r="TLG341" s="60"/>
      <c r="TLH341" s="60"/>
      <c r="TLI341" s="60"/>
      <c r="TLJ341" s="60"/>
      <c r="TLK341" s="60"/>
      <c r="TLL341" s="60"/>
      <c r="TLM341" s="60"/>
      <c r="TLN341" s="60"/>
      <c r="TLO341" s="60"/>
      <c r="TLP341" s="60"/>
      <c r="TLQ341" s="60"/>
      <c r="TLR341" s="60"/>
      <c r="TLS341" s="60"/>
      <c r="TLT341" s="60"/>
      <c r="TLU341" s="60"/>
      <c r="TLV341" s="60"/>
      <c r="TLW341" s="60"/>
      <c r="TLX341" s="60"/>
      <c r="TLY341" s="60"/>
      <c r="TLZ341" s="60"/>
      <c r="TMA341" s="60"/>
      <c r="TMB341" s="60"/>
      <c r="TMC341" s="60"/>
      <c r="TMD341" s="60"/>
      <c r="TME341" s="60"/>
      <c r="TMF341" s="60"/>
      <c r="TMG341" s="60"/>
      <c r="TMH341" s="60"/>
      <c r="TMI341" s="60"/>
      <c r="TMJ341" s="60"/>
      <c r="TMK341" s="60"/>
      <c r="TML341" s="60"/>
      <c r="TMM341" s="60"/>
      <c r="TMN341" s="60"/>
      <c r="TMO341" s="60"/>
      <c r="TMP341" s="60"/>
      <c r="TMQ341" s="60"/>
      <c r="TMR341" s="60"/>
      <c r="TMS341" s="60"/>
      <c r="TMT341" s="60"/>
      <c r="TMU341" s="60"/>
      <c r="TMV341" s="60"/>
      <c r="TMW341" s="60"/>
      <c r="TMX341" s="60"/>
      <c r="TMY341" s="60"/>
      <c r="TMZ341" s="60"/>
      <c r="TNA341" s="60"/>
      <c r="TNB341" s="60"/>
      <c r="TNC341" s="60"/>
      <c r="TND341" s="60"/>
      <c r="TNE341" s="60"/>
      <c r="TNF341" s="60"/>
      <c r="TNG341" s="60"/>
      <c r="TNH341" s="60"/>
      <c r="TNI341" s="60"/>
      <c r="TNJ341" s="60"/>
      <c r="TNK341" s="60"/>
      <c r="TNL341" s="60"/>
      <c r="TNM341" s="60"/>
      <c r="TNN341" s="60"/>
      <c r="TNO341" s="60"/>
      <c r="TNP341" s="60"/>
      <c r="TNQ341" s="60"/>
      <c r="TNR341" s="60"/>
      <c r="TNS341" s="60"/>
      <c r="TNT341" s="60"/>
      <c r="TNU341" s="60"/>
      <c r="TNV341" s="60"/>
      <c r="TNW341" s="60"/>
      <c r="TNX341" s="60"/>
      <c r="TNY341" s="60"/>
      <c r="TNZ341" s="60"/>
      <c r="TOA341" s="60"/>
      <c r="TOB341" s="60"/>
      <c r="TOC341" s="60"/>
      <c r="TOD341" s="60"/>
      <c r="TOE341" s="60"/>
      <c r="TOF341" s="60"/>
      <c r="TOG341" s="60"/>
      <c r="TOH341" s="60"/>
      <c r="TOI341" s="60"/>
      <c r="TOJ341" s="60"/>
      <c r="TOK341" s="60"/>
      <c r="TOL341" s="60"/>
      <c r="TOM341" s="60"/>
      <c r="TON341" s="60"/>
      <c r="TOO341" s="60"/>
      <c r="TOP341" s="60"/>
      <c r="TOQ341" s="60"/>
      <c r="TOR341" s="60"/>
      <c r="TOS341" s="60"/>
      <c r="TOT341" s="60"/>
      <c r="TOU341" s="60"/>
      <c r="TOV341" s="60"/>
      <c r="TOW341" s="60"/>
      <c r="TOX341" s="60"/>
      <c r="TOY341" s="60"/>
      <c r="TOZ341" s="60"/>
      <c r="TPA341" s="60"/>
      <c r="TPB341" s="60"/>
      <c r="TPC341" s="60"/>
      <c r="TPD341" s="60"/>
      <c r="TPE341" s="60"/>
      <c r="TPF341" s="60"/>
      <c r="TPG341" s="60"/>
      <c r="TPH341" s="60"/>
      <c r="TPI341" s="60"/>
      <c r="TPJ341" s="60"/>
      <c r="TPK341" s="60"/>
      <c r="TPL341" s="60"/>
      <c r="TPM341" s="60"/>
      <c r="TPN341" s="60"/>
      <c r="TPO341" s="60"/>
      <c r="TPP341" s="60"/>
      <c r="TPQ341" s="60"/>
      <c r="TPR341" s="60"/>
      <c r="TPS341" s="60"/>
      <c r="TPT341" s="60"/>
      <c r="TPU341" s="60"/>
      <c r="TPV341" s="60"/>
      <c r="TPW341" s="60"/>
      <c r="TPX341" s="60"/>
      <c r="TPY341" s="60"/>
      <c r="TPZ341" s="60"/>
      <c r="TQA341" s="60"/>
      <c r="TQB341" s="60"/>
      <c r="TQC341" s="60"/>
      <c r="TQD341" s="60"/>
      <c r="TQE341" s="60"/>
      <c r="TQF341" s="60"/>
      <c r="TQG341" s="60"/>
      <c r="TQH341" s="60"/>
      <c r="TQI341" s="60"/>
      <c r="TQJ341" s="60"/>
      <c r="TQK341" s="60"/>
      <c r="TQL341" s="60"/>
      <c r="TQM341" s="60"/>
      <c r="TQN341" s="60"/>
      <c r="TQO341" s="60"/>
      <c r="TQP341" s="60"/>
      <c r="TQQ341" s="60"/>
      <c r="TQR341" s="60"/>
      <c r="TQS341" s="60"/>
      <c r="TQT341" s="60"/>
      <c r="TQU341" s="60"/>
      <c r="TQV341" s="60"/>
      <c r="TQW341" s="60"/>
      <c r="TQX341" s="60"/>
      <c r="TQY341" s="60"/>
      <c r="TQZ341" s="60"/>
      <c r="TRA341" s="60"/>
      <c r="TRB341" s="60"/>
      <c r="TRC341" s="60"/>
      <c r="TRD341" s="60"/>
      <c r="TRE341" s="60"/>
      <c r="TRF341" s="60"/>
      <c r="TRG341" s="60"/>
      <c r="TRH341" s="60"/>
      <c r="TRI341" s="60"/>
      <c r="TRJ341" s="60"/>
      <c r="TRK341" s="60"/>
      <c r="TRL341" s="60"/>
      <c r="TRM341" s="60"/>
      <c r="TRN341" s="60"/>
      <c r="TRO341" s="60"/>
      <c r="TRP341" s="60"/>
      <c r="TRQ341" s="60"/>
      <c r="TRR341" s="60"/>
      <c r="TRS341" s="60"/>
      <c r="TRT341" s="60"/>
      <c r="TRU341" s="60"/>
      <c r="TRV341" s="60"/>
      <c r="TRW341" s="60"/>
      <c r="TRX341" s="60"/>
      <c r="TRY341" s="60"/>
      <c r="TRZ341" s="60"/>
      <c r="TSA341" s="60"/>
      <c r="TSB341" s="60"/>
      <c r="TSC341" s="60"/>
      <c r="TSD341" s="60"/>
      <c r="TSE341" s="60"/>
      <c r="TSF341" s="60"/>
      <c r="TSG341" s="60"/>
      <c r="TSH341" s="60"/>
      <c r="TSI341" s="60"/>
      <c r="TSJ341" s="60"/>
      <c r="TSK341" s="60"/>
      <c r="TSL341" s="60"/>
      <c r="TSM341" s="60"/>
      <c r="TSN341" s="60"/>
      <c r="TSO341" s="60"/>
      <c r="TSP341" s="60"/>
      <c r="TSQ341" s="60"/>
      <c r="TSR341" s="60"/>
      <c r="TSS341" s="60"/>
      <c r="TST341" s="60"/>
      <c r="TSU341" s="60"/>
      <c r="TSV341" s="60"/>
      <c r="TSW341" s="60"/>
      <c r="TSX341" s="60"/>
      <c r="TSY341" s="60"/>
      <c r="TSZ341" s="60"/>
      <c r="TTA341" s="60"/>
      <c r="TTB341" s="60"/>
      <c r="TTC341" s="60"/>
      <c r="TTD341" s="60"/>
      <c r="TTE341" s="60"/>
      <c r="TTF341" s="60"/>
      <c r="TTG341" s="60"/>
      <c r="TTH341" s="60"/>
      <c r="TTI341" s="60"/>
      <c r="TTJ341" s="60"/>
      <c r="TTK341" s="60"/>
      <c r="TTL341" s="60"/>
      <c r="TTM341" s="60"/>
      <c r="TTN341" s="60"/>
      <c r="TTO341" s="60"/>
      <c r="TTP341" s="60"/>
      <c r="TTQ341" s="60"/>
      <c r="TTR341" s="60"/>
      <c r="TTS341" s="60"/>
      <c r="TTT341" s="60"/>
      <c r="TTU341" s="60"/>
      <c r="TTV341" s="60"/>
      <c r="TTW341" s="60"/>
      <c r="TTX341" s="60"/>
      <c r="TTY341" s="60"/>
      <c r="TTZ341" s="60"/>
      <c r="TUA341" s="60"/>
      <c r="TUB341" s="60"/>
      <c r="TUC341" s="60"/>
      <c r="TUD341" s="60"/>
      <c r="TUE341" s="60"/>
      <c r="TUF341" s="60"/>
      <c r="TUG341" s="60"/>
      <c r="TUH341" s="60"/>
      <c r="TUI341" s="60"/>
      <c r="TUJ341" s="60"/>
      <c r="TUK341" s="60"/>
      <c r="TUL341" s="60"/>
      <c r="TUM341" s="60"/>
      <c r="TUN341" s="60"/>
      <c r="TUO341" s="60"/>
      <c r="TUP341" s="60"/>
      <c r="TUQ341" s="60"/>
      <c r="TUR341" s="60"/>
      <c r="TUS341" s="60"/>
      <c r="TUT341" s="60"/>
      <c r="TUU341" s="60"/>
      <c r="TUV341" s="60"/>
      <c r="TUW341" s="60"/>
      <c r="TUX341" s="60"/>
      <c r="TUY341" s="60"/>
      <c r="TUZ341" s="60"/>
      <c r="TVA341" s="60"/>
      <c r="TVB341" s="60"/>
      <c r="TVC341" s="60"/>
      <c r="TVD341" s="60"/>
      <c r="TVE341" s="60"/>
      <c r="TVF341" s="60"/>
      <c r="TVG341" s="60"/>
      <c r="TVH341" s="60"/>
      <c r="TVI341" s="60"/>
      <c r="TVJ341" s="60"/>
      <c r="TVK341" s="60"/>
      <c r="TVL341" s="60"/>
      <c r="TVM341" s="60"/>
      <c r="TVN341" s="60"/>
      <c r="TVO341" s="60"/>
      <c r="TVP341" s="60"/>
      <c r="TVQ341" s="60"/>
      <c r="TVR341" s="60"/>
      <c r="TVS341" s="60"/>
      <c r="TVT341" s="60"/>
      <c r="TVU341" s="60"/>
      <c r="TVV341" s="60"/>
      <c r="TVW341" s="60"/>
      <c r="TVX341" s="60"/>
      <c r="TVY341" s="60"/>
      <c r="TVZ341" s="60"/>
      <c r="TWA341" s="60"/>
      <c r="TWB341" s="60"/>
      <c r="TWC341" s="60"/>
      <c r="TWD341" s="60"/>
      <c r="TWE341" s="60"/>
      <c r="TWF341" s="60"/>
      <c r="TWG341" s="60"/>
      <c r="TWH341" s="60"/>
      <c r="TWI341" s="60"/>
      <c r="TWJ341" s="60"/>
      <c r="TWK341" s="60"/>
      <c r="TWL341" s="60"/>
      <c r="TWM341" s="60"/>
      <c r="TWN341" s="60"/>
      <c r="TWO341" s="60"/>
      <c r="TWP341" s="60"/>
      <c r="TWQ341" s="60"/>
      <c r="TWR341" s="60"/>
      <c r="TWS341" s="60"/>
      <c r="TWT341" s="60"/>
      <c r="TWU341" s="60"/>
      <c r="TWV341" s="60"/>
      <c r="TWW341" s="60"/>
      <c r="TWX341" s="60"/>
      <c r="TWY341" s="60"/>
      <c r="TWZ341" s="60"/>
      <c r="TXA341" s="60"/>
      <c r="TXB341" s="60"/>
      <c r="TXC341" s="60"/>
      <c r="TXD341" s="60"/>
      <c r="TXE341" s="60"/>
      <c r="TXF341" s="60"/>
      <c r="TXG341" s="60"/>
      <c r="TXH341" s="60"/>
      <c r="TXI341" s="60"/>
      <c r="TXJ341" s="60"/>
      <c r="TXK341" s="60"/>
      <c r="TXL341" s="60"/>
      <c r="TXM341" s="60"/>
      <c r="TXN341" s="60"/>
      <c r="TXO341" s="60"/>
      <c r="TXP341" s="60"/>
      <c r="TXQ341" s="60"/>
      <c r="TXR341" s="60"/>
      <c r="TXS341" s="60"/>
      <c r="TXT341" s="60"/>
      <c r="TXU341" s="60"/>
      <c r="TXV341" s="60"/>
      <c r="TXW341" s="60"/>
      <c r="TXX341" s="60"/>
      <c r="TXY341" s="60"/>
      <c r="TXZ341" s="60"/>
      <c r="TYA341" s="60"/>
      <c r="TYB341" s="60"/>
      <c r="TYC341" s="60"/>
      <c r="TYD341" s="60"/>
      <c r="TYE341" s="60"/>
      <c r="TYF341" s="60"/>
      <c r="TYG341" s="60"/>
      <c r="TYH341" s="60"/>
      <c r="TYI341" s="60"/>
      <c r="TYJ341" s="60"/>
      <c r="TYK341" s="60"/>
      <c r="TYL341" s="60"/>
      <c r="TYM341" s="60"/>
      <c r="TYN341" s="60"/>
      <c r="TYO341" s="60"/>
      <c r="TYP341" s="60"/>
      <c r="TYQ341" s="60"/>
      <c r="TYR341" s="60"/>
      <c r="TYS341" s="60"/>
      <c r="TYT341" s="60"/>
      <c r="TYU341" s="60"/>
      <c r="TYV341" s="60"/>
      <c r="TYW341" s="60"/>
      <c r="TYX341" s="60"/>
      <c r="TYY341" s="60"/>
      <c r="TYZ341" s="60"/>
      <c r="TZA341" s="60"/>
      <c r="TZB341" s="60"/>
      <c r="TZC341" s="60"/>
      <c r="TZD341" s="60"/>
      <c r="TZE341" s="60"/>
      <c r="TZF341" s="60"/>
      <c r="TZG341" s="60"/>
      <c r="TZH341" s="60"/>
      <c r="TZI341" s="60"/>
      <c r="TZJ341" s="60"/>
      <c r="TZK341" s="60"/>
      <c r="TZL341" s="60"/>
      <c r="TZM341" s="60"/>
      <c r="TZN341" s="60"/>
      <c r="TZO341" s="60"/>
      <c r="TZP341" s="60"/>
      <c r="TZQ341" s="60"/>
      <c r="TZR341" s="60"/>
      <c r="TZS341" s="60"/>
      <c r="TZT341" s="60"/>
      <c r="TZU341" s="60"/>
      <c r="TZV341" s="60"/>
      <c r="TZW341" s="60"/>
      <c r="TZX341" s="60"/>
      <c r="TZY341" s="60"/>
      <c r="TZZ341" s="60"/>
      <c r="UAA341" s="60"/>
      <c r="UAB341" s="60"/>
      <c r="UAC341" s="60"/>
      <c r="UAD341" s="60"/>
      <c r="UAE341" s="60"/>
      <c r="UAF341" s="60"/>
      <c r="UAG341" s="60"/>
      <c r="UAH341" s="60"/>
      <c r="UAI341" s="60"/>
      <c r="UAJ341" s="60"/>
      <c r="UAK341" s="60"/>
      <c r="UAL341" s="60"/>
      <c r="UAM341" s="60"/>
      <c r="UAN341" s="60"/>
      <c r="UAO341" s="60"/>
      <c r="UAP341" s="60"/>
      <c r="UAQ341" s="60"/>
      <c r="UAR341" s="60"/>
      <c r="UAS341" s="60"/>
      <c r="UAT341" s="60"/>
      <c r="UAU341" s="60"/>
      <c r="UAV341" s="60"/>
      <c r="UAW341" s="60"/>
      <c r="UAX341" s="60"/>
      <c r="UAY341" s="60"/>
      <c r="UAZ341" s="60"/>
      <c r="UBA341" s="60"/>
      <c r="UBB341" s="60"/>
      <c r="UBC341" s="60"/>
      <c r="UBD341" s="60"/>
      <c r="UBE341" s="60"/>
      <c r="UBF341" s="60"/>
      <c r="UBG341" s="60"/>
      <c r="UBH341" s="60"/>
      <c r="UBI341" s="60"/>
      <c r="UBJ341" s="60"/>
      <c r="UBK341" s="60"/>
      <c r="UBL341" s="60"/>
      <c r="UBM341" s="60"/>
      <c r="UBN341" s="60"/>
      <c r="UBO341" s="60"/>
      <c r="UBP341" s="60"/>
      <c r="UBQ341" s="60"/>
      <c r="UBR341" s="60"/>
      <c r="UBS341" s="60"/>
      <c r="UBT341" s="60"/>
      <c r="UBU341" s="60"/>
      <c r="UBV341" s="60"/>
      <c r="UBW341" s="60"/>
      <c r="UBX341" s="60"/>
      <c r="UBY341" s="60"/>
      <c r="UBZ341" s="60"/>
      <c r="UCA341" s="60"/>
      <c r="UCB341" s="60"/>
      <c r="UCC341" s="60"/>
      <c r="UCD341" s="60"/>
      <c r="UCE341" s="60"/>
      <c r="UCF341" s="60"/>
      <c r="UCG341" s="60"/>
      <c r="UCH341" s="60"/>
      <c r="UCI341" s="60"/>
      <c r="UCJ341" s="60"/>
      <c r="UCK341" s="60"/>
      <c r="UCL341" s="60"/>
      <c r="UCM341" s="60"/>
      <c r="UCN341" s="60"/>
      <c r="UCO341" s="60"/>
      <c r="UCP341" s="60"/>
      <c r="UCQ341" s="60"/>
      <c r="UCR341" s="60"/>
      <c r="UCS341" s="60"/>
      <c r="UCT341" s="60"/>
      <c r="UCU341" s="60"/>
      <c r="UCV341" s="60"/>
      <c r="UCW341" s="60"/>
      <c r="UCX341" s="60"/>
      <c r="UCY341" s="60"/>
      <c r="UCZ341" s="60"/>
      <c r="UDA341" s="60"/>
      <c r="UDB341" s="60"/>
      <c r="UDC341" s="60"/>
      <c r="UDD341" s="60"/>
      <c r="UDE341" s="60"/>
      <c r="UDF341" s="60"/>
      <c r="UDG341" s="60"/>
      <c r="UDH341" s="60"/>
      <c r="UDI341" s="60"/>
      <c r="UDJ341" s="60"/>
      <c r="UDK341" s="60"/>
      <c r="UDL341" s="60"/>
      <c r="UDM341" s="60"/>
      <c r="UDN341" s="60"/>
      <c r="UDO341" s="60"/>
      <c r="UDP341" s="60"/>
      <c r="UDQ341" s="60"/>
      <c r="UDR341" s="60"/>
      <c r="UDS341" s="60"/>
      <c r="UDT341" s="60"/>
      <c r="UDU341" s="60"/>
      <c r="UDV341" s="60"/>
      <c r="UDW341" s="60"/>
      <c r="UDX341" s="60"/>
      <c r="UDY341" s="60"/>
      <c r="UDZ341" s="60"/>
      <c r="UEA341" s="60"/>
      <c r="UEB341" s="60"/>
      <c r="UEC341" s="60"/>
      <c r="UED341" s="60"/>
      <c r="UEE341" s="60"/>
      <c r="UEF341" s="60"/>
      <c r="UEG341" s="60"/>
      <c r="UEH341" s="60"/>
      <c r="UEI341" s="60"/>
      <c r="UEJ341" s="60"/>
      <c r="UEK341" s="60"/>
      <c r="UEL341" s="60"/>
      <c r="UEM341" s="60"/>
      <c r="UEN341" s="60"/>
      <c r="UEO341" s="60"/>
      <c r="UEP341" s="60"/>
      <c r="UEQ341" s="60"/>
      <c r="UER341" s="60"/>
      <c r="UES341" s="60"/>
      <c r="UET341" s="60"/>
      <c r="UEU341" s="60"/>
      <c r="UEV341" s="60"/>
      <c r="UEW341" s="60"/>
      <c r="UEX341" s="60"/>
      <c r="UEY341" s="60"/>
      <c r="UEZ341" s="60"/>
      <c r="UFA341" s="60"/>
      <c r="UFB341" s="60"/>
      <c r="UFC341" s="60"/>
      <c r="UFD341" s="60"/>
      <c r="UFE341" s="60"/>
      <c r="UFF341" s="60"/>
      <c r="UFG341" s="60"/>
      <c r="UFH341" s="60"/>
      <c r="UFI341" s="60"/>
      <c r="UFJ341" s="60"/>
      <c r="UFK341" s="60"/>
      <c r="UFL341" s="60"/>
      <c r="UFM341" s="60"/>
      <c r="UFN341" s="60"/>
      <c r="UFO341" s="60"/>
      <c r="UFP341" s="60"/>
      <c r="UFQ341" s="60"/>
      <c r="UFR341" s="60"/>
      <c r="UFS341" s="60"/>
      <c r="UFT341" s="60"/>
      <c r="UFU341" s="60"/>
      <c r="UFV341" s="60"/>
      <c r="UFW341" s="60"/>
      <c r="UFX341" s="60"/>
      <c r="UFY341" s="60"/>
      <c r="UFZ341" s="60"/>
      <c r="UGA341" s="60"/>
      <c r="UGB341" s="60"/>
      <c r="UGC341" s="60"/>
      <c r="UGD341" s="60"/>
      <c r="UGE341" s="60"/>
      <c r="UGF341" s="60"/>
      <c r="UGG341" s="60"/>
      <c r="UGH341" s="60"/>
      <c r="UGI341" s="60"/>
      <c r="UGJ341" s="60"/>
      <c r="UGK341" s="60"/>
      <c r="UGL341" s="60"/>
      <c r="UGM341" s="60"/>
      <c r="UGN341" s="60"/>
      <c r="UGO341" s="60"/>
      <c r="UGP341" s="60"/>
      <c r="UGQ341" s="60"/>
      <c r="UGR341" s="60"/>
      <c r="UGS341" s="60"/>
      <c r="UGT341" s="60"/>
      <c r="UGU341" s="60"/>
      <c r="UGV341" s="60"/>
      <c r="UGW341" s="60"/>
      <c r="UGX341" s="60"/>
      <c r="UGY341" s="60"/>
      <c r="UGZ341" s="60"/>
      <c r="UHA341" s="60"/>
      <c r="UHB341" s="60"/>
      <c r="UHC341" s="60"/>
      <c r="UHD341" s="60"/>
      <c r="UHE341" s="60"/>
      <c r="UHF341" s="60"/>
      <c r="UHG341" s="60"/>
      <c r="UHH341" s="60"/>
      <c r="UHI341" s="60"/>
      <c r="UHJ341" s="60"/>
      <c r="UHK341" s="60"/>
      <c r="UHL341" s="60"/>
      <c r="UHM341" s="60"/>
      <c r="UHN341" s="60"/>
      <c r="UHO341" s="60"/>
      <c r="UHP341" s="60"/>
      <c r="UHQ341" s="60"/>
      <c r="UHR341" s="60"/>
      <c r="UHS341" s="60"/>
      <c r="UHT341" s="60"/>
      <c r="UHU341" s="60"/>
      <c r="UHV341" s="60"/>
      <c r="UHW341" s="60"/>
      <c r="UHX341" s="60"/>
      <c r="UHY341" s="60"/>
      <c r="UHZ341" s="60"/>
      <c r="UIA341" s="60"/>
      <c r="UIB341" s="60"/>
      <c r="UIC341" s="60"/>
      <c r="UID341" s="60"/>
      <c r="UIE341" s="60"/>
      <c r="UIF341" s="60"/>
      <c r="UIG341" s="60"/>
      <c r="UIH341" s="60"/>
      <c r="UII341" s="60"/>
      <c r="UIJ341" s="60"/>
      <c r="UIK341" s="60"/>
      <c r="UIL341" s="60"/>
      <c r="UIM341" s="60"/>
      <c r="UIN341" s="60"/>
      <c r="UIO341" s="60"/>
      <c r="UIP341" s="60"/>
      <c r="UIQ341" s="60"/>
      <c r="UIR341" s="60"/>
      <c r="UIS341" s="60"/>
      <c r="UIT341" s="60"/>
      <c r="UIU341" s="60"/>
      <c r="UIV341" s="60"/>
      <c r="UIW341" s="60"/>
      <c r="UIX341" s="60"/>
      <c r="UIY341" s="60"/>
      <c r="UIZ341" s="60"/>
      <c r="UJA341" s="60"/>
      <c r="UJB341" s="60"/>
      <c r="UJC341" s="60"/>
      <c r="UJD341" s="60"/>
      <c r="UJE341" s="60"/>
      <c r="UJF341" s="60"/>
      <c r="UJG341" s="60"/>
      <c r="UJH341" s="60"/>
      <c r="UJI341" s="60"/>
      <c r="UJJ341" s="60"/>
      <c r="UJK341" s="60"/>
      <c r="UJL341" s="60"/>
      <c r="UJM341" s="60"/>
      <c r="UJN341" s="60"/>
      <c r="UJO341" s="60"/>
      <c r="UJP341" s="60"/>
      <c r="UJQ341" s="60"/>
      <c r="UJR341" s="60"/>
      <c r="UJS341" s="60"/>
      <c r="UJT341" s="60"/>
      <c r="UJU341" s="60"/>
      <c r="UJV341" s="60"/>
      <c r="UJW341" s="60"/>
      <c r="UJX341" s="60"/>
      <c r="UJY341" s="60"/>
      <c r="UJZ341" s="60"/>
      <c r="UKA341" s="60"/>
      <c r="UKB341" s="60"/>
      <c r="UKC341" s="60"/>
      <c r="UKD341" s="60"/>
      <c r="UKE341" s="60"/>
      <c r="UKF341" s="60"/>
      <c r="UKG341" s="60"/>
      <c r="UKH341" s="60"/>
      <c r="UKI341" s="60"/>
      <c r="UKJ341" s="60"/>
      <c r="UKK341" s="60"/>
      <c r="UKL341" s="60"/>
      <c r="UKM341" s="60"/>
      <c r="UKN341" s="60"/>
      <c r="UKO341" s="60"/>
      <c r="UKP341" s="60"/>
      <c r="UKQ341" s="60"/>
      <c r="UKR341" s="60"/>
      <c r="UKS341" s="60"/>
      <c r="UKT341" s="60"/>
      <c r="UKU341" s="60"/>
      <c r="UKV341" s="60"/>
      <c r="UKW341" s="60"/>
      <c r="UKX341" s="60"/>
      <c r="UKY341" s="60"/>
      <c r="UKZ341" s="60"/>
      <c r="ULA341" s="60"/>
      <c r="ULB341" s="60"/>
      <c r="ULC341" s="60"/>
      <c r="ULD341" s="60"/>
      <c r="ULE341" s="60"/>
      <c r="ULF341" s="60"/>
      <c r="ULG341" s="60"/>
      <c r="ULH341" s="60"/>
      <c r="ULI341" s="60"/>
      <c r="ULJ341" s="60"/>
      <c r="ULK341" s="60"/>
      <c r="ULL341" s="60"/>
      <c r="ULM341" s="60"/>
      <c r="ULN341" s="60"/>
      <c r="ULO341" s="60"/>
      <c r="ULP341" s="60"/>
      <c r="ULQ341" s="60"/>
      <c r="ULR341" s="60"/>
      <c r="ULS341" s="60"/>
      <c r="ULT341" s="60"/>
      <c r="ULU341" s="60"/>
      <c r="ULV341" s="60"/>
      <c r="ULW341" s="60"/>
      <c r="ULX341" s="60"/>
      <c r="ULY341" s="60"/>
      <c r="ULZ341" s="60"/>
      <c r="UMA341" s="60"/>
      <c r="UMB341" s="60"/>
      <c r="UMC341" s="60"/>
      <c r="UMD341" s="60"/>
      <c r="UME341" s="60"/>
      <c r="UMF341" s="60"/>
      <c r="UMG341" s="60"/>
      <c r="UMH341" s="60"/>
      <c r="UMI341" s="60"/>
      <c r="UMJ341" s="60"/>
      <c r="UMK341" s="60"/>
      <c r="UML341" s="60"/>
      <c r="UMM341" s="60"/>
      <c r="UMN341" s="60"/>
      <c r="UMO341" s="60"/>
      <c r="UMP341" s="60"/>
      <c r="UMQ341" s="60"/>
      <c r="UMR341" s="60"/>
      <c r="UMS341" s="60"/>
      <c r="UMT341" s="60"/>
      <c r="UMU341" s="60"/>
      <c r="UMV341" s="60"/>
      <c r="UMW341" s="60"/>
      <c r="UMX341" s="60"/>
      <c r="UMY341" s="60"/>
      <c r="UMZ341" s="60"/>
      <c r="UNA341" s="60"/>
      <c r="UNB341" s="60"/>
      <c r="UNC341" s="60"/>
      <c r="UND341" s="60"/>
      <c r="UNE341" s="60"/>
      <c r="UNF341" s="60"/>
      <c r="UNG341" s="60"/>
      <c r="UNH341" s="60"/>
      <c r="UNI341" s="60"/>
      <c r="UNJ341" s="60"/>
      <c r="UNK341" s="60"/>
      <c r="UNL341" s="60"/>
      <c r="UNM341" s="60"/>
      <c r="UNN341" s="60"/>
      <c r="UNO341" s="60"/>
      <c r="UNP341" s="60"/>
      <c r="UNQ341" s="60"/>
      <c r="UNR341" s="60"/>
      <c r="UNS341" s="60"/>
      <c r="UNT341" s="60"/>
      <c r="UNU341" s="60"/>
      <c r="UNV341" s="60"/>
      <c r="UNW341" s="60"/>
      <c r="UNX341" s="60"/>
      <c r="UNY341" s="60"/>
      <c r="UNZ341" s="60"/>
      <c r="UOA341" s="60"/>
      <c r="UOB341" s="60"/>
      <c r="UOC341" s="60"/>
      <c r="UOD341" s="60"/>
      <c r="UOE341" s="60"/>
      <c r="UOF341" s="60"/>
      <c r="UOG341" s="60"/>
      <c r="UOH341" s="60"/>
      <c r="UOI341" s="60"/>
      <c r="UOJ341" s="60"/>
      <c r="UOK341" s="60"/>
      <c r="UOL341" s="60"/>
      <c r="UOM341" s="60"/>
      <c r="UON341" s="60"/>
      <c r="UOO341" s="60"/>
      <c r="UOP341" s="60"/>
      <c r="UOQ341" s="60"/>
      <c r="UOR341" s="60"/>
      <c r="UOS341" s="60"/>
      <c r="UOT341" s="60"/>
      <c r="UOU341" s="60"/>
      <c r="UOV341" s="60"/>
      <c r="UOW341" s="60"/>
      <c r="UOX341" s="60"/>
      <c r="UOY341" s="60"/>
      <c r="UOZ341" s="60"/>
      <c r="UPA341" s="60"/>
      <c r="UPB341" s="60"/>
      <c r="UPC341" s="60"/>
      <c r="UPD341" s="60"/>
      <c r="UPE341" s="60"/>
      <c r="UPF341" s="60"/>
      <c r="UPG341" s="60"/>
      <c r="UPH341" s="60"/>
      <c r="UPI341" s="60"/>
      <c r="UPJ341" s="60"/>
      <c r="UPK341" s="60"/>
      <c r="UPL341" s="60"/>
      <c r="UPM341" s="60"/>
      <c r="UPN341" s="60"/>
      <c r="UPO341" s="60"/>
      <c r="UPP341" s="60"/>
      <c r="UPQ341" s="60"/>
      <c r="UPR341" s="60"/>
      <c r="UPS341" s="60"/>
      <c r="UPT341" s="60"/>
      <c r="UPU341" s="60"/>
      <c r="UPV341" s="60"/>
      <c r="UPW341" s="60"/>
      <c r="UPX341" s="60"/>
      <c r="UPY341" s="60"/>
      <c r="UPZ341" s="60"/>
      <c r="UQA341" s="60"/>
      <c r="UQB341" s="60"/>
      <c r="UQC341" s="60"/>
      <c r="UQD341" s="60"/>
      <c r="UQE341" s="60"/>
      <c r="UQF341" s="60"/>
      <c r="UQG341" s="60"/>
      <c r="UQH341" s="60"/>
      <c r="UQI341" s="60"/>
      <c r="UQJ341" s="60"/>
      <c r="UQK341" s="60"/>
      <c r="UQL341" s="60"/>
      <c r="UQM341" s="60"/>
      <c r="UQN341" s="60"/>
      <c r="UQO341" s="60"/>
      <c r="UQP341" s="60"/>
      <c r="UQQ341" s="60"/>
      <c r="UQR341" s="60"/>
      <c r="UQS341" s="60"/>
      <c r="UQT341" s="60"/>
      <c r="UQU341" s="60"/>
      <c r="UQV341" s="60"/>
      <c r="UQW341" s="60"/>
      <c r="UQX341" s="60"/>
      <c r="UQY341" s="60"/>
      <c r="UQZ341" s="60"/>
      <c r="URA341" s="60"/>
      <c r="URB341" s="60"/>
      <c r="URC341" s="60"/>
      <c r="URD341" s="60"/>
      <c r="URE341" s="60"/>
      <c r="URF341" s="60"/>
      <c r="URG341" s="60"/>
      <c r="URH341" s="60"/>
      <c r="URI341" s="60"/>
      <c r="URJ341" s="60"/>
      <c r="URK341" s="60"/>
      <c r="URL341" s="60"/>
      <c r="URM341" s="60"/>
      <c r="URN341" s="60"/>
      <c r="URO341" s="60"/>
      <c r="URP341" s="60"/>
      <c r="URQ341" s="60"/>
      <c r="URR341" s="60"/>
      <c r="URS341" s="60"/>
      <c r="URT341" s="60"/>
      <c r="URU341" s="60"/>
      <c r="URV341" s="60"/>
      <c r="URW341" s="60"/>
      <c r="URX341" s="60"/>
      <c r="URY341" s="60"/>
      <c r="URZ341" s="60"/>
      <c r="USA341" s="60"/>
      <c r="USB341" s="60"/>
      <c r="USC341" s="60"/>
      <c r="USD341" s="60"/>
      <c r="USE341" s="60"/>
      <c r="USF341" s="60"/>
      <c r="USG341" s="60"/>
      <c r="USH341" s="60"/>
      <c r="USI341" s="60"/>
      <c r="USJ341" s="60"/>
      <c r="USK341" s="60"/>
      <c r="USL341" s="60"/>
      <c r="USM341" s="60"/>
      <c r="USN341" s="60"/>
      <c r="USO341" s="60"/>
      <c r="USP341" s="60"/>
      <c r="USQ341" s="60"/>
      <c r="USR341" s="60"/>
      <c r="USS341" s="60"/>
      <c r="UST341" s="60"/>
      <c r="USU341" s="60"/>
      <c r="USV341" s="60"/>
      <c r="USW341" s="60"/>
      <c r="USX341" s="60"/>
      <c r="USY341" s="60"/>
      <c r="USZ341" s="60"/>
      <c r="UTA341" s="60"/>
      <c r="UTB341" s="60"/>
      <c r="UTC341" s="60"/>
      <c r="UTD341" s="60"/>
      <c r="UTE341" s="60"/>
      <c r="UTF341" s="60"/>
      <c r="UTG341" s="60"/>
      <c r="UTH341" s="60"/>
      <c r="UTI341" s="60"/>
      <c r="UTJ341" s="60"/>
      <c r="UTK341" s="60"/>
      <c r="UTL341" s="60"/>
      <c r="UTM341" s="60"/>
      <c r="UTN341" s="60"/>
      <c r="UTO341" s="60"/>
      <c r="UTP341" s="60"/>
      <c r="UTQ341" s="60"/>
      <c r="UTR341" s="60"/>
      <c r="UTS341" s="60"/>
      <c r="UTT341" s="60"/>
      <c r="UTU341" s="60"/>
      <c r="UTV341" s="60"/>
      <c r="UTW341" s="60"/>
      <c r="UTX341" s="60"/>
      <c r="UTY341" s="60"/>
      <c r="UTZ341" s="60"/>
      <c r="UUA341" s="60"/>
      <c r="UUB341" s="60"/>
      <c r="UUC341" s="60"/>
      <c r="UUD341" s="60"/>
      <c r="UUE341" s="60"/>
      <c r="UUF341" s="60"/>
      <c r="UUG341" s="60"/>
      <c r="UUH341" s="60"/>
      <c r="UUI341" s="60"/>
      <c r="UUJ341" s="60"/>
      <c r="UUK341" s="60"/>
      <c r="UUL341" s="60"/>
      <c r="UUM341" s="60"/>
      <c r="UUN341" s="60"/>
      <c r="UUO341" s="60"/>
      <c r="UUP341" s="60"/>
      <c r="UUQ341" s="60"/>
      <c r="UUR341" s="60"/>
      <c r="UUS341" s="60"/>
      <c r="UUT341" s="60"/>
      <c r="UUU341" s="60"/>
      <c r="UUV341" s="60"/>
      <c r="UUW341" s="60"/>
      <c r="UUX341" s="60"/>
      <c r="UUY341" s="60"/>
      <c r="UUZ341" s="60"/>
      <c r="UVA341" s="60"/>
      <c r="UVB341" s="60"/>
      <c r="UVC341" s="60"/>
      <c r="UVD341" s="60"/>
      <c r="UVE341" s="60"/>
      <c r="UVF341" s="60"/>
      <c r="UVG341" s="60"/>
      <c r="UVH341" s="60"/>
      <c r="UVI341" s="60"/>
      <c r="UVJ341" s="60"/>
      <c r="UVK341" s="60"/>
      <c r="UVL341" s="60"/>
      <c r="UVM341" s="60"/>
      <c r="UVN341" s="60"/>
      <c r="UVO341" s="60"/>
      <c r="UVP341" s="60"/>
      <c r="UVQ341" s="60"/>
      <c r="UVR341" s="60"/>
      <c r="UVS341" s="60"/>
      <c r="UVT341" s="60"/>
      <c r="UVU341" s="60"/>
      <c r="UVV341" s="60"/>
      <c r="UVW341" s="60"/>
      <c r="UVX341" s="60"/>
      <c r="UVY341" s="60"/>
      <c r="UVZ341" s="60"/>
      <c r="UWA341" s="60"/>
      <c r="UWB341" s="60"/>
      <c r="UWC341" s="60"/>
      <c r="UWD341" s="60"/>
      <c r="UWE341" s="60"/>
      <c r="UWF341" s="60"/>
      <c r="UWG341" s="60"/>
      <c r="UWH341" s="60"/>
      <c r="UWI341" s="60"/>
      <c r="UWJ341" s="60"/>
      <c r="UWK341" s="60"/>
      <c r="UWL341" s="60"/>
      <c r="UWM341" s="60"/>
      <c r="UWN341" s="60"/>
      <c r="UWO341" s="60"/>
      <c r="UWP341" s="60"/>
      <c r="UWQ341" s="60"/>
      <c r="UWR341" s="60"/>
      <c r="UWS341" s="60"/>
      <c r="UWT341" s="60"/>
      <c r="UWU341" s="60"/>
      <c r="UWV341" s="60"/>
      <c r="UWW341" s="60"/>
      <c r="UWX341" s="60"/>
      <c r="UWY341" s="60"/>
      <c r="UWZ341" s="60"/>
      <c r="UXA341" s="60"/>
      <c r="UXB341" s="60"/>
      <c r="UXC341" s="60"/>
      <c r="UXD341" s="60"/>
      <c r="UXE341" s="60"/>
      <c r="UXF341" s="60"/>
      <c r="UXG341" s="60"/>
      <c r="UXH341" s="60"/>
      <c r="UXI341" s="60"/>
      <c r="UXJ341" s="60"/>
      <c r="UXK341" s="60"/>
      <c r="UXL341" s="60"/>
      <c r="UXM341" s="60"/>
      <c r="UXN341" s="60"/>
      <c r="UXO341" s="60"/>
      <c r="UXP341" s="60"/>
      <c r="UXQ341" s="60"/>
      <c r="UXR341" s="60"/>
      <c r="UXS341" s="60"/>
      <c r="UXT341" s="60"/>
      <c r="UXU341" s="60"/>
      <c r="UXV341" s="60"/>
      <c r="UXW341" s="60"/>
      <c r="UXX341" s="60"/>
      <c r="UXY341" s="60"/>
      <c r="UXZ341" s="60"/>
      <c r="UYA341" s="60"/>
      <c r="UYB341" s="60"/>
      <c r="UYC341" s="60"/>
      <c r="UYD341" s="60"/>
      <c r="UYE341" s="60"/>
      <c r="UYF341" s="60"/>
      <c r="UYG341" s="60"/>
      <c r="UYH341" s="60"/>
      <c r="UYI341" s="60"/>
      <c r="UYJ341" s="60"/>
      <c r="UYK341" s="60"/>
      <c r="UYL341" s="60"/>
      <c r="UYM341" s="60"/>
      <c r="UYN341" s="60"/>
      <c r="UYO341" s="60"/>
      <c r="UYP341" s="60"/>
      <c r="UYQ341" s="60"/>
      <c r="UYR341" s="60"/>
      <c r="UYS341" s="60"/>
      <c r="UYT341" s="60"/>
      <c r="UYU341" s="60"/>
      <c r="UYV341" s="60"/>
      <c r="UYW341" s="60"/>
      <c r="UYX341" s="60"/>
      <c r="UYY341" s="60"/>
      <c r="UYZ341" s="60"/>
      <c r="UZA341" s="60"/>
      <c r="UZB341" s="60"/>
      <c r="UZC341" s="60"/>
      <c r="UZD341" s="60"/>
      <c r="UZE341" s="60"/>
      <c r="UZF341" s="60"/>
      <c r="UZG341" s="60"/>
      <c r="UZH341" s="60"/>
      <c r="UZI341" s="60"/>
      <c r="UZJ341" s="60"/>
      <c r="UZK341" s="60"/>
      <c r="UZL341" s="60"/>
      <c r="UZM341" s="60"/>
      <c r="UZN341" s="60"/>
      <c r="UZO341" s="60"/>
      <c r="UZP341" s="60"/>
      <c r="UZQ341" s="60"/>
      <c r="UZR341" s="60"/>
      <c r="UZS341" s="60"/>
      <c r="UZT341" s="60"/>
      <c r="UZU341" s="60"/>
      <c r="UZV341" s="60"/>
      <c r="UZW341" s="60"/>
      <c r="UZX341" s="60"/>
      <c r="UZY341" s="60"/>
      <c r="UZZ341" s="60"/>
      <c r="VAA341" s="60"/>
      <c r="VAB341" s="60"/>
      <c r="VAC341" s="60"/>
      <c r="VAD341" s="60"/>
      <c r="VAE341" s="60"/>
      <c r="VAF341" s="60"/>
      <c r="VAG341" s="60"/>
      <c r="VAH341" s="60"/>
      <c r="VAI341" s="60"/>
      <c r="VAJ341" s="60"/>
      <c r="VAK341" s="60"/>
      <c r="VAL341" s="60"/>
      <c r="VAM341" s="60"/>
      <c r="VAN341" s="60"/>
      <c r="VAO341" s="60"/>
      <c r="VAP341" s="60"/>
      <c r="VAQ341" s="60"/>
      <c r="VAR341" s="60"/>
      <c r="VAS341" s="60"/>
      <c r="VAT341" s="60"/>
      <c r="VAU341" s="60"/>
      <c r="VAV341" s="60"/>
      <c r="VAW341" s="60"/>
      <c r="VAX341" s="60"/>
      <c r="VAY341" s="60"/>
      <c r="VAZ341" s="60"/>
      <c r="VBA341" s="60"/>
      <c r="VBB341" s="60"/>
      <c r="VBC341" s="60"/>
      <c r="VBD341" s="60"/>
      <c r="VBE341" s="60"/>
      <c r="VBF341" s="60"/>
      <c r="VBG341" s="60"/>
      <c r="VBH341" s="60"/>
      <c r="VBI341" s="60"/>
      <c r="VBJ341" s="60"/>
      <c r="VBK341" s="60"/>
      <c r="VBL341" s="60"/>
      <c r="VBM341" s="60"/>
      <c r="VBN341" s="60"/>
      <c r="VBO341" s="60"/>
      <c r="VBP341" s="60"/>
      <c r="VBQ341" s="60"/>
      <c r="VBR341" s="60"/>
      <c r="VBS341" s="60"/>
      <c r="VBT341" s="60"/>
      <c r="VBU341" s="60"/>
      <c r="VBV341" s="60"/>
      <c r="VBW341" s="60"/>
      <c r="VBX341" s="60"/>
      <c r="VBY341" s="60"/>
      <c r="VBZ341" s="60"/>
      <c r="VCA341" s="60"/>
      <c r="VCB341" s="60"/>
      <c r="VCC341" s="60"/>
      <c r="VCD341" s="60"/>
      <c r="VCE341" s="60"/>
      <c r="VCF341" s="60"/>
      <c r="VCG341" s="60"/>
      <c r="VCH341" s="60"/>
      <c r="VCI341" s="60"/>
      <c r="VCJ341" s="60"/>
      <c r="VCK341" s="60"/>
      <c r="VCL341" s="60"/>
      <c r="VCM341" s="60"/>
      <c r="VCN341" s="60"/>
      <c r="VCO341" s="60"/>
      <c r="VCP341" s="60"/>
      <c r="VCQ341" s="60"/>
      <c r="VCR341" s="60"/>
      <c r="VCS341" s="60"/>
      <c r="VCT341" s="60"/>
      <c r="VCU341" s="60"/>
      <c r="VCV341" s="60"/>
      <c r="VCW341" s="60"/>
      <c r="VCX341" s="60"/>
      <c r="VCY341" s="60"/>
      <c r="VCZ341" s="60"/>
      <c r="VDA341" s="60"/>
      <c r="VDB341" s="60"/>
      <c r="VDC341" s="60"/>
      <c r="VDD341" s="60"/>
      <c r="VDE341" s="60"/>
      <c r="VDF341" s="60"/>
      <c r="VDG341" s="60"/>
      <c r="VDH341" s="60"/>
      <c r="VDI341" s="60"/>
      <c r="VDJ341" s="60"/>
      <c r="VDK341" s="60"/>
      <c r="VDL341" s="60"/>
      <c r="VDM341" s="60"/>
      <c r="VDN341" s="60"/>
      <c r="VDO341" s="60"/>
      <c r="VDP341" s="60"/>
      <c r="VDQ341" s="60"/>
      <c r="VDR341" s="60"/>
      <c r="VDS341" s="60"/>
      <c r="VDT341" s="60"/>
      <c r="VDU341" s="60"/>
      <c r="VDV341" s="60"/>
      <c r="VDW341" s="60"/>
      <c r="VDX341" s="60"/>
      <c r="VDY341" s="60"/>
      <c r="VDZ341" s="60"/>
      <c r="VEA341" s="60"/>
      <c r="VEB341" s="60"/>
      <c r="VEC341" s="60"/>
      <c r="VED341" s="60"/>
      <c r="VEE341" s="60"/>
      <c r="VEF341" s="60"/>
      <c r="VEG341" s="60"/>
      <c r="VEH341" s="60"/>
      <c r="VEI341" s="60"/>
      <c r="VEJ341" s="60"/>
      <c r="VEK341" s="60"/>
      <c r="VEL341" s="60"/>
      <c r="VEM341" s="60"/>
      <c r="VEN341" s="60"/>
      <c r="VEO341" s="60"/>
      <c r="VEP341" s="60"/>
      <c r="VEQ341" s="60"/>
      <c r="VER341" s="60"/>
      <c r="VES341" s="60"/>
      <c r="VET341" s="60"/>
      <c r="VEU341" s="60"/>
      <c r="VEV341" s="60"/>
      <c r="VEW341" s="60"/>
      <c r="VEX341" s="60"/>
      <c r="VEY341" s="60"/>
      <c r="VEZ341" s="60"/>
      <c r="VFA341" s="60"/>
      <c r="VFB341" s="60"/>
      <c r="VFC341" s="60"/>
      <c r="VFD341" s="60"/>
      <c r="VFE341" s="60"/>
      <c r="VFF341" s="60"/>
      <c r="VFG341" s="60"/>
      <c r="VFH341" s="60"/>
      <c r="VFI341" s="60"/>
      <c r="VFJ341" s="60"/>
      <c r="VFK341" s="60"/>
      <c r="VFL341" s="60"/>
      <c r="VFM341" s="60"/>
      <c r="VFN341" s="60"/>
      <c r="VFO341" s="60"/>
      <c r="VFP341" s="60"/>
      <c r="VFQ341" s="60"/>
      <c r="VFR341" s="60"/>
      <c r="VFS341" s="60"/>
      <c r="VFT341" s="60"/>
      <c r="VFU341" s="60"/>
      <c r="VFV341" s="60"/>
      <c r="VFW341" s="60"/>
      <c r="VFX341" s="60"/>
      <c r="VFY341" s="60"/>
      <c r="VFZ341" s="60"/>
      <c r="VGA341" s="60"/>
      <c r="VGB341" s="60"/>
      <c r="VGC341" s="60"/>
      <c r="VGD341" s="60"/>
      <c r="VGE341" s="60"/>
      <c r="VGF341" s="60"/>
      <c r="VGG341" s="60"/>
      <c r="VGH341" s="60"/>
      <c r="VGI341" s="60"/>
      <c r="VGJ341" s="60"/>
      <c r="VGK341" s="60"/>
      <c r="VGL341" s="60"/>
      <c r="VGM341" s="60"/>
      <c r="VGN341" s="60"/>
      <c r="VGO341" s="60"/>
      <c r="VGP341" s="60"/>
      <c r="VGQ341" s="60"/>
      <c r="VGR341" s="60"/>
      <c r="VGS341" s="60"/>
      <c r="VGT341" s="60"/>
      <c r="VGU341" s="60"/>
      <c r="VGV341" s="60"/>
      <c r="VGW341" s="60"/>
      <c r="VGX341" s="60"/>
      <c r="VGY341" s="60"/>
      <c r="VGZ341" s="60"/>
      <c r="VHA341" s="60"/>
      <c r="VHB341" s="60"/>
      <c r="VHC341" s="60"/>
      <c r="VHD341" s="60"/>
      <c r="VHE341" s="60"/>
      <c r="VHF341" s="60"/>
      <c r="VHG341" s="60"/>
      <c r="VHH341" s="60"/>
      <c r="VHI341" s="60"/>
      <c r="VHJ341" s="60"/>
      <c r="VHK341" s="60"/>
      <c r="VHL341" s="60"/>
      <c r="VHM341" s="60"/>
      <c r="VHN341" s="60"/>
      <c r="VHO341" s="60"/>
      <c r="VHP341" s="60"/>
      <c r="VHQ341" s="60"/>
      <c r="VHR341" s="60"/>
      <c r="VHS341" s="60"/>
      <c r="VHT341" s="60"/>
      <c r="VHU341" s="60"/>
      <c r="VHV341" s="60"/>
      <c r="VHW341" s="60"/>
      <c r="VHX341" s="60"/>
      <c r="VHY341" s="60"/>
      <c r="VHZ341" s="60"/>
      <c r="VIA341" s="60"/>
      <c r="VIB341" s="60"/>
      <c r="VIC341" s="60"/>
      <c r="VID341" s="60"/>
      <c r="VIE341" s="60"/>
      <c r="VIF341" s="60"/>
      <c r="VIG341" s="60"/>
      <c r="VIH341" s="60"/>
      <c r="VII341" s="60"/>
      <c r="VIJ341" s="60"/>
      <c r="VIK341" s="60"/>
      <c r="VIL341" s="60"/>
      <c r="VIM341" s="60"/>
      <c r="VIN341" s="60"/>
      <c r="VIO341" s="60"/>
      <c r="VIP341" s="60"/>
      <c r="VIQ341" s="60"/>
      <c r="VIR341" s="60"/>
      <c r="VIS341" s="60"/>
      <c r="VIT341" s="60"/>
      <c r="VIU341" s="60"/>
      <c r="VIV341" s="60"/>
      <c r="VIW341" s="60"/>
      <c r="VIX341" s="60"/>
      <c r="VIY341" s="60"/>
      <c r="VIZ341" s="60"/>
      <c r="VJA341" s="60"/>
      <c r="VJB341" s="60"/>
      <c r="VJC341" s="60"/>
      <c r="VJD341" s="60"/>
      <c r="VJE341" s="60"/>
      <c r="VJF341" s="60"/>
      <c r="VJG341" s="60"/>
      <c r="VJH341" s="60"/>
      <c r="VJI341" s="60"/>
      <c r="VJJ341" s="60"/>
      <c r="VJK341" s="60"/>
      <c r="VJL341" s="60"/>
      <c r="VJM341" s="60"/>
      <c r="VJN341" s="60"/>
      <c r="VJO341" s="60"/>
      <c r="VJP341" s="60"/>
      <c r="VJQ341" s="60"/>
      <c r="VJR341" s="60"/>
      <c r="VJS341" s="60"/>
      <c r="VJT341" s="60"/>
      <c r="VJU341" s="60"/>
      <c r="VJV341" s="60"/>
      <c r="VJW341" s="60"/>
      <c r="VJX341" s="60"/>
      <c r="VJY341" s="60"/>
      <c r="VJZ341" s="60"/>
      <c r="VKA341" s="60"/>
      <c r="VKB341" s="60"/>
      <c r="VKC341" s="60"/>
      <c r="VKD341" s="60"/>
      <c r="VKE341" s="60"/>
      <c r="VKF341" s="60"/>
      <c r="VKG341" s="60"/>
      <c r="VKH341" s="60"/>
      <c r="VKI341" s="60"/>
      <c r="VKJ341" s="60"/>
      <c r="VKK341" s="60"/>
      <c r="VKL341" s="60"/>
      <c r="VKM341" s="60"/>
      <c r="VKN341" s="60"/>
      <c r="VKO341" s="60"/>
      <c r="VKP341" s="60"/>
      <c r="VKQ341" s="60"/>
      <c r="VKR341" s="60"/>
      <c r="VKS341" s="60"/>
      <c r="VKT341" s="60"/>
      <c r="VKU341" s="60"/>
      <c r="VKV341" s="60"/>
      <c r="VKW341" s="60"/>
      <c r="VKX341" s="60"/>
      <c r="VKY341" s="60"/>
      <c r="VKZ341" s="60"/>
      <c r="VLA341" s="60"/>
      <c r="VLB341" s="60"/>
      <c r="VLC341" s="60"/>
      <c r="VLD341" s="60"/>
      <c r="VLE341" s="60"/>
      <c r="VLF341" s="60"/>
      <c r="VLG341" s="60"/>
      <c r="VLH341" s="60"/>
      <c r="VLI341" s="60"/>
      <c r="VLJ341" s="60"/>
      <c r="VLK341" s="60"/>
      <c r="VLL341" s="60"/>
      <c r="VLM341" s="60"/>
      <c r="VLN341" s="60"/>
      <c r="VLO341" s="60"/>
      <c r="VLP341" s="60"/>
      <c r="VLQ341" s="60"/>
      <c r="VLR341" s="60"/>
      <c r="VLS341" s="60"/>
      <c r="VLT341" s="60"/>
      <c r="VLU341" s="60"/>
      <c r="VLV341" s="60"/>
      <c r="VLW341" s="60"/>
      <c r="VLX341" s="60"/>
      <c r="VLY341" s="60"/>
      <c r="VLZ341" s="60"/>
      <c r="VMA341" s="60"/>
      <c r="VMB341" s="60"/>
      <c r="VMC341" s="60"/>
      <c r="VMD341" s="60"/>
      <c r="VME341" s="60"/>
      <c r="VMF341" s="60"/>
      <c r="VMG341" s="60"/>
      <c r="VMH341" s="60"/>
      <c r="VMI341" s="60"/>
      <c r="VMJ341" s="60"/>
      <c r="VMK341" s="60"/>
      <c r="VML341" s="60"/>
      <c r="VMM341" s="60"/>
      <c r="VMN341" s="60"/>
      <c r="VMO341" s="60"/>
      <c r="VMP341" s="60"/>
      <c r="VMQ341" s="60"/>
      <c r="VMR341" s="60"/>
      <c r="VMS341" s="60"/>
      <c r="VMT341" s="60"/>
      <c r="VMU341" s="60"/>
      <c r="VMV341" s="60"/>
      <c r="VMW341" s="60"/>
      <c r="VMX341" s="60"/>
      <c r="VMY341" s="60"/>
      <c r="VMZ341" s="60"/>
      <c r="VNA341" s="60"/>
      <c r="VNB341" s="60"/>
      <c r="VNC341" s="60"/>
      <c r="VND341" s="60"/>
      <c r="VNE341" s="60"/>
      <c r="VNF341" s="60"/>
      <c r="VNG341" s="60"/>
      <c r="VNH341" s="60"/>
      <c r="VNI341" s="60"/>
      <c r="VNJ341" s="60"/>
      <c r="VNK341" s="60"/>
      <c r="VNL341" s="60"/>
      <c r="VNM341" s="60"/>
      <c r="VNN341" s="60"/>
      <c r="VNO341" s="60"/>
      <c r="VNP341" s="60"/>
      <c r="VNQ341" s="60"/>
      <c r="VNR341" s="60"/>
      <c r="VNS341" s="60"/>
      <c r="VNT341" s="60"/>
      <c r="VNU341" s="60"/>
      <c r="VNV341" s="60"/>
      <c r="VNW341" s="60"/>
      <c r="VNX341" s="60"/>
      <c r="VNY341" s="60"/>
      <c r="VNZ341" s="60"/>
      <c r="VOA341" s="60"/>
      <c r="VOB341" s="60"/>
      <c r="VOC341" s="60"/>
      <c r="VOD341" s="60"/>
      <c r="VOE341" s="60"/>
      <c r="VOF341" s="60"/>
      <c r="VOG341" s="60"/>
      <c r="VOH341" s="60"/>
      <c r="VOI341" s="60"/>
      <c r="VOJ341" s="60"/>
      <c r="VOK341" s="60"/>
      <c r="VOL341" s="60"/>
      <c r="VOM341" s="60"/>
      <c r="VON341" s="60"/>
      <c r="VOO341" s="60"/>
      <c r="VOP341" s="60"/>
      <c r="VOQ341" s="60"/>
      <c r="VOR341" s="60"/>
      <c r="VOS341" s="60"/>
      <c r="VOT341" s="60"/>
      <c r="VOU341" s="60"/>
      <c r="VOV341" s="60"/>
      <c r="VOW341" s="60"/>
      <c r="VOX341" s="60"/>
      <c r="VOY341" s="60"/>
      <c r="VOZ341" s="60"/>
      <c r="VPA341" s="60"/>
      <c r="VPB341" s="60"/>
      <c r="VPC341" s="60"/>
      <c r="VPD341" s="60"/>
      <c r="VPE341" s="60"/>
      <c r="VPF341" s="60"/>
      <c r="VPG341" s="60"/>
      <c r="VPH341" s="60"/>
      <c r="VPI341" s="60"/>
      <c r="VPJ341" s="60"/>
      <c r="VPK341" s="60"/>
      <c r="VPL341" s="60"/>
      <c r="VPM341" s="60"/>
      <c r="VPN341" s="60"/>
      <c r="VPO341" s="60"/>
      <c r="VPP341" s="60"/>
      <c r="VPQ341" s="60"/>
      <c r="VPR341" s="60"/>
      <c r="VPS341" s="60"/>
      <c r="VPT341" s="60"/>
      <c r="VPU341" s="60"/>
      <c r="VPV341" s="60"/>
      <c r="VPW341" s="60"/>
      <c r="VPX341" s="60"/>
      <c r="VPY341" s="60"/>
      <c r="VPZ341" s="60"/>
      <c r="VQA341" s="60"/>
      <c r="VQB341" s="60"/>
      <c r="VQC341" s="60"/>
      <c r="VQD341" s="60"/>
      <c r="VQE341" s="60"/>
      <c r="VQF341" s="60"/>
      <c r="VQG341" s="60"/>
      <c r="VQH341" s="60"/>
      <c r="VQI341" s="60"/>
      <c r="VQJ341" s="60"/>
      <c r="VQK341" s="60"/>
      <c r="VQL341" s="60"/>
      <c r="VQM341" s="60"/>
      <c r="VQN341" s="60"/>
      <c r="VQO341" s="60"/>
      <c r="VQP341" s="60"/>
      <c r="VQQ341" s="60"/>
      <c r="VQR341" s="60"/>
      <c r="VQS341" s="60"/>
      <c r="VQT341" s="60"/>
      <c r="VQU341" s="60"/>
      <c r="VQV341" s="60"/>
      <c r="VQW341" s="60"/>
      <c r="VQX341" s="60"/>
      <c r="VQY341" s="60"/>
      <c r="VQZ341" s="60"/>
      <c r="VRA341" s="60"/>
      <c r="VRB341" s="60"/>
      <c r="VRC341" s="60"/>
      <c r="VRD341" s="60"/>
      <c r="VRE341" s="60"/>
      <c r="VRF341" s="60"/>
      <c r="VRG341" s="60"/>
      <c r="VRH341" s="60"/>
      <c r="VRI341" s="60"/>
      <c r="VRJ341" s="60"/>
      <c r="VRK341" s="60"/>
      <c r="VRL341" s="60"/>
      <c r="VRM341" s="60"/>
      <c r="VRN341" s="60"/>
      <c r="VRO341" s="60"/>
      <c r="VRP341" s="60"/>
      <c r="VRQ341" s="60"/>
      <c r="VRR341" s="60"/>
      <c r="VRS341" s="60"/>
      <c r="VRT341" s="60"/>
      <c r="VRU341" s="60"/>
      <c r="VRV341" s="60"/>
      <c r="VRW341" s="60"/>
      <c r="VRX341" s="60"/>
      <c r="VRY341" s="60"/>
      <c r="VRZ341" s="60"/>
      <c r="VSA341" s="60"/>
      <c r="VSB341" s="60"/>
      <c r="VSC341" s="60"/>
      <c r="VSD341" s="60"/>
      <c r="VSE341" s="60"/>
      <c r="VSF341" s="60"/>
      <c r="VSG341" s="60"/>
      <c r="VSH341" s="60"/>
      <c r="VSI341" s="60"/>
      <c r="VSJ341" s="60"/>
      <c r="VSK341" s="60"/>
      <c r="VSL341" s="60"/>
      <c r="VSM341" s="60"/>
      <c r="VSN341" s="60"/>
      <c r="VSO341" s="60"/>
      <c r="VSP341" s="60"/>
      <c r="VSQ341" s="60"/>
      <c r="VSR341" s="60"/>
      <c r="VSS341" s="60"/>
      <c r="VST341" s="60"/>
      <c r="VSU341" s="60"/>
      <c r="VSV341" s="60"/>
      <c r="VSW341" s="60"/>
      <c r="VSX341" s="60"/>
      <c r="VSY341" s="60"/>
      <c r="VSZ341" s="60"/>
      <c r="VTA341" s="60"/>
      <c r="VTB341" s="60"/>
      <c r="VTC341" s="60"/>
      <c r="VTD341" s="60"/>
      <c r="VTE341" s="60"/>
      <c r="VTF341" s="60"/>
      <c r="VTG341" s="60"/>
      <c r="VTH341" s="60"/>
      <c r="VTI341" s="60"/>
      <c r="VTJ341" s="60"/>
      <c r="VTK341" s="60"/>
      <c r="VTL341" s="60"/>
      <c r="VTM341" s="60"/>
      <c r="VTN341" s="60"/>
      <c r="VTO341" s="60"/>
      <c r="VTP341" s="60"/>
      <c r="VTQ341" s="60"/>
      <c r="VTR341" s="60"/>
      <c r="VTS341" s="60"/>
      <c r="VTT341" s="60"/>
      <c r="VTU341" s="60"/>
      <c r="VTV341" s="60"/>
      <c r="VTW341" s="60"/>
      <c r="VTX341" s="60"/>
      <c r="VTY341" s="60"/>
      <c r="VTZ341" s="60"/>
      <c r="VUA341" s="60"/>
      <c r="VUB341" s="60"/>
      <c r="VUC341" s="60"/>
      <c r="VUD341" s="60"/>
      <c r="VUE341" s="60"/>
      <c r="VUF341" s="60"/>
      <c r="VUG341" s="60"/>
      <c r="VUH341" s="60"/>
      <c r="VUI341" s="60"/>
      <c r="VUJ341" s="60"/>
      <c r="VUK341" s="60"/>
      <c r="VUL341" s="60"/>
      <c r="VUM341" s="60"/>
      <c r="VUN341" s="60"/>
      <c r="VUO341" s="60"/>
      <c r="VUP341" s="60"/>
      <c r="VUQ341" s="60"/>
      <c r="VUR341" s="60"/>
      <c r="VUS341" s="60"/>
      <c r="VUT341" s="60"/>
      <c r="VUU341" s="60"/>
      <c r="VUV341" s="60"/>
      <c r="VUW341" s="60"/>
      <c r="VUX341" s="60"/>
      <c r="VUY341" s="60"/>
      <c r="VUZ341" s="60"/>
      <c r="VVA341" s="60"/>
      <c r="VVB341" s="60"/>
      <c r="VVC341" s="60"/>
      <c r="VVD341" s="60"/>
      <c r="VVE341" s="60"/>
      <c r="VVF341" s="60"/>
      <c r="VVG341" s="60"/>
      <c r="VVH341" s="60"/>
      <c r="VVI341" s="60"/>
      <c r="VVJ341" s="60"/>
      <c r="VVK341" s="60"/>
      <c r="VVL341" s="60"/>
      <c r="VVM341" s="60"/>
      <c r="VVN341" s="60"/>
      <c r="VVO341" s="60"/>
      <c r="VVP341" s="60"/>
      <c r="VVQ341" s="60"/>
      <c r="VVR341" s="60"/>
      <c r="VVS341" s="60"/>
      <c r="VVT341" s="60"/>
      <c r="VVU341" s="60"/>
      <c r="VVV341" s="60"/>
      <c r="VVW341" s="60"/>
      <c r="VVX341" s="60"/>
      <c r="VVY341" s="60"/>
      <c r="VVZ341" s="60"/>
      <c r="VWA341" s="60"/>
      <c r="VWB341" s="60"/>
      <c r="VWC341" s="60"/>
      <c r="VWD341" s="60"/>
      <c r="VWE341" s="60"/>
      <c r="VWF341" s="60"/>
      <c r="VWG341" s="60"/>
      <c r="VWH341" s="60"/>
      <c r="VWI341" s="60"/>
      <c r="VWJ341" s="60"/>
      <c r="VWK341" s="60"/>
      <c r="VWL341" s="60"/>
      <c r="VWM341" s="60"/>
      <c r="VWN341" s="60"/>
      <c r="VWO341" s="60"/>
      <c r="VWP341" s="60"/>
      <c r="VWQ341" s="60"/>
      <c r="VWR341" s="60"/>
      <c r="VWS341" s="60"/>
      <c r="VWT341" s="60"/>
      <c r="VWU341" s="60"/>
      <c r="VWV341" s="60"/>
      <c r="VWW341" s="60"/>
      <c r="VWX341" s="60"/>
      <c r="VWY341" s="60"/>
      <c r="VWZ341" s="60"/>
      <c r="VXA341" s="60"/>
      <c r="VXB341" s="60"/>
      <c r="VXC341" s="60"/>
      <c r="VXD341" s="60"/>
      <c r="VXE341" s="60"/>
      <c r="VXF341" s="60"/>
      <c r="VXG341" s="60"/>
      <c r="VXH341" s="60"/>
      <c r="VXI341" s="60"/>
      <c r="VXJ341" s="60"/>
      <c r="VXK341" s="60"/>
      <c r="VXL341" s="60"/>
      <c r="VXM341" s="60"/>
      <c r="VXN341" s="60"/>
      <c r="VXO341" s="60"/>
      <c r="VXP341" s="60"/>
      <c r="VXQ341" s="60"/>
      <c r="VXR341" s="60"/>
      <c r="VXS341" s="60"/>
      <c r="VXT341" s="60"/>
      <c r="VXU341" s="60"/>
      <c r="VXV341" s="60"/>
      <c r="VXW341" s="60"/>
      <c r="VXX341" s="60"/>
      <c r="VXY341" s="60"/>
      <c r="VXZ341" s="60"/>
      <c r="VYA341" s="60"/>
      <c r="VYB341" s="60"/>
      <c r="VYC341" s="60"/>
      <c r="VYD341" s="60"/>
      <c r="VYE341" s="60"/>
      <c r="VYF341" s="60"/>
      <c r="VYG341" s="60"/>
      <c r="VYH341" s="60"/>
      <c r="VYI341" s="60"/>
      <c r="VYJ341" s="60"/>
      <c r="VYK341" s="60"/>
      <c r="VYL341" s="60"/>
      <c r="VYM341" s="60"/>
      <c r="VYN341" s="60"/>
      <c r="VYO341" s="60"/>
      <c r="VYP341" s="60"/>
      <c r="VYQ341" s="60"/>
      <c r="VYR341" s="60"/>
      <c r="VYS341" s="60"/>
      <c r="VYT341" s="60"/>
      <c r="VYU341" s="60"/>
      <c r="VYV341" s="60"/>
      <c r="VYW341" s="60"/>
      <c r="VYX341" s="60"/>
      <c r="VYY341" s="60"/>
      <c r="VYZ341" s="60"/>
      <c r="VZA341" s="60"/>
      <c r="VZB341" s="60"/>
      <c r="VZC341" s="60"/>
      <c r="VZD341" s="60"/>
      <c r="VZE341" s="60"/>
      <c r="VZF341" s="60"/>
      <c r="VZG341" s="60"/>
      <c r="VZH341" s="60"/>
      <c r="VZI341" s="60"/>
      <c r="VZJ341" s="60"/>
      <c r="VZK341" s="60"/>
      <c r="VZL341" s="60"/>
      <c r="VZM341" s="60"/>
      <c r="VZN341" s="60"/>
      <c r="VZO341" s="60"/>
      <c r="VZP341" s="60"/>
      <c r="VZQ341" s="60"/>
      <c r="VZR341" s="60"/>
      <c r="VZS341" s="60"/>
      <c r="VZT341" s="60"/>
      <c r="VZU341" s="60"/>
      <c r="VZV341" s="60"/>
      <c r="VZW341" s="60"/>
      <c r="VZX341" s="60"/>
      <c r="VZY341" s="60"/>
      <c r="VZZ341" s="60"/>
      <c r="WAA341" s="60"/>
      <c r="WAB341" s="60"/>
      <c r="WAC341" s="60"/>
      <c r="WAD341" s="60"/>
      <c r="WAE341" s="60"/>
      <c r="WAF341" s="60"/>
      <c r="WAG341" s="60"/>
      <c r="WAH341" s="60"/>
      <c r="WAI341" s="60"/>
      <c r="WAJ341" s="60"/>
      <c r="WAK341" s="60"/>
      <c r="WAL341" s="60"/>
      <c r="WAM341" s="60"/>
      <c r="WAN341" s="60"/>
      <c r="WAO341" s="60"/>
      <c r="WAP341" s="60"/>
      <c r="WAQ341" s="60"/>
      <c r="WAR341" s="60"/>
      <c r="WAS341" s="60"/>
      <c r="WAT341" s="60"/>
      <c r="WAU341" s="60"/>
      <c r="WAV341" s="60"/>
      <c r="WAW341" s="60"/>
      <c r="WAX341" s="60"/>
      <c r="WAY341" s="60"/>
      <c r="WAZ341" s="60"/>
      <c r="WBA341" s="60"/>
      <c r="WBB341" s="60"/>
      <c r="WBC341" s="60"/>
      <c r="WBD341" s="60"/>
      <c r="WBE341" s="60"/>
      <c r="WBF341" s="60"/>
      <c r="WBG341" s="60"/>
      <c r="WBH341" s="60"/>
      <c r="WBI341" s="60"/>
      <c r="WBJ341" s="60"/>
      <c r="WBK341" s="60"/>
      <c r="WBL341" s="60"/>
      <c r="WBM341" s="60"/>
      <c r="WBN341" s="60"/>
      <c r="WBO341" s="60"/>
      <c r="WBP341" s="60"/>
      <c r="WBQ341" s="60"/>
      <c r="WBR341" s="60"/>
      <c r="WBS341" s="60"/>
      <c r="WBT341" s="60"/>
      <c r="WBU341" s="60"/>
      <c r="WBV341" s="60"/>
      <c r="WBW341" s="60"/>
      <c r="WBX341" s="60"/>
      <c r="WBY341" s="60"/>
      <c r="WBZ341" s="60"/>
      <c r="WCA341" s="60"/>
      <c r="WCB341" s="60"/>
      <c r="WCC341" s="60"/>
      <c r="WCD341" s="60"/>
      <c r="WCE341" s="60"/>
      <c r="WCF341" s="60"/>
      <c r="WCG341" s="60"/>
      <c r="WCH341" s="60"/>
      <c r="WCI341" s="60"/>
      <c r="WCJ341" s="60"/>
      <c r="WCK341" s="60"/>
      <c r="WCL341" s="60"/>
      <c r="WCM341" s="60"/>
      <c r="WCN341" s="60"/>
      <c r="WCO341" s="60"/>
      <c r="WCP341" s="60"/>
      <c r="WCQ341" s="60"/>
      <c r="WCR341" s="60"/>
      <c r="WCS341" s="60"/>
      <c r="WCT341" s="60"/>
      <c r="WCU341" s="60"/>
      <c r="WCV341" s="60"/>
      <c r="WCW341" s="60"/>
      <c r="WCX341" s="60"/>
      <c r="WCY341" s="60"/>
      <c r="WCZ341" s="60"/>
      <c r="WDA341" s="60"/>
      <c r="WDB341" s="60"/>
      <c r="WDC341" s="60"/>
      <c r="WDD341" s="60"/>
      <c r="WDE341" s="60"/>
      <c r="WDF341" s="60"/>
      <c r="WDG341" s="60"/>
      <c r="WDH341" s="60"/>
      <c r="WDI341" s="60"/>
      <c r="WDJ341" s="60"/>
      <c r="WDK341" s="60"/>
      <c r="WDL341" s="60"/>
      <c r="WDM341" s="60"/>
      <c r="WDN341" s="60"/>
      <c r="WDO341" s="60"/>
      <c r="WDP341" s="60"/>
      <c r="WDQ341" s="60"/>
      <c r="WDR341" s="60"/>
      <c r="WDS341" s="60"/>
      <c r="WDT341" s="60"/>
      <c r="WDU341" s="60"/>
      <c r="WDV341" s="60"/>
      <c r="WDW341" s="60"/>
      <c r="WDX341" s="60"/>
      <c r="WDY341" s="60"/>
      <c r="WDZ341" s="60"/>
      <c r="WEA341" s="60"/>
      <c r="WEB341" s="60"/>
      <c r="WEC341" s="60"/>
      <c r="WED341" s="60"/>
      <c r="WEE341" s="60"/>
      <c r="WEF341" s="60"/>
      <c r="WEG341" s="60"/>
      <c r="WEH341" s="60"/>
      <c r="WEI341" s="60"/>
      <c r="WEJ341" s="60"/>
      <c r="WEK341" s="60"/>
      <c r="WEL341" s="60"/>
      <c r="WEM341" s="60"/>
      <c r="WEN341" s="60"/>
      <c r="WEO341" s="60"/>
      <c r="WEP341" s="60"/>
      <c r="WEQ341" s="60"/>
      <c r="WER341" s="60"/>
      <c r="WES341" s="60"/>
      <c r="WET341" s="60"/>
      <c r="WEU341" s="60"/>
      <c r="WEV341" s="60"/>
      <c r="WEW341" s="60"/>
      <c r="WEX341" s="60"/>
      <c r="WEY341" s="60"/>
      <c r="WEZ341" s="60"/>
      <c r="WFA341" s="60"/>
      <c r="WFB341" s="60"/>
      <c r="WFC341" s="60"/>
      <c r="WFD341" s="60"/>
      <c r="WFE341" s="60"/>
      <c r="WFF341" s="60"/>
      <c r="WFG341" s="60"/>
      <c r="WFH341" s="60"/>
      <c r="WFI341" s="60"/>
      <c r="WFJ341" s="60"/>
      <c r="WFK341" s="60"/>
      <c r="WFL341" s="60"/>
      <c r="WFM341" s="60"/>
      <c r="WFN341" s="60"/>
      <c r="WFO341" s="60"/>
      <c r="WFP341" s="60"/>
      <c r="WFQ341" s="60"/>
      <c r="WFR341" s="60"/>
      <c r="WFS341" s="60"/>
      <c r="WFT341" s="60"/>
      <c r="WFU341" s="60"/>
      <c r="WFV341" s="60"/>
      <c r="WFW341" s="60"/>
      <c r="WFX341" s="60"/>
      <c r="WFY341" s="60"/>
      <c r="WFZ341" s="60"/>
      <c r="WGA341" s="60"/>
      <c r="WGB341" s="60"/>
      <c r="WGC341" s="60"/>
      <c r="WGD341" s="60"/>
      <c r="WGE341" s="60"/>
      <c r="WGF341" s="60"/>
      <c r="WGG341" s="60"/>
      <c r="WGH341" s="60"/>
      <c r="WGI341" s="60"/>
      <c r="WGJ341" s="60"/>
      <c r="WGK341" s="60"/>
      <c r="WGL341" s="60"/>
      <c r="WGM341" s="60"/>
      <c r="WGN341" s="60"/>
      <c r="WGO341" s="60"/>
      <c r="WGP341" s="60"/>
      <c r="WGQ341" s="60"/>
      <c r="WGR341" s="60"/>
      <c r="WGS341" s="60"/>
      <c r="WGT341" s="60"/>
      <c r="WGU341" s="60"/>
      <c r="WGV341" s="60"/>
      <c r="WGW341" s="60"/>
      <c r="WGX341" s="60"/>
      <c r="WGY341" s="60"/>
      <c r="WGZ341" s="60"/>
      <c r="WHA341" s="60"/>
      <c r="WHB341" s="60"/>
      <c r="WHC341" s="60"/>
      <c r="WHD341" s="60"/>
      <c r="WHE341" s="60"/>
      <c r="WHF341" s="60"/>
      <c r="WHG341" s="60"/>
      <c r="WHH341" s="60"/>
      <c r="WHI341" s="60"/>
      <c r="WHJ341" s="60"/>
      <c r="WHK341" s="60"/>
      <c r="WHL341" s="60"/>
      <c r="WHM341" s="60"/>
      <c r="WHN341" s="60"/>
      <c r="WHO341" s="60"/>
      <c r="WHP341" s="60"/>
      <c r="WHQ341" s="60"/>
      <c r="WHR341" s="60"/>
      <c r="WHS341" s="60"/>
      <c r="WHT341" s="60"/>
      <c r="WHU341" s="60"/>
      <c r="WHV341" s="60"/>
      <c r="WHW341" s="60"/>
      <c r="WHX341" s="60"/>
      <c r="WHY341" s="60"/>
      <c r="WHZ341" s="60"/>
      <c r="WIA341" s="60"/>
      <c r="WIB341" s="60"/>
      <c r="WIC341" s="60"/>
      <c r="WID341" s="60"/>
      <c r="WIE341" s="60"/>
      <c r="WIF341" s="60"/>
      <c r="WIG341" s="60"/>
      <c r="WIH341" s="60"/>
      <c r="WII341" s="60"/>
      <c r="WIJ341" s="60"/>
      <c r="WIK341" s="60"/>
      <c r="WIL341" s="60"/>
      <c r="WIM341" s="60"/>
      <c r="WIN341" s="60"/>
      <c r="WIO341" s="60"/>
      <c r="WIP341" s="60"/>
      <c r="WIQ341" s="60"/>
      <c r="WIR341" s="60"/>
      <c r="WIS341" s="60"/>
      <c r="WIT341" s="60"/>
      <c r="WIU341" s="60"/>
      <c r="WIV341" s="60"/>
      <c r="WIW341" s="60"/>
      <c r="WIX341" s="60"/>
      <c r="WIY341" s="60"/>
      <c r="WIZ341" s="60"/>
      <c r="WJA341" s="60"/>
      <c r="WJB341" s="60"/>
      <c r="WJC341" s="60"/>
      <c r="WJD341" s="60"/>
      <c r="WJE341" s="60"/>
      <c r="WJF341" s="60"/>
      <c r="WJG341" s="60"/>
      <c r="WJH341" s="60"/>
      <c r="WJI341" s="60"/>
      <c r="WJJ341" s="60"/>
      <c r="WJK341" s="60"/>
      <c r="WJL341" s="60"/>
      <c r="WJM341" s="60"/>
      <c r="WJN341" s="60"/>
      <c r="WJO341" s="60"/>
      <c r="WJP341" s="60"/>
      <c r="WJQ341" s="60"/>
      <c r="WJR341" s="60"/>
      <c r="WJS341" s="60"/>
      <c r="WJT341" s="60"/>
      <c r="WJU341" s="60"/>
      <c r="WJV341" s="60"/>
      <c r="WJW341" s="60"/>
      <c r="WJX341" s="60"/>
      <c r="WJY341" s="60"/>
      <c r="WJZ341" s="60"/>
      <c r="WKA341" s="60"/>
      <c r="WKB341" s="60"/>
      <c r="WKC341" s="60"/>
      <c r="WKD341" s="60"/>
      <c r="WKE341" s="60"/>
      <c r="WKF341" s="60"/>
      <c r="WKG341" s="60"/>
      <c r="WKH341" s="60"/>
      <c r="WKI341" s="60"/>
      <c r="WKJ341" s="60"/>
      <c r="WKK341" s="60"/>
      <c r="WKL341" s="60"/>
      <c r="WKM341" s="60"/>
      <c r="WKN341" s="60"/>
      <c r="WKO341" s="60"/>
      <c r="WKP341" s="60"/>
      <c r="WKQ341" s="60"/>
      <c r="WKR341" s="60"/>
      <c r="WKS341" s="60"/>
      <c r="WKT341" s="60"/>
      <c r="WKU341" s="60"/>
      <c r="WKV341" s="60"/>
      <c r="WKW341" s="60"/>
      <c r="WKX341" s="60"/>
      <c r="WKY341" s="60"/>
      <c r="WKZ341" s="60"/>
      <c r="WLA341" s="60"/>
      <c r="WLB341" s="60"/>
      <c r="WLC341" s="60"/>
      <c r="WLD341" s="60"/>
      <c r="WLE341" s="60"/>
      <c r="WLF341" s="60"/>
      <c r="WLG341" s="60"/>
      <c r="WLH341" s="60"/>
      <c r="WLI341" s="60"/>
      <c r="WLJ341" s="60"/>
      <c r="WLK341" s="60"/>
      <c r="WLL341" s="60"/>
      <c r="WLM341" s="60"/>
      <c r="WLN341" s="60"/>
      <c r="WLO341" s="60"/>
      <c r="WLP341" s="60"/>
      <c r="WLQ341" s="60"/>
      <c r="WLR341" s="60"/>
      <c r="WLS341" s="60"/>
      <c r="WLT341" s="60"/>
      <c r="WLU341" s="60"/>
      <c r="WLV341" s="60"/>
      <c r="WLW341" s="60"/>
      <c r="WLX341" s="60"/>
      <c r="WLY341" s="60"/>
      <c r="WLZ341" s="60"/>
      <c r="WMA341" s="60"/>
      <c r="WMB341" s="60"/>
      <c r="WMC341" s="60"/>
      <c r="WMD341" s="60"/>
      <c r="WME341" s="60"/>
      <c r="WMF341" s="60"/>
      <c r="WMG341" s="60"/>
      <c r="WMH341" s="60"/>
      <c r="WMI341" s="60"/>
      <c r="WMJ341" s="60"/>
      <c r="WMK341" s="60"/>
      <c r="WML341" s="60"/>
      <c r="WMM341" s="60"/>
      <c r="WMN341" s="60"/>
      <c r="WMO341" s="60"/>
      <c r="WMP341" s="60"/>
      <c r="WMQ341" s="60"/>
      <c r="WMR341" s="60"/>
      <c r="WMS341" s="60"/>
      <c r="WMT341" s="60"/>
      <c r="WMU341" s="60"/>
      <c r="WMV341" s="60"/>
      <c r="WMW341" s="60"/>
      <c r="WMX341" s="60"/>
      <c r="WMY341" s="60"/>
      <c r="WMZ341" s="60"/>
      <c r="WNA341" s="60"/>
      <c r="WNB341" s="60"/>
      <c r="WNC341" s="60"/>
      <c r="WND341" s="60"/>
      <c r="WNE341" s="60"/>
      <c r="WNF341" s="60"/>
      <c r="WNG341" s="60"/>
      <c r="WNH341" s="60"/>
      <c r="WNI341" s="60"/>
      <c r="WNJ341" s="60"/>
      <c r="WNK341" s="60"/>
      <c r="WNL341" s="60"/>
      <c r="WNM341" s="60"/>
      <c r="WNN341" s="60"/>
      <c r="WNO341" s="60"/>
      <c r="WNP341" s="60"/>
      <c r="WNQ341" s="60"/>
      <c r="WNR341" s="60"/>
      <c r="WNS341" s="60"/>
      <c r="WNT341" s="60"/>
      <c r="WNU341" s="60"/>
      <c r="WNV341" s="60"/>
      <c r="WNW341" s="60"/>
      <c r="WNX341" s="60"/>
      <c r="WNY341" s="60"/>
      <c r="WNZ341" s="60"/>
      <c r="WOA341" s="60"/>
      <c r="WOB341" s="60"/>
      <c r="WOC341" s="60"/>
      <c r="WOD341" s="60"/>
      <c r="WOE341" s="60"/>
      <c r="WOF341" s="60"/>
      <c r="WOG341" s="60"/>
      <c r="WOH341" s="60"/>
      <c r="WOI341" s="60"/>
      <c r="WOJ341" s="60"/>
      <c r="WOK341" s="60"/>
      <c r="WOL341" s="60"/>
      <c r="WOM341" s="60"/>
      <c r="WON341" s="60"/>
      <c r="WOO341" s="60"/>
      <c r="WOP341" s="60"/>
      <c r="WOQ341" s="60"/>
      <c r="WOR341" s="60"/>
      <c r="WOS341" s="60"/>
      <c r="WOT341" s="60"/>
      <c r="WOU341" s="60"/>
      <c r="WOV341" s="60"/>
      <c r="WOW341" s="60"/>
      <c r="WOX341" s="60"/>
      <c r="WOY341" s="60"/>
      <c r="WOZ341" s="60"/>
      <c r="WPA341" s="60"/>
      <c r="WPB341" s="60"/>
      <c r="WPC341" s="60"/>
      <c r="WPD341" s="60"/>
      <c r="WPE341" s="60"/>
      <c r="WPF341" s="60"/>
      <c r="WPG341" s="60"/>
      <c r="WPH341" s="60"/>
      <c r="WPI341" s="60"/>
      <c r="WPJ341" s="60"/>
      <c r="WPK341" s="60"/>
      <c r="WPL341" s="60"/>
      <c r="WPM341" s="60"/>
      <c r="WPN341" s="60"/>
      <c r="WPO341" s="60"/>
      <c r="WPP341" s="60"/>
      <c r="WPQ341" s="60"/>
      <c r="WPR341" s="60"/>
      <c r="WPS341" s="60"/>
      <c r="WPT341" s="60"/>
      <c r="WPU341" s="60"/>
      <c r="WPV341" s="60"/>
      <c r="WPW341" s="60"/>
      <c r="WPX341" s="60"/>
      <c r="WPY341" s="60"/>
      <c r="WPZ341" s="60"/>
      <c r="WQA341" s="60"/>
      <c r="WQB341" s="60"/>
      <c r="WQC341" s="60"/>
      <c r="WQD341" s="60"/>
      <c r="WQE341" s="60"/>
      <c r="WQF341" s="60"/>
      <c r="WQG341" s="60"/>
      <c r="WQH341" s="60"/>
      <c r="WQI341" s="60"/>
      <c r="WQJ341" s="60"/>
      <c r="WQK341" s="60"/>
      <c r="WQL341" s="60"/>
      <c r="WQM341" s="60"/>
      <c r="WQN341" s="60"/>
      <c r="WQO341" s="60"/>
      <c r="WQP341" s="60"/>
      <c r="WQQ341" s="60"/>
      <c r="WQR341" s="60"/>
      <c r="WQS341" s="60"/>
      <c r="WQT341" s="60"/>
      <c r="WQU341" s="60"/>
      <c r="WQV341" s="60"/>
      <c r="WQW341" s="60"/>
      <c r="WQX341" s="60"/>
      <c r="WQY341" s="60"/>
      <c r="WQZ341" s="60"/>
      <c r="WRA341" s="60"/>
      <c r="WRB341" s="60"/>
      <c r="WRC341" s="60"/>
      <c r="WRD341" s="60"/>
      <c r="WRE341" s="60"/>
      <c r="WRF341" s="60"/>
      <c r="WRG341" s="60"/>
      <c r="WRH341" s="60"/>
      <c r="WRI341" s="60"/>
      <c r="WRJ341" s="60"/>
      <c r="WRK341" s="60"/>
      <c r="WRL341" s="60"/>
      <c r="WRM341" s="60"/>
      <c r="WRN341" s="60"/>
      <c r="WRO341" s="60"/>
      <c r="WRP341" s="60"/>
      <c r="WRQ341" s="60"/>
      <c r="WRR341" s="60"/>
      <c r="WRS341" s="60"/>
      <c r="WRT341" s="60"/>
      <c r="WRU341" s="60"/>
      <c r="WRV341" s="60"/>
      <c r="WRW341" s="60"/>
      <c r="WRX341" s="60"/>
      <c r="WRY341" s="60"/>
      <c r="WRZ341" s="60"/>
      <c r="WSA341" s="60"/>
      <c r="WSB341" s="60"/>
      <c r="WSC341" s="60"/>
      <c r="WSD341" s="60"/>
      <c r="WSE341" s="60"/>
      <c r="WSF341" s="60"/>
      <c r="WSG341" s="60"/>
      <c r="WSH341" s="60"/>
      <c r="WSI341" s="60"/>
      <c r="WSJ341" s="60"/>
      <c r="WSK341" s="60"/>
      <c r="WSL341" s="60"/>
      <c r="WSM341" s="60"/>
      <c r="WSN341" s="60"/>
      <c r="WSO341" s="60"/>
      <c r="WSP341" s="60"/>
      <c r="WSQ341" s="60"/>
      <c r="WSR341" s="60"/>
      <c r="WSS341" s="60"/>
      <c r="WST341" s="60"/>
      <c r="WSU341" s="60"/>
      <c r="WSV341" s="60"/>
      <c r="WSW341" s="60"/>
      <c r="WSX341" s="60"/>
      <c r="WSY341" s="60"/>
      <c r="WSZ341" s="60"/>
      <c r="WTA341" s="60"/>
      <c r="WTB341" s="60"/>
      <c r="WTC341" s="60"/>
      <c r="WTD341" s="60"/>
      <c r="WTE341" s="60"/>
      <c r="WTF341" s="60"/>
      <c r="WTG341" s="60"/>
      <c r="WTH341" s="60"/>
      <c r="WTI341" s="60"/>
      <c r="WTJ341" s="60"/>
      <c r="WTK341" s="60"/>
      <c r="WTL341" s="60"/>
      <c r="WTM341" s="60"/>
      <c r="WTN341" s="60"/>
      <c r="WTO341" s="60"/>
      <c r="WTP341" s="60"/>
      <c r="WTQ341" s="60"/>
      <c r="WTR341" s="60"/>
      <c r="WTS341" s="60"/>
      <c r="WTT341" s="60"/>
      <c r="WTU341" s="60"/>
      <c r="WTV341" s="60"/>
      <c r="WTW341" s="60"/>
      <c r="WTX341" s="60"/>
      <c r="WTY341" s="60"/>
      <c r="WTZ341" s="60"/>
      <c r="WUA341" s="60"/>
      <c r="WUB341" s="60"/>
      <c r="WUC341" s="60"/>
      <c r="WUD341" s="60"/>
      <c r="WUE341" s="60"/>
      <c r="WUF341" s="60"/>
      <c r="WUG341" s="60"/>
      <c r="WUH341" s="60"/>
      <c r="WUI341" s="60"/>
      <c r="WUJ341" s="60"/>
      <c r="WUK341" s="60"/>
      <c r="WUL341" s="60"/>
      <c r="WUM341" s="60"/>
      <c r="WUN341" s="60"/>
      <c r="WUO341" s="60"/>
      <c r="WUP341" s="60"/>
      <c r="WUQ341" s="60"/>
      <c r="WUR341" s="60"/>
      <c r="WUS341" s="60"/>
      <c r="WUT341" s="60"/>
      <c r="WUU341" s="60"/>
      <c r="WUV341" s="60"/>
      <c r="WUW341" s="60"/>
      <c r="WUX341" s="60"/>
      <c r="WUY341" s="60"/>
      <c r="WUZ341" s="60"/>
      <c r="WVA341" s="60"/>
      <c r="WVB341" s="60"/>
      <c r="WVC341" s="60"/>
      <c r="WVD341" s="60"/>
      <c r="WVE341" s="60"/>
      <c r="WVF341" s="60"/>
      <c r="WVG341" s="60"/>
      <c r="WVH341" s="60"/>
      <c r="WVI341" s="60"/>
      <c r="WVJ341" s="60"/>
      <c r="WVK341" s="60"/>
      <c r="WVL341" s="60"/>
      <c r="WVM341" s="60"/>
      <c r="WVN341" s="60"/>
      <c r="WVO341" s="60"/>
      <c r="WVP341" s="60"/>
      <c r="WVQ341" s="60"/>
      <c r="WVR341" s="60"/>
      <c r="WVS341" s="60"/>
      <c r="WVT341" s="60"/>
      <c r="WVU341" s="60"/>
      <c r="WVV341" s="60"/>
      <c r="WVW341" s="60"/>
      <c r="WVX341" s="60"/>
      <c r="WVY341" s="60"/>
      <c r="WVZ341" s="60"/>
      <c r="WWA341" s="60"/>
      <c r="WWB341" s="60"/>
      <c r="WWC341" s="60"/>
      <c r="WWD341" s="60"/>
      <c r="WWE341" s="60"/>
      <c r="WWF341" s="60"/>
      <c r="WWG341" s="60"/>
      <c r="WWH341" s="60"/>
      <c r="WWI341" s="60"/>
      <c r="WWJ341" s="60"/>
      <c r="WWK341" s="60"/>
      <c r="WWL341" s="60"/>
      <c r="WWM341" s="60"/>
      <c r="WWN341" s="60"/>
      <c r="WWO341" s="60"/>
      <c r="WWP341" s="60"/>
      <c r="WWQ341" s="60"/>
      <c r="WWR341" s="60"/>
      <c r="WWS341" s="60"/>
      <c r="WWT341" s="60"/>
      <c r="WWU341" s="60"/>
      <c r="WWV341" s="60"/>
      <c r="WWW341" s="60"/>
      <c r="WWX341" s="60"/>
      <c r="WWY341" s="60"/>
      <c r="WWZ341" s="60"/>
      <c r="WXA341" s="60"/>
      <c r="WXB341" s="60"/>
      <c r="WXC341" s="60"/>
      <c r="WXD341" s="60"/>
      <c r="WXE341" s="60"/>
      <c r="WXF341" s="60"/>
      <c r="WXG341" s="60"/>
      <c r="WXH341" s="60"/>
      <c r="WXI341" s="60"/>
      <c r="WXJ341" s="60"/>
      <c r="WXK341" s="60"/>
      <c r="WXL341" s="60"/>
      <c r="WXM341" s="60"/>
      <c r="WXN341" s="60"/>
      <c r="WXO341" s="60"/>
      <c r="WXP341" s="60"/>
      <c r="WXQ341" s="60"/>
      <c r="WXR341" s="60"/>
      <c r="WXS341" s="60"/>
      <c r="WXT341" s="60"/>
      <c r="WXU341" s="60"/>
      <c r="WXV341" s="60"/>
      <c r="WXW341" s="60"/>
      <c r="WXX341" s="60"/>
      <c r="WXY341" s="60"/>
      <c r="WXZ341" s="60"/>
      <c r="WYA341" s="60"/>
      <c r="WYB341" s="60"/>
      <c r="WYC341" s="60"/>
      <c r="WYD341" s="60"/>
      <c r="WYE341" s="60"/>
      <c r="WYF341" s="60"/>
      <c r="WYG341" s="60"/>
      <c r="WYH341" s="60"/>
      <c r="WYI341" s="60"/>
      <c r="WYJ341" s="60"/>
      <c r="WYK341" s="60"/>
      <c r="WYL341" s="60"/>
      <c r="WYM341" s="60"/>
      <c r="WYN341" s="60"/>
      <c r="WYO341" s="60"/>
      <c r="WYP341" s="60"/>
      <c r="WYQ341" s="60"/>
      <c r="WYR341" s="60"/>
      <c r="WYS341" s="60"/>
      <c r="WYT341" s="60"/>
      <c r="WYU341" s="60"/>
      <c r="WYV341" s="60"/>
      <c r="WYW341" s="60"/>
      <c r="WYX341" s="60"/>
      <c r="WYY341" s="60"/>
      <c r="WYZ341" s="60"/>
      <c r="WZA341" s="60"/>
      <c r="WZB341" s="60"/>
      <c r="WZC341" s="60"/>
      <c r="WZD341" s="60"/>
      <c r="WZE341" s="60"/>
      <c r="WZF341" s="60"/>
      <c r="WZG341" s="60"/>
      <c r="WZH341" s="60"/>
      <c r="WZI341" s="60"/>
      <c r="WZJ341" s="60"/>
      <c r="WZK341" s="60"/>
      <c r="WZL341" s="60"/>
      <c r="WZM341" s="60"/>
      <c r="WZN341" s="60"/>
      <c r="WZO341" s="60"/>
      <c r="WZP341" s="60"/>
      <c r="WZQ341" s="60"/>
      <c r="WZR341" s="60"/>
      <c r="WZS341" s="60"/>
      <c r="WZT341" s="60"/>
      <c r="WZU341" s="60"/>
      <c r="WZV341" s="60"/>
      <c r="WZW341" s="60"/>
      <c r="WZX341" s="60"/>
      <c r="WZY341" s="60"/>
      <c r="WZZ341" s="60"/>
      <c r="XAA341" s="60"/>
      <c r="XAB341" s="60"/>
      <c r="XAC341" s="60"/>
      <c r="XAD341" s="60"/>
      <c r="XAE341" s="60"/>
      <c r="XAF341" s="60"/>
      <c r="XAG341" s="60"/>
      <c r="XAH341" s="60"/>
      <c r="XAI341" s="60"/>
      <c r="XAJ341" s="60"/>
      <c r="XAK341" s="60"/>
      <c r="XAL341" s="60"/>
      <c r="XAM341" s="60"/>
      <c r="XAN341" s="60"/>
      <c r="XAO341" s="60"/>
      <c r="XAP341" s="60"/>
      <c r="XAQ341" s="60"/>
      <c r="XAR341" s="60"/>
      <c r="XAS341" s="60"/>
      <c r="XAT341" s="60"/>
      <c r="XAU341" s="60"/>
      <c r="XAV341" s="60"/>
      <c r="XAW341" s="60"/>
      <c r="XAX341" s="60"/>
      <c r="XAY341" s="60"/>
      <c r="XAZ341" s="60"/>
      <c r="XBA341" s="60"/>
      <c r="XBB341" s="60"/>
      <c r="XBC341" s="60"/>
      <c r="XBD341" s="60"/>
      <c r="XBE341" s="60"/>
      <c r="XBF341" s="60"/>
      <c r="XBG341" s="60"/>
      <c r="XBH341" s="60"/>
      <c r="XBI341" s="60"/>
      <c r="XBJ341" s="60"/>
      <c r="XBK341" s="60"/>
      <c r="XBL341" s="60"/>
      <c r="XBM341" s="60"/>
      <c r="XBN341" s="60"/>
      <c r="XBO341" s="60"/>
      <c r="XBP341" s="60"/>
      <c r="XBQ341" s="60"/>
      <c r="XBR341" s="60"/>
      <c r="XBS341" s="60"/>
      <c r="XBT341" s="60"/>
      <c r="XBU341" s="60"/>
      <c r="XBV341" s="60"/>
      <c r="XBW341" s="60"/>
      <c r="XBX341" s="60"/>
      <c r="XBY341" s="60"/>
      <c r="XBZ341" s="60"/>
      <c r="XCA341" s="60"/>
      <c r="XCB341" s="60"/>
      <c r="XCC341" s="60"/>
      <c r="XCD341" s="60"/>
      <c r="XCE341" s="60"/>
      <c r="XCF341" s="60"/>
      <c r="XCG341" s="60"/>
      <c r="XCH341" s="60"/>
      <c r="XCI341" s="60"/>
      <c r="XCJ341" s="60"/>
      <c r="XCK341" s="60"/>
      <c r="XCL341" s="60"/>
      <c r="XCM341" s="60"/>
      <c r="XCN341" s="60"/>
      <c r="XCO341" s="60"/>
      <c r="XCP341" s="60"/>
      <c r="XCQ341" s="60"/>
      <c r="XCR341" s="60"/>
      <c r="XCS341" s="60"/>
      <c r="XCT341" s="60"/>
      <c r="XCU341" s="60"/>
      <c r="XCV341" s="60"/>
      <c r="XCW341" s="60"/>
      <c r="XCX341" s="60"/>
      <c r="XCY341" s="60"/>
      <c r="XCZ341" s="60"/>
      <c r="XDA341" s="60"/>
      <c r="XDB341" s="60"/>
      <c r="XDC341" s="60"/>
      <c r="XDD341" s="60"/>
      <c r="XDE341" s="60"/>
      <c r="XDF341" s="60"/>
      <c r="XDG341" s="60"/>
      <c r="XDH341" s="60"/>
      <c r="XDI341" s="60"/>
      <c r="XDJ341" s="60"/>
      <c r="XDK341" s="60"/>
      <c r="XDL341" s="60"/>
      <c r="XDM341" s="60"/>
      <c r="XDN341" s="60"/>
      <c r="XDO341" s="60"/>
      <c r="XDP341" s="60"/>
      <c r="XDQ341" s="60"/>
      <c r="XDR341" s="60"/>
      <c r="XDS341" s="60"/>
      <c r="XDT341" s="60"/>
      <c r="XDU341" s="60"/>
      <c r="XDV341" s="60"/>
      <c r="XDW341" s="60"/>
      <c r="XDX341" s="60"/>
      <c r="XDY341" s="60"/>
      <c r="XDZ341" s="60"/>
      <c r="XEA341" s="60"/>
      <c r="XEB341" s="60"/>
      <c r="XEC341" s="60"/>
      <c r="XED341" s="60"/>
      <c r="XEE341" s="60"/>
      <c r="XEF341" s="60"/>
      <c r="XEG341" s="60"/>
      <c r="XEH341" s="60"/>
      <c r="XEI341" s="60"/>
      <c r="XEJ341" s="60"/>
      <c r="XEK341" s="60"/>
      <c r="XEL341" s="60"/>
      <c r="XEM341" s="60"/>
      <c r="XEN341" s="60"/>
      <c r="XEO341" s="60"/>
      <c r="XEP341" s="60"/>
      <c r="XEQ341" s="60"/>
      <c r="XER341" s="60"/>
      <c r="XES341" s="60"/>
      <c r="XET341" s="60"/>
      <c r="XEU341" s="60"/>
      <c r="XEV341" s="60"/>
      <c r="XEW341" s="60"/>
      <c r="XEX341" s="60"/>
      <c r="XEY341" s="60"/>
      <c r="XEZ341" s="60"/>
      <c r="XFA341" s="60"/>
      <c r="XFB341" s="60"/>
      <c r="XFC341" s="60"/>
      <c r="XFD341" s="60"/>
    </row>
    <row r="344" spans="1:16384" ht="21" x14ac:dyDescent="0.4">
      <c r="A344" s="74" t="s">
        <v>570</v>
      </c>
      <c r="B344" s="74"/>
      <c r="C344" s="74"/>
      <c r="D344" s="74"/>
      <c r="E344" s="74"/>
      <c r="F344" s="74"/>
      <c r="G344" s="74"/>
      <c r="H344" s="74"/>
    </row>
    <row r="346" spans="1:16384" ht="21" x14ac:dyDescent="0.4">
      <c r="A346" s="76" t="s">
        <v>652</v>
      </c>
      <c r="B346" s="76"/>
      <c r="C346" s="76"/>
      <c r="D346" s="76"/>
      <c r="E346" s="76"/>
      <c r="F346" s="76"/>
      <c r="G346" s="76"/>
      <c r="H346" s="76"/>
    </row>
    <row r="348" spans="1:16384" ht="45" customHeight="1" x14ac:dyDescent="0.3">
      <c r="A348" s="60" t="s">
        <v>653</v>
      </c>
      <c r="B348" s="60"/>
      <c r="C348" s="60"/>
      <c r="D348" s="60"/>
      <c r="E348" s="60"/>
      <c r="F348" s="60"/>
      <c r="G348" s="60"/>
      <c r="H348" s="60"/>
    </row>
    <row r="350" spans="1:16384" ht="29.25" customHeight="1" x14ac:dyDescent="0.3">
      <c r="A350" s="60" t="s">
        <v>118</v>
      </c>
      <c r="B350" s="60"/>
      <c r="C350" s="60"/>
      <c r="D350" s="60"/>
      <c r="E350" s="60"/>
      <c r="F350" s="60"/>
      <c r="G350" s="60"/>
      <c r="H350" s="60"/>
    </row>
    <row r="352" spans="1:16384" ht="40.5" customHeight="1" x14ac:dyDescent="0.3">
      <c r="A352" s="18" t="s">
        <v>119</v>
      </c>
      <c r="B352" s="19"/>
      <c r="C352" s="77" t="s">
        <v>120</v>
      </c>
      <c r="D352" s="77"/>
      <c r="E352" s="19"/>
      <c r="F352" s="19"/>
      <c r="G352" s="52" t="s">
        <v>793</v>
      </c>
      <c r="H352" s="53" t="s">
        <v>121</v>
      </c>
    </row>
    <row r="353" spans="1:8" x14ac:dyDescent="0.3">
      <c r="C353" s="75" t="s">
        <v>766</v>
      </c>
      <c r="D353" s="75"/>
      <c r="G353" s="3">
        <f>5072*1.48</f>
        <v>7506.5599999999995</v>
      </c>
      <c r="H353" s="3">
        <f>2535*1.48</f>
        <v>3751.8</v>
      </c>
    </row>
    <row r="354" spans="1:8" x14ac:dyDescent="0.3">
      <c r="C354" s="75" t="s">
        <v>765</v>
      </c>
      <c r="D354" s="75"/>
      <c r="G354" s="3">
        <f>4228*1.48</f>
        <v>6257.44</v>
      </c>
      <c r="H354" s="3">
        <f>2113*1.48</f>
        <v>3127.24</v>
      </c>
    </row>
    <row r="355" spans="1:8" x14ac:dyDescent="0.3">
      <c r="A355" s="13" t="s">
        <v>122</v>
      </c>
      <c r="C355" s="75" t="s">
        <v>123</v>
      </c>
      <c r="D355" s="75"/>
      <c r="G355" s="3">
        <f>3383*1.48</f>
        <v>5006.84</v>
      </c>
      <c r="H355" s="3">
        <f>1690*1.48</f>
        <v>2501.1999999999998</v>
      </c>
    </row>
    <row r="356" spans="1:8" x14ac:dyDescent="0.3">
      <c r="C356" s="75" t="s">
        <v>767</v>
      </c>
      <c r="D356" s="75"/>
      <c r="G356" s="3">
        <f>2762*1.48</f>
        <v>4087.7599999999998</v>
      </c>
      <c r="H356" s="3">
        <f>1351*1.48</f>
        <v>1999.48</v>
      </c>
    </row>
    <row r="357" spans="1:8" x14ac:dyDescent="0.3">
      <c r="C357" s="75" t="s">
        <v>768</v>
      </c>
      <c r="D357" s="75"/>
      <c r="G357" s="3">
        <f>1270*1.48</f>
        <v>1879.6</v>
      </c>
      <c r="H357" s="3">
        <f>632*1.48</f>
        <v>935.36</v>
      </c>
    </row>
    <row r="358" spans="1:8" x14ac:dyDescent="0.3">
      <c r="C358" s="75"/>
      <c r="D358" s="75"/>
      <c r="G358" s="3"/>
      <c r="H358" s="3"/>
    </row>
    <row r="359" spans="1:8" x14ac:dyDescent="0.3">
      <c r="C359" s="75" t="s">
        <v>769</v>
      </c>
      <c r="D359" s="75"/>
      <c r="G359" s="3">
        <f>3383*1.48</f>
        <v>5006.84</v>
      </c>
      <c r="H359" s="3">
        <f>1690*1.48</f>
        <v>2501.1999999999998</v>
      </c>
    </row>
    <row r="360" spans="1:8" x14ac:dyDescent="0.3">
      <c r="A360" s="13" t="s">
        <v>124</v>
      </c>
      <c r="C360" s="75" t="s">
        <v>770</v>
      </c>
      <c r="D360" s="75"/>
      <c r="G360" s="3">
        <f>3044*1.48</f>
        <v>4505.12</v>
      </c>
      <c r="H360" s="3">
        <f>1523*1.48</f>
        <v>2254.04</v>
      </c>
    </row>
    <row r="361" spans="1:8" x14ac:dyDescent="0.3">
      <c r="C361" s="75" t="s">
        <v>771</v>
      </c>
      <c r="D361" s="75"/>
      <c r="G361" s="3">
        <f>2283*1.48</f>
        <v>3378.84</v>
      </c>
      <c r="H361" s="3">
        <f>1142*1.48</f>
        <v>1690.16</v>
      </c>
    </row>
    <row r="362" spans="1:8" x14ac:dyDescent="0.3">
      <c r="C362" s="75" t="s">
        <v>767</v>
      </c>
      <c r="D362" s="75"/>
      <c r="G362" s="3">
        <f>2032*1.48</f>
        <v>3007.36</v>
      </c>
      <c r="H362" s="3">
        <f>1013*1.48</f>
        <v>1499.24</v>
      </c>
    </row>
    <row r="363" spans="1:8" x14ac:dyDescent="0.3">
      <c r="C363" s="75"/>
      <c r="D363" s="75"/>
      <c r="G363" s="3"/>
      <c r="H363" s="3"/>
    </row>
    <row r="364" spans="1:8" x14ac:dyDescent="0.3">
      <c r="C364" s="75" t="s">
        <v>766</v>
      </c>
      <c r="D364" s="75"/>
      <c r="G364" s="3">
        <f>3044*1.48</f>
        <v>4505.12</v>
      </c>
      <c r="H364" s="3">
        <f>1523*1.48</f>
        <v>2254.04</v>
      </c>
    </row>
    <row r="365" spans="1:8" x14ac:dyDescent="0.3">
      <c r="A365" s="13" t="s">
        <v>125</v>
      </c>
      <c r="C365" s="75" t="s">
        <v>770</v>
      </c>
      <c r="D365" s="75"/>
      <c r="G365" s="3">
        <f>2032*1.48</f>
        <v>3007.36</v>
      </c>
      <c r="H365" s="3">
        <f>1013*1.48</f>
        <v>1499.24</v>
      </c>
    </row>
    <row r="366" spans="1:8" x14ac:dyDescent="0.3">
      <c r="C366" s="75" t="s">
        <v>771</v>
      </c>
      <c r="D366" s="75"/>
      <c r="G366" s="3">
        <f>1351*1.48</f>
        <v>1999.48</v>
      </c>
      <c r="H366" s="3">
        <f>678*1.48</f>
        <v>1003.4399999999999</v>
      </c>
    </row>
    <row r="367" spans="1:8" x14ac:dyDescent="0.3">
      <c r="C367" s="75" t="s">
        <v>772</v>
      </c>
      <c r="D367" s="75"/>
      <c r="G367" s="3">
        <f>510*1.48</f>
        <v>754.8</v>
      </c>
      <c r="H367" s="3">
        <f>251*1.48</f>
        <v>371.48</v>
      </c>
    </row>
    <row r="368" spans="1:8" x14ac:dyDescent="0.3">
      <c r="C368" s="75"/>
      <c r="D368" s="75"/>
      <c r="G368" s="3"/>
      <c r="H368" s="3"/>
    </row>
    <row r="369" spans="1:8" x14ac:dyDescent="0.3">
      <c r="C369" s="75" t="s">
        <v>773</v>
      </c>
      <c r="D369" s="75"/>
      <c r="G369" s="3">
        <f>3806*1.48</f>
        <v>5632.88</v>
      </c>
      <c r="H369" s="3">
        <f>1894*1.48</f>
        <v>2803.12</v>
      </c>
    </row>
    <row r="370" spans="1:8" x14ac:dyDescent="0.3">
      <c r="A370" s="1" t="s">
        <v>126</v>
      </c>
      <c r="C370" s="75" t="s">
        <v>774</v>
      </c>
      <c r="D370" s="75"/>
      <c r="G370" s="3">
        <f>2535*1.48</f>
        <v>3751.8</v>
      </c>
      <c r="H370" s="3">
        <f>1270*1.48</f>
        <v>1879.6</v>
      </c>
    </row>
    <row r="371" spans="1:8" x14ac:dyDescent="0.3">
      <c r="C371" s="75" t="s">
        <v>775</v>
      </c>
      <c r="D371" s="75"/>
      <c r="G371" s="3">
        <f>2032*1.48</f>
        <v>3007.36</v>
      </c>
      <c r="H371" s="3">
        <f>1013*1.48</f>
        <v>1499.24</v>
      </c>
    </row>
    <row r="372" spans="1:8" x14ac:dyDescent="0.3">
      <c r="G372" s="3"/>
      <c r="H372" s="3"/>
    </row>
    <row r="373" spans="1:8" x14ac:dyDescent="0.3">
      <c r="A373" s="1" t="s">
        <v>654</v>
      </c>
      <c r="C373" s="75" t="s">
        <v>773</v>
      </c>
      <c r="D373" s="75"/>
      <c r="G373" s="3">
        <f>3383*1.48</f>
        <v>5006.84</v>
      </c>
      <c r="H373" s="3">
        <f>1690*1.48</f>
        <v>2501.1999999999998</v>
      </c>
    </row>
    <row r="374" spans="1:8" x14ac:dyDescent="0.3">
      <c r="A374" s="1" t="s">
        <v>655</v>
      </c>
      <c r="C374" s="75" t="s">
        <v>774</v>
      </c>
      <c r="D374" s="75"/>
      <c r="G374" s="3">
        <f>3044*1.48</f>
        <v>4505.12</v>
      </c>
      <c r="H374" s="3">
        <f>1523*1.48</f>
        <v>2254.04</v>
      </c>
    </row>
    <row r="375" spans="1:8" x14ac:dyDescent="0.3">
      <c r="C375" s="75" t="s">
        <v>775</v>
      </c>
      <c r="D375" s="75"/>
      <c r="G375" s="3">
        <f>2283*1.48</f>
        <v>3378.84</v>
      </c>
      <c r="H375" s="3">
        <f>1142*1.48</f>
        <v>1690.16</v>
      </c>
    </row>
    <row r="376" spans="1:8" x14ac:dyDescent="0.3">
      <c r="G376" s="10"/>
      <c r="H376" s="10"/>
    </row>
    <row r="378" spans="1:8" ht="45" customHeight="1" x14ac:dyDescent="0.3">
      <c r="A378" s="60" t="s">
        <v>571</v>
      </c>
      <c r="B378" s="60"/>
      <c r="C378" s="60"/>
      <c r="D378" s="60"/>
      <c r="E378" s="60"/>
      <c r="F378" s="60"/>
      <c r="G378" s="60"/>
      <c r="H378" s="60"/>
    </row>
    <row r="379" spans="1:8" ht="30" customHeight="1" x14ac:dyDescent="0.3">
      <c r="A379" s="60" t="s">
        <v>656</v>
      </c>
      <c r="B379" s="60"/>
      <c r="C379" s="60"/>
      <c r="D379" s="60"/>
      <c r="E379" s="60"/>
      <c r="F379" s="60"/>
      <c r="G379" s="60"/>
      <c r="H379" s="60"/>
    </row>
    <row r="381" spans="1:8" x14ac:dyDescent="0.3">
      <c r="A381" s="1" t="s">
        <v>572</v>
      </c>
      <c r="H381" s="47">
        <f>32*1.48</f>
        <v>47.36</v>
      </c>
    </row>
    <row r="382" spans="1:8" ht="16.5" customHeight="1" x14ac:dyDescent="0.3"/>
    <row r="383" spans="1:8" ht="21" x14ac:dyDescent="0.4">
      <c r="A383" s="74" t="s">
        <v>573</v>
      </c>
      <c r="B383" s="74"/>
      <c r="C383" s="74"/>
      <c r="D383" s="74"/>
      <c r="E383" s="74"/>
      <c r="F383" s="74"/>
      <c r="G383" s="74"/>
      <c r="H383" s="74"/>
    </row>
    <row r="385" spans="1:10" ht="21" x14ac:dyDescent="0.4">
      <c r="A385" s="76" t="s">
        <v>657</v>
      </c>
      <c r="B385" s="76"/>
      <c r="C385" s="76"/>
      <c r="D385" s="76"/>
      <c r="E385" s="76"/>
      <c r="F385" s="76"/>
      <c r="G385" s="76"/>
      <c r="H385" s="76"/>
    </row>
    <row r="387" spans="1:10" ht="30" customHeight="1" x14ac:dyDescent="0.3">
      <c r="A387" s="60" t="s">
        <v>574</v>
      </c>
      <c r="B387" s="60"/>
      <c r="C387" s="60"/>
      <c r="D387" s="60"/>
      <c r="E387" s="60"/>
      <c r="F387" s="60"/>
      <c r="G387" s="60"/>
      <c r="H387" s="60"/>
    </row>
    <row r="388" spans="1:10" x14ac:dyDescent="0.3">
      <c r="A388" s="60" t="s">
        <v>127</v>
      </c>
      <c r="B388" s="60"/>
      <c r="C388" s="60"/>
      <c r="D388" s="60"/>
      <c r="E388" s="60"/>
      <c r="F388" s="60"/>
      <c r="G388" s="60"/>
      <c r="H388" s="2">
        <f>1069*1.48</f>
        <v>1582.12</v>
      </c>
    </row>
    <row r="389" spans="1:10" x14ac:dyDescent="0.3">
      <c r="A389" s="60" t="s">
        <v>128</v>
      </c>
      <c r="B389" s="60"/>
      <c r="C389" s="60"/>
      <c r="D389" s="60"/>
      <c r="E389" s="60"/>
      <c r="F389" s="60"/>
      <c r="G389" s="60"/>
      <c r="H389" s="2">
        <f>536*1.48</f>
        <v>793.28</v>
      </c>
    </row>
    <row r="390" spans="1:10" x14ac:dyDescent="0.3">
      <c r="A390" s="60" t="s">
        <v>129</v>
      </c>
      <c r="B390" s="60"/>
      <c r="C390" s="60"/>
      <c r="D390" s="60"/>
      <c r="E390" s="60"/>
      <c r="F390" s="60"/>
      <c r="G390" s="60"/>
      <c r="H390" s="2">
        <f>22*1.48</f>
        <v>32.56</v>
      </c>
    </row>
    <row r="391" spans="1:10" ht="30.75" customHeight="1" x14ac:dyDescent="0.3">
      <c r="A391" s="60" t="s">
        <v>130</v>
      </c>
      <c r="B391" s="60"/>
      <c r="C391" s="60"/>
      <c r="D391" s="60"/>
      <c r="E391" s="60"/>
      <c r="F391" s="60"/>
      <c r="G391" s="60"/>
      <c r="H391" s="2">
        <v>33</v>
      </c>
      <c r="I391" s="43"/>
    </row>
    <row r="392" spans="1:10" x14ac:dyDescent="0.3">
      <c r="A392" s="60" t="s">
        <v>131</v>
      </c>
      <c r="B392" s="60"/>
      <c r="C392" s="60"/>
      <c r="D392" s="60"/>
      <c r="E392" s="60"/>
      <c r="F392" s="60"/>
      <c r="G392" s="60"/>
      <c r="H392" s="2">
        <f>45*1.48</f>
        <v>66.599999999999994</v>
      </c>
      <c r="I392" s="43"/>
    </row>
    <row r="393" spans="1:10" ht="30.75" customHeight="1" x14ac:dyDescent="0.3">
      <c r="A393" s="60" t="s">
        <v>132</v>
      </c>
      <c r="B393" s="60"/>
      <c r="C393" s="60"/>
      <c r="D393" s="60"/>
      <c r="E393" s="60"/>
      <c r="F393" s="60"/>
      <c r="G393" s="60"/>
      <c r="H393" s="2">
        <v>33</v>
      </c>
      <c r="I393" s="43"/>
    </row>
    <row r="394" spans="1:10" ht="30" customHeight="1" x14ac:dyDescent="0.3">
      <c r="A394" s="60" t="s">
        <v>133</v>
      </c>
      <c r="B394" s="60"/>
      <c r="C394" s="60"/>
      <c r="D394" s="60"/>
      <c r="E394" s="60"/>
      <c r="F394" s="60"/>
      <c r="G394" s="60"/>
      <c r="H394" s="2">
        <f>39*1.48</f>
        <v>57.72</v>
      </c>
      <c r="I394" s="43"/>
    </row>
    <row r="395" spans="1:10" x14ac:dyDescent="0.3">
      <c r="A395" s="60" t="s">
        <v>134</v>
      </c>
      <c r="B395" s="60"/>
      <c r="C395" s="60"/>
      <c r="D395" s="60"/>
      <c r="E395" s="60"/>
      <c r="F395" s="60"/>
      <c r="G395" s="60"/>
      <c r="H395" s="2">
        <f>640*1.48</f>
        <v>947.2</v>
      </c>
      <c r="I395" s="43"/>
    </row>
    <row r="396" spans="1:10" x14ac:dyDescent="0.3">
      <c r="A396" s="60" t="s">
        <v>128</v>
      </c>
      <c r="B396" s="60"/>
      <c r="C396" s="60"/>
      <c r="D396" s="60"/>
      <c r="E396" s="60"/>
      <c r="F396" s="60"/>
      <c r="G396" s="60"/>
      <c r="H396" s="2">
        <f>317*1.48</f>
        <v>469.15999999999997</v>
      </c>
      <c r="I396" s="43"/>
    </row>
    <row r="397" spans="1:10" x14ac:dyDescent="0.3">
      <c r="A397" s="60" t="s">
        <v>135</v>
      </c>
      <c r="B397" s="60"/>
      <c r="C397" s="60"/>
      <c r="D397" s="60"/>
      <c r="E397" s="60"/>
      <c r="F397" s="60"/>
      <c r="G397" s="60"/>
      <c r="H397" s="2">
        <f>92*1.48</f>
        <v>136.16</v>
      </c>
      <c r="I397" s="43"/>
    </row>
    <row r="398" spans="1:10" x14ac:dyDescent="0.3">
      <c r="A398" s="60" t="s">
        <v>136</v>
      </c>
      <c r="B398" s="60"/>
      <c r="C398" s="60"/>
      <c r="D398" s="60"/>
      <c r="E398" s="60"/>
      <c r="F398" s="60"/>
      <c r="G398" s="60"/>
      <c r="H398" s="2"/>
      <c r="I398" s="43"/>
    </row>
    <row r="399" spans="1:10" x14ac:dyDescent="0.3">
      <c r="A399" s="61" t="s">
        <v>137</v>
      </c>
      <c r="B399" s="61"/>
      <c r="C399" s="61"/>
      <c r="D399" s="61"/>
      <c r="E399" s="61"/>
      <c r="F399" s="61"/>
      <c r="G399" s="61"/>
      <c r="H399" s="2">
        <f>366*1.48</f>
        <v>541.67999999999995</v>
      </c>
      <c r="I399" s="43"/>
    </row>
    <row r="400" spans="1:10" x14ac:dyDescent="0.3">
      <c r="A400" s="61" t="s">
        <v>138</v>
      </c>
      <c r="B400" s="61"/>
      <c r="C400" s="61"/>
      <c r="D400" s="61"/>
      <c r="E400" s="61"/>
      <c r="F400" s="61"/>
      <c r="G400" s="61"/>
      <c r="H400" s="2">
        <f>732*1.48</f>
        <v>1083.3599999999999</v>
      </c>
      <c r="I400" s="43"/>
      <c r="J400" s="42"/>
    </row>
    <row r="401" spans="1:9" ht="27.75" customHeight="1" x14ac:dyDescent="0.3">
      <c r="A401" s="60" t="s">
        <v>139</v>
      </c>
      <c r="B401" s="60"/>
      <c r="C401" s="60"/>
      <c r="D401" s="60"/>
      <c r="E401" s="60"/>
      <c r="F401" s="60"/>
      <c r="G401" s="60"/>
      <c r="H401" s="2">
        <f>39*1.48</f>
        <v>57.72</v>
      </c>
      <c r="I401" s="43"/>
    </row>
    <row r="402" spans="1:9" ht="27" customHeight="1" x14ac:dyDescent="0.3">
      <c r="A402" s="60" t="s">
        <v>140</v>
      </c>
      <c r="B402" s="60"/>
      <c r="C402" s="60"/>
      <c r="D402" s="60"/>
      <c r="E402" s="60"/>
      <c r="F402" s="60"/>
      <c r="G402" s="60"/>
      <c r="H402" s="2">
        <f>1527*1.48</f>
        <v>2259.96</v>
      </c>
      <c r="I402" s="43"/>
    </row>
    <row r="403" spans="1:9" x14ac:dyDescent="0.3">
      <c r="A403" s="60" t="s">
        <v>141</v>
      </c>
      <c r="B403" s="60"/>
      <c r="C403" s="60"/>
      <c r="D403" s="60"/>
      <c r="E403" s="60"/>
      <c r="F403" s="60"/>
      <c r="G403" s="60"/>
      <c r="H403" s="2">
        <f>305*1.48</f>
        <v>451.4</v>
      </c>
      <c r="I403" s="43"/>
    </row>
    <row r="404" spans="1:9" x14ac:dyDescent="0.3">
      <c r="A404" s="60" t="s">
        <v>142</v>
      </c>
      <c r="B404" s="60"/>
      <c r="C404" s="60"/>
      <c r="D404" s="60"/>
      <c r="E404" s="60"/>
      <c r="F404" s="60"/>
      <c r="G404" s="60"/>
      <c r="H404" s="2">
        <f>610*1.48</f>
        <v>902.8</v>
      </c>
      <c r="I404" s="43"/>
    </row>
    <row r="405" spans="1:9" x14ac:dyDescent="0.3">
      <c r="A405" s="60" t="s">
        <v>143</v>
      </c>
      <c r="B405" s="60"/>
      <c r="C405" s="60"/>
      <c r="D405" s="60"/>
      <c r="E405" s="60"/>
      <c r="F405" s="60"/>
      <c r="G405" s="60"/>
      <c r="H405" s="2">
        <f>1148*1.48</f>
        <v>1699.04</v>
      </c>
      <c r="I405" s="43"/>
    </row>
    <row r="406" spans="1:9" x14ac:dyDescent="0.3">
      <c r="A406" s="60" t="s">
        <v>144</v>
      </c>
      <c r="B406" s="60"/>
      <c r="C406" s="60"/>
      <c r="D406" s="60"/>
      <c r="E406" s="60"/>
      <c r="F406" s="60"/>
      <c r="G406" s="60"/>
      <c r="H406" s="2">
        <f>458*1.48</f>
        <v>677.84</v>
      </c>
      <c r="I406" s="43"/>
    </row>
    <row r="407" spans="1:9" x14ac:dyDescent="0.3">
      <c r="A407" s="1" t="s">
        <v>575</v>
      </c>
      <c r="B407" s="42"/>
      <c r="C407" s="42"/>
      <c r="D407" s="42"/>
      <c r="E407" s="42"/>
      <c r="F407" s="42"/>
      <c r="G407" s="42"/>
      <c r="H407" s="2">
        <f>979*1.48</f>
        <v>1448.92</v>
      </c>
      <c r="I407" s="43"/>
    </row>
    <row r="408" spans="1:9" ht="21" x14ac:dyDescent="0.4">
      <c r="A408" s="74" t="s">
        <v>576</v>
      </c>
      <c r="B408" s="74"/>
      <c r="C408" s="74"/>
      <c r="D408" s="74"/>
      <c r="E408" s="74"/>
      <c r="F408" s="74"/>
      <c r="G408" s="74"/>
      <c r="H408" s="74"/>
      <c r="I408" s="43"/>
    </row>
    <row r="409" spans="1:9" x14ac:dyDescent="0.3">
      <c r="I409" s="43"/>
    </row>
    <row r="410" spans="1:9" ht="21" x14ac:dyDescent="0.4">
      <c r="A410" s="76" t="s">
        <v>658</v>
      </c>
      <c r="B410" s="76"/>
      <c r="C410" s="76"/>
      <c r="D410" s="76"/>
      <c r="E410" s="76"/>
      <c r="F410" s="76"/>
      <c r="G410" s="76"/>
      <c r="H410" s="76"/>
    </row>
    <row r="412" spans="1:9" ht="66.75" customHeight="1" x14ac:dyDescent="0.3">
      <c r="A412" s="60" t="s">
        <v>659</v>
      </c>
      <c r="B412" s="60"/>
      <c r="C412" s="60"/>
      <c r="D412" s="60"/>
      <c r="E412" s="60"/>
      <c r="F412" s="60"/>
      <c r="G412" s="60"/>
      <c r="H412" s="60"/>
    </row>
    <row r="414" spans="1:9" x14ac:dyDescent="0.3">
      <c r="A414" s="60" t="s">
        <v>577</v>
      </c>
      <c r="B414" s="60"/>
      <c r="C414" s="60"/>
      <c r="D414" s="60"/>
      <c r="E414" s="60"/>
      <c r="F414" s="60"/>
      <c r="G414" s="60"/>
      <c r="H414" s="2">
        <f>834*1.48</f>
        <v>1234.32</v>
      </c>
    </row>
    <row r="415" spans="1:9" x14ac:dyDescent="0.3">
      <c r="A415" s="60" t="s">
        <v>578</v>
      </c>
      <c r="B415" s="60"/>
      <c r="C415" s="60"/>
      <c r="D415" s="60"/>
      <c r="E415" s="60"/>
      <c r="F415" s="60"/>
      <c r="G415" s="60"/>
      <c r="H415" s="2">
        <f>417*1.48</f>
        <v>617.16</v>
      </c>
    </row>
    <row r="416" spans="1:9" x14ac:dyDescent="0.3">
      <c r="A416" s="60" t="s">
        <v>145</v>
      </c>
      <c r="B416" s="60"/>
      <c r="C416" s="60"/>
      <c r="D416" s="60"/>
      <c r="E416" s="60"/>
      <c r="F416" s="60"/>
      <c r="G416" s="60"/>
      <c r="H416" s="2"/>
    </row>
    <row r="417" spans="1:8" x14ac:dyDescent="0.3">
      <c r="A417" s="60" t="s">
        <v>146</v>
      </c>
      <c r="B417" s="60"/>
      <c r="C417" s="60"/>
      <c r="D417" s="60"/>
      <c r="E417" s="60"/>
      <c r="F417" s="60"/>
      <c r="G417" s="60"/>
      <c r="H417" s="2"/>
    </row>
    <row r="418" spans="1:8" x14ac:dyDescent="0.3">
      <c r="A418" s="60" t="s">
        <v>147</v>
      </c>
      <c r="B418" s="60"/>
      <c r="C418" s="60"/>
      <c r="D418" s="60"/>
      <c r="E418" s="60"/>
      <c r="F418" s="60"/>
      <c r="G418" s="60"/>
      <c r="H418" s="2">
        <f>213*1.48</f>
        <v>315.24</v>
      </c>
    </row>
    <row r="419" spans="1:8" x14ac:dyDescent="0.3">
      <c r="A419" s="60" t="s">
        <v>579</v>
      </c>
      <c r="B419" s="60"/>
      <c r="C419" s="60"/>
      <c r="D419" s="60"/>
      <c r="E419" s="60"/>
      <c r="F419" s="60"/>
      <c r="G419" s="60"/>
      <c r="H419" s="2">
        <f>139*1.48</f>
        <v>205.72</v>
      </c>
    </row>
    <row r="420" spans="1:8" x14ac:dyDescent="0.3">
      <c r="A420" s="60" t="s">
        <v>148</v>
      </c>
      <c r="B420" s="60"/>
      <c r="C420" s="60"/>
      <c r="D420" s="60"/>
      <c r="E420" s="60"/>
      <c r="F420" s="60"/>
      <c r="G420" s="60"/>
      <c r="H420" s="2">
        <f>84*1.48</f>
        <v>124.32</v>
      </c>
    </row>
    <row r="421" spans="1:8" x14ac:dyDescent="0.3">
      <c r="A421" s="60" t="s">
        <v>580</v>
      </c>
      <c r="B421" s="60"/>
      <c r="C421" s="60"/>
      <c r="D421" s="60"/>
      <c r="E421" s="60"/>
      <c r="F421" s="60"/>
      <c r="G421" s="60"/>
      <c r="H421" s="2">
        <f>274*1.48</f>
        <v>405.52</v>
      </c>
    </row>
    <row r="422" spans="1:8" x14ac:dyDescent="0.3">
      <c r="A422" s="60" t="s">
        <v>581</v>
      </c>
      <c r="B422" s="60"/>
      <c r="C422" s="60"/>
      <c r="D422" s="60"/>
      <c r="E422" s="60"/>
      <c r="F422" s="60"/>
      <c r="G422" s="60"/>
      <c r="H422" s="2">
        <v>406</v>
      </c>
    </row>
    <row r="423" spans="1:8" x14ac:dyDescent="0.3">
      <c r="A423" s="60" t="s">
        <v>582</v>
      </c>
      <c r="B423" s="60"/>
      <c r="C423" s="60"/>
      <c r="D423" s="60"/>
      <c r="E423" s="60"/>
      <c r="F423" s="60"/>
      <c r="G423" s="60"/>
      <c r="H423" s="2">
        <f>1391*1.48</f>
        <v>2058.6799999999998</v>
      </c>
    </row>
    <row r="424" spans="1:8" x14ac:dyDescent="0.3">
      <c r="A424" s="60" t="s">
        <v>583</v>
      </c>
      <c r="B424" s="60"/>
      <c r="C424" s="60"/>
      <c r="D424" s="60"/>
      <c r="E424" s="60"/>
      <c r="F424" s="60"/>
      <c r="G424" s="60"/>
      <c r="H424" s="2">
        <f>139*1.49</f>
        <v>207.10999999999999</v>
      </c>
    </row>
    <row r="425" spans="1:8" x14ac:dyDescent="0.3">
      <c r="A425" s="60" t="s">
        <v>584</v>
      </c>
      <c r="B425" s="60"/>
      <c r="C425" s="60"/>
      <c r="D425" s="60"/>
      <c r="E425" s="60"/>
      <c r="F425" s="60"/>
      <c r="G425" s="60"/>
      <c r="H425" s="2">
        <f>548*1.48</f>
        <v>811.04</v>
      </c>
    </row>
    <row r="426" spans="1:8" x14ac:dyDescent="0.3">
      <c r="A426" s="60" t="s">
        <v>585</v>
      </c>
      <c r="B426" s="60"/>
      <c r="C426" s="60"/>
      <c r="D426" s="60"/>
      <c r="E426" s="60"/>
      <c r="F426" s="60"/>
      <c r="G426" s="60"/>
      <c r="H426" s="2"/>
    </row>
    <row r="427" spans="1:8" x14ac:dyDescent="0.3">
      <c r="A427" s="60" t="s">
        <v>586</v>
      </c>
      <c r="B427" s="60"/>
      <c r="C427" s="60"/>
      <c r="D427" s="60"/>
      <c r="E427" s="60"/>
      <c r="F427" s="60"/>
      <c r="G427" s="60"/>
      <c r="H427" s="2">
        <f>1430*1.48</f>
        <v>2116.4</v>
      </c>
    </row>
    <row r="428" spans="1:8" x14ac:dyDescent="0.3">
      <c r="A428" s="60" t="s">
        <v>149</v>
      </c>
      <c r="B428" s="60"/>
      <c r="C428" s="60"/>
      <c r="D428" s="60"/>
      <c r="E428" s="60"/>
      <c r="F428" s="60"/>
      <c r="G428" s="60"/>
      <c r="H428" s="2">
        <f>475*1.48</f>
        <v>703</v>
      </c>
    </row>
    <row r="429" spans="1:8" x14ac:dyDescent="0.3">
      <c r="A429" s="60" t="s">
        <v>587</v>
      </c>
      <c r="B429" s="60"/>
      <c r="C429" s="60"/>
      <c r="D429" s="60"/>
      <c r="E429" s="60"/>
      <c r="F429" s="60"/>
      <c r="G429" s="60"/>
      <c r="H429" s="2">
        <f>714*1.48</f>
        <v>1056.72</v>
      </c>
    </row>
    <row r="430" spans="1:8" x14ac:dyDescent="0.3">
      <c r="A430" s="60" t="s">
        <v>150</v>
      </c>
      <c r="B430" s="60"/>
      <c r="C430" s="60"/>
      <c r="D430" s="60"/>
      <c r="E430" s="60"/>
      <c r="F430" s="60"/>
      <c r="G430" s="60"/>
      <c r="H430" s="2">
        <f>213*1.48</f>
        <v>315.24</v>
      </c>
    </row>
    <row r="431" spans="1:8" ht="30" customHeight="1" x14ac:dyDescent="0.3">
      <c r="A431" s="60" t="s">
        <v>588</v>
      </c>
      <c r="B431" s="60"/>
      <c r="C431" s="60"/>
      <c r="D431" s="60"/>
      <c r="E431" s="60"/>
      <c r="F431" s="60"/>
      <c r="G431" s="60"/>
      <c r="H431" s="2">
        <f>190*1.48</f>
        <v>281.2</v>
      </c>
    </row>
    <row r="432" spans="1:8" x14ac:dyDescent="0.3">
      <c r="A432" s="60" t="s">
        <v>151</v>
      </c>
      <c r="B432" s="60"/>
      <c r="C432" s="60"/>
      <c r="D432" s="60"/>
      <c r="E432" s="60"/>
      <c r="F432" s="60"/>
      <c r="G432" s="60"/>
      <c r="H432" s="2">
        <f>190*1.48</f>
        <v>281.2</v>
      </c>
    </row>
    <row r="433" spans="1:8" x14ac:dyDescent="0.3">
      <c r="A433" s="60" t="s">
        <v>152</v>
      </c>
      <c r="B433" s="60"/>
      <c r="C433" s="60"/>
      <c r="D433" s="60"/>
      <c r="E433" s="60"/>
      <c r="F433" s="60"/>
      <c r="G433" s="60"/>
      <c r="H433" s="2">
        <f>119*1.48</f>
        <v>176.12</v>
      </c>
    </row>
    <row r="434" spans="1:8" x14ac:dyDescent="0.3">
      <c r="A434" s="60" t="s">
        <v>153</v>
      </c>
      <c r="B434" s="60"/>
      <c r="C434" s="60"/>
      <c r="D434" s="60"/>
      <c r="E434" s="60"/>
      <c r="F434" s="60"/>
      <c r="G434" s="60"/>
      <c r="H434" s="2">
        <f>239*1.48</f>
        <v>353.71999999999997</v>
      </c>
    </row>
    <row r="435" spans="1:8" ht="60.75" customHeight="1" x14ac:dyDescent="0.3">
      <c r="A435" s="60" t="s">
        <v>778</v>
      </c>
      <c r="B435" s="60"/>
      <c r="C435" s="60"/>
      <c r="D435" s="60"/>
      <c r="E435" s="60"/>
      <c r="F435" s="60"/>
      <c r="G435" s="60"/>
      <c r="H435" s="60"/>
    </row>
    <row r="436" spans="1:8" x14ac:dyDescent="0.3">
      <c r="A436" s="60"/>
      <c r="B436" s="60"/>
      <c r="C436" s="60"/>
      <c r="D436" s="60"/>
      <c r="E436" s="60"/>
      <c r="F436" s="60"/>
      <c r="G436" s="60"/>
      <c r="H436" s="60"/>
    </row>
    <row r="437" spans="1:8" x14ac:dyDescent="0.3">
      <c r="A437" s="60" t="s">
        <v>777</v>
      </c>
      <c r="B437" s="60"/>
      <c r="C437" s="60"/>
      <c r="D437" s="60"/>
      <c r="E437" s="60"/>
      <c r="F437" s="60"/>
      <c r="G437" s="60"/>
      <c r="H437" s="60"/>
    </row>
    <row r="438" spans="1:8" ht="23.25" hidden="1" customHeight="1" x14ac:dyDescent="0.3">
      <c r="A438" s="60" t="s">
        <v>154</v>
      </c>
      <c r="B438" s="60"/>
      <c r="C438" s="60"/>
      <c r="D438" s="60"/>
      <c r="E438" s="60"/>
      <c r="F438" s="60"/>
      <c r="G438" s="60"/>
      <c r="H438" s="60"/>
    </row>
    <row r="439" spans="1:8" ht="21" hidden="1" x14ac:dyDescent="0.4">
      <c r="A439" s="63" t="s">
        <v>155</v>
      </c>
      <c r="B439" s="63"/>
      <c r="C439" s="63"/>
      <c r="D439" s="63"/>
      <c r="E439" s="63"/>
      <c r="F439" s="63"/>
      <c r="G439" s="63"/>
      <c r="H439" s="63"/>
    </row>
    <row r="442" spans="1:8" ht="21" x14ac:dyDescent="0.4">
      <c r="A442" s="74" t="s">
        <v>589</v>
      </c>
      <c r="B442" s="74"/>
      <c r="C442" s="74"/>
      <c r="D442" s="74"/>
      <c r="E442" s="74"/>
      <c r="F442" s="74"/>
      <c r="G442" s="74"/>
      <c r="H442" s="74"/>
    </row>
    <row r="444" spans="1:8" ht="20.25" customHeight="1" x14ac:dyDescent="0.4">
      <c r="A444" s="76" t="s">
        <v>660</v>
      </c>
      <c r="B444" s="76"/>
      <c r="C444" s="76"/>
      <c r="D444" s="76"/>
      <c r="E444" s="76"/>
      <c r="F444" s="76"/>
      <c r="G444" s="76"/>
      <c r="H444" s="76"/>
    </row>
    <row r="446" spans="1:8" ht="30.75" customHeight="1" x14ac:dyDescent="0.3">
      <c r="A446" s="60" t="s">
        <v>590</v>
      </c>
      <c r="B446" s="60"/>
      <c r="C446" s="60"/>
      <c r="D446" s="60"/>
      <c r="E446" s="60"/>
      <c r="F446" s="60"/>
      <c r="G446" s="60"/>
      <c r="H446" s="60"/>
    </row>
    <row r="448" spans="1:8" x14ac:dyDescent="0.3">
      <c r="A448" s="60" t="s">
        <v>156</v>
      </c>
      <c r="B448" s="60"/>
      <c r="C448" s="60"/>
      <c r="D448" s="60"/>
      <c r="E448" s="60"/>
      <c r="F448" s="60"/>
      <c r="G448" s="60"/>
    </row>
    <row r="449" spans="1:8" x14ac:dyDescent="0.3">
      <c r="A449" s="60" t="s">
        <v>157</v>
      </c>
      <c r="B449" s="60"/>
      <c r="C449" s="60"/>
      <c r="D449" s="60"/>
      <c r="E449" s="60"/>
      <c r="F449" s="60"/>
      <c r="G449" s="60"/>
    </row>
    <row r="450" spans="1:8" x14ac:dyDescent="0.3">
      <c r="A450" s="60" t="s">
        <v>158</v>
      </c>
      <c r="B450" s="60"/>
      <c r="C450" s="60"/>
      <c r="D450" s="60"/>
      <c r="E450" s="60"/>
      <c r="F450" s="60"/>
      <c r="G450" s="60"/>
      <c r="H450" s="2">
        <f>2106*1.48</f>
        <v>3116.88</v>
      </c>
    </row>
    <row r="451" spans="1:8" x14ac:dyDescent="0.3">
      <c r="A451" s="60" t="s">
        <v>159</v>
      </c>
      <c r="B451" s="60"/>
      <c r="C451" s="60"/>
      <c r="D451" s="60"/>
      <c r="E451" s="60"/>
      <c r="F451" s="60"/>
      <c r="G451" s="60"/>
      <c r="H451" s="2">
        <f>421*1.48</f>
        <v>623.08000000000004</v>
      </c>
    </row>
    <row r="452" spans="1:8" x14ac:dyDescent="0.3">
      <c r="A452" s="60" t="s">
        <v>591</v>
      </c>
      <c r="B452" s="60"/>
      <c r="C452" s="60"/>
      <c r="D452" s="60"/>
      <c r="E452" s="60"/>
      <c r="F452" s="60"/>
      <c r="G452" s="60"/>
      <c r="H452" s="2">
        <f>147*1.48</f>
        <v>217.56</v>
      </c>
    </row>
    <row r="453" spans="1:8" x14ac:dyDescent="0.3">
      <c r="A453" s="60" t="s">
        <v>160</v>
      </c>
      <c r="B453" s="60"/>
      <c r="C453" s="60"/>
      <c r="D453" s="60"/>
      <c r="E453" s="60"/>
      <c r="F453" s="60"/>
      <c r="G453" s="60"/>
      <c r="H453" s="2">
        <f>147*1.48</f>
        <v>217.56</v>
      </c>
    </row>
    <row r="454" spans="1:8" x14ac:dyDescent="0.3">
      <c r="A454" s="60" t="s">
        <v>161</v>
      </c>
      <c r="B454" s="60"/>
      <c r="C454" s="60"/>
      <c r="D454" s="60"/>
      <c r="E454" s="60"/>
      <c r="F454" s="60"/>
      <c r="G454" s="60"/>
      <c r="H454" s="2">
        <f>212*1.48</f>
        <v>313.76</v>
      </c>
    </row>
    <row r="455" spans="1:8" x14ac:dyDescent="0.3">
      <c r="A455" s="60" t="s">
        <v>162</v>
      </c>
      <c r="B455" s="60"/>
      <c r="C455" s="60"/>
      <c r="D455" s="60"/>
      <c r="E455" s="60"/>
      <c r="F455" s="60"/>
      <c r="G455" s="60"/>
      <c r="H455" s="2">
        <f>312*1.48</f>
        <v>461.76</v>
      </c>
    </row>
    <row r="456" spans="1:8" x14ac:dyDescent="0.3">
      <c r="A456" s="60" t="s">
        <v>163</v>
      </c>
      <c r="B456" s="60"/>
      <c r="C456" s="60"/>
      <c r="D456" s="60"/>
      <c r="E456" s="60"/>
      <c r="F456" s="60"/>
      <c r="G456" s="60"/>
      <c r="H456" s="2"/>
    </row>
    <row r="457" spans="1:8" x14ac:dyDescent="0.3">
      <c r="A457" s="60" t="s">
        <v>164</v>
      </c>
      <c r="B457" s="60"/>
      <c r="C457" s="60"/>
      <c r="D457" s="60"/>
      <c r="E457" s="60"/>
      <c r="F457" s="60"/>
      <c r="G457" s="60"/>
      <c r="H457" s="2">
        <f>383*1.48</f>
        <v>566.84</v>
      </c>
    </row>
    <row r="458" spans="1:8" x14ac:dyDescent="0.3">
      <c r="A458" s="60" t="s">
        <v>165</v>
      </c>
      <c r="B458" s="60"/>
      <c r="C458" s="60"/>
      <c r="D458" s="60"/>
      <c r="E458" s="60"/>
      <c r="F458" s="60"/>
      <c r="G458" s="60"/>
      <c r="H458" s="2">
        <f>549*1.48</f>
        <v>812.52</v>
      </c>
    </row>
    <row r="459" spans="1:8" x14ac:dyDescent="0.3">
      <c r="A459" s="60" t="s">
        <v>482</v>
      </c>
      <c r="B459" s="60"/>
      <c r="C459" s="60"/>
      <c r="D459" s="60"/>
      <c r="E459" s="60"/>
      <c r="F459" s="60"/>
      <c r="G459" s="60"/>
      <c r="H459" s="2">
        <f>70*1.48</f>
        <v>103.6</v>
      </c>
    </row>
    <row r="460" spans="1:8" x14ac:dyDescent="0.3">
      <c r="A460" s="60" t="s">
        <v>483</v>
      </c>
      <c r="B460" s="60"/>
      <c r="C460" s="60"/>
      <c r="D460" s="60"/>
      <c r="E460" s="60"/>
      <c r="F460" s="60"/>
      <c r="G460" s="60"/>
      <c r="H460" s="2">
        <f>147*1.48</f>
        <v>217.56</v>
      </c>
    </row>
    <row r="461" spans="1:8" x14ac:dyDescent="0.3">
      <c r="A461" s="1" t="s">
        <v>166</v>
      </c>
      <c r="H461" s="2"/>
    </row>
    <row r="462" spans="1:8" ht="30.75" customHeight="1" x14ac:dyDescent="0.3">
      <c r="A462" s="60" t="s">
        <v>592</v>
      </c>
      <c r="B462" s="60"/>
      <c r="C462" s="60"/>
      <c r="D462" s="60"/>
      <c r="E462" s="60"/>
      <c r="F462" s="60"/>
      <c r="G462" s="60"/>
      <c r="H462" s="60"/>
    </row>
    <row r="463" spans="1:8" x14ac:dyDescent="0.3">
      <c r="A463" s="4"/>
      <c r="B463" s="4"/>
      <c r="C463" s="4"/>
      <c r="D463" s="4"/>
      <c r="E463" s="4"/>
      <c r="F463" s="4"/>
      <c r="G463" s="4"/>
      <c r="H463" s="4"/>
    </row>
    <row r="464" spans="1:8" ht="21" x14ac:dyDescent="0.4">
      <c r="A464" s="76" t="s">
        <v>661</v>
      </c>
      <c r="B464" s="76"/>
      <c r="C464" s="76"/>
      <c r="D464" s="76"/>
      <c r="E464" s="76"/>
      <c r="F464" s="76"/>
      <c r="G464" s="76"/>
      <c r="H464" s="76"/>
    </row>
    <row r="465" spans="1:8" ht="78.75" customHeight="1" x14ac:dyDescent="0.3">
      <c r="A465" s="60" t="s">
        <v>853</v>
      </c>
      <c r="B465" s="60"/>
      <c r="C465" s="60"/>
      <c r="D465" s="60"/>
      <c r="E465" s="60"/>
      <c r="F465" s="60"/>
      <c r="G465" s="60"/>
      <c r="H465" s="60"/>
    </row>
    <row r="466" spans="1:8" ht="18.75" customHeight="1" x14ac:dyDescent="0.3">
      <c r="A466" s="81" t="s">
        <v>167</v>
      </c>
      <c r="B466" s="81"/>
      <c r="C466" s="81"/>
      <c r="D466" s="81"/>
      <c r="E466" s="81"/>
      <c r="F466" s="81"/>
      <c r="G466" s="81"/>
      <c r="H466" s="81"/>
    </row>
    <row r="467" spans="1:8" ht="57" customHeight="1" x14ac:dyDescent="0.3">
      <c r="A467" s="60" t="s">
        <v>852</v>
      </c>
      <c r="B467" s="60"/>
      <c r="C467" s="60"/>
      <c r="D467" s="60"/>
      <c r="E467" s="60"/>
      <c r="F467" s="60"/>
      <c r="G467" s="60"/>
      <c r="H467" s="60"/>
    </row>
    <row r="468" spans="1:8" ht="36.75" customHeight="1" x14ac:dyDescent="0.3">
      <c r="A468" s="81" t="s">
        <v>168</v>
      </c>
      <c r="B468" s="81"/>
      <c r="C468" s="81"/>
      <c r="D468" s="81"/>
      <c r="E468" s="81"/>
      <c r="F468" s="81"/>
      <c r="G468" s="81"/>
      <c r="H468" s="81"/>
    </row>
    <row r="470" spans="1:8" ht="93.75" hidden="1" customHeight="1" x14ac:dyDescent="0.3">
      <c r="A470" s="60" t="s">
        <v>169</v>
      </c>
      <c r="B470" s="60"/>
      <c r="C470" s="60"/>
      <c r="D470" s="60"/>
      <c r="E470" s="60"/>
      <c r="F470" s="60"/>
      <c r="G470" s="60"/>
      <c r="H470" s="60"/>
    </row>
    <row r="471" spans="1:8" hidden="1" x14ac:dyDescent="0.3">
      <c r="A471" s="81" t="s">
        <v>170</v>
      </c>
      <c r="B471" s="81"/>
      <c r="C471" s="81"/>
      <c r="D471" s="81"/>
      <c r="E471" s="81"/>
      <c r="F471" s="81"/>
      <c r="G471" s="81"/>
      <c r="H471" s="81"/>
    </row>
    <row r="472" spans="1:8" ht="62.25" customHeight="1" x14ac:dyDescent="0.4">
      <c r="A472" s="74" t="s">
        <v>593</v>
      </c>
      <c r="B472" s="74"/>
      <c r="C472" s="74"/>
      <c r="D472" s="74"/>
      <c r="E472" s="74"/>
      <c r="F472" s="74"/>
      <c r="G472" s="74"/>
      <c r="H472" s="74"/>
    </row>
    <row r="474" spans="1:8" ht="21" x14ac:dyDescent="0.4">
      <c r="A474" s="76" t="s">
        <v>662</v>
      </c>
      <c r="B474" s="76"/>
      <c r="C474" s="76"/>
      <c r="D474" s="76"/>
      <c r="E474" s="76"/>
      <c r="F474" s="76"/>
      <c r="G474" s="76"/>
      <c r="H474" s="76"/>
    </row>
    <row r="476" spans="1:8" ht="30" customHeight="1" x14ac:dyDescent="0.3">
      <c r="A476" s="60" t="s">
        <v>594</v>
      </c>
      <c r="B476" s="60"/>
      <c r="C476" s="60"/>
      <c r="D476" s="60"/>
      <c r="E476" s="60"/>
      <c r="F476" s="60"/>
      <c r="G476" s="60"/>
      <c r="H476" s="60"/>
    </row>
    <row r="478" spans="1:8" x14ac:dyDescent="0.3">
      <c r="A478" s="90" t="s">
        <v>171</v>
      </c>
      <c r="B478" s="90"/>
      <c r="C478" s="90"/>
      <c r="D478" s="90"/>
      <c r="E478" s="90"/>
      <c r="F478" s="90"/>
      <c r="G478" s="90"/>
      <c r="H478" s="90"/>
    </row>
    <row r="479" spans="1:8" x14ac:dyDescent="0.3">
      <c r="A479" s="60" t="s">
        <v>172</v>
      </c>
      <c r="B479" s="60"/>
      <c r="C479" s="60"/>
      <c r="D479" s="60"/>
      <c r="E479" s="60"/>
      <c r="F479" s="60"/>
      <c r="G479" s="60"/>
      <c r="H479" s="60"/>
    </row>
    <row r="480" spans="1:8" x14ac:dyDescent="0.3">
      <c r="A480" s="60" t="s">
        <v>173</v>
      </c>
      <c r="B480" s="60"/>
      <c r="C480" s="60"/>
      <c r="D480" s="60"/>
      <c r="E480" s="60"/>
      <c r="F480" s="60"/>
      <c r="G480" s="60"/>
      <c r="H480" s="20">
        <f>13*1.8</f>
        <v>23.400000000000002</v>
      </c>
    </row>
    <row r="481" spans="1:11" x14ac:dyDescent="0.3">
      <c r="A481" s="60" t="s">
        <v>174</v>
      </c>
      <c r="B481" s="60"/>
      <c r="C481" s="60"/>
      <c r="D481" s="60"/>
      <c r="E481" s="60"/>
      <c r="F481" s="60"/>
      <c r="G481" s="60"/>
      <c r="H481" s="2"/>
    </row>
    <row r="482" spans="1:11" x14ac:dyDescent="0.3">
      <c r="A482" s="60" t="s">
        <v>175</v>
      </c>
      <c r="B482" s="60"/>
      <c r="C482" s="60"/>
      <c r="D482" s="60"/>
      <c r="E482" s="60"/>
      <c r="F482" s="60"/>
      <c r="G482" s="60"/>
      <c r="H482" s="20">
        <v>23.4</v>
      </c>
    </row>
    <row r="483" spans="1:11" x14ac:dyDescent="0.3">
      <c r="A483" s="60" t="s">
        <v>176</v>
      </c>
      <c r="B483" s="60"/>
      <c r="C483" s="60"/>
      <c r="D483" s="60"/>
      <c r="E483" s="60"/>
      <c r="F483" s="60"/>
      <c r="G483" s="60"/>
      <c r="H483" s="20">
        <v>23.4</v>
      </c>
      <c r="I483" s="43"/>
      <c r="K483" s="20"/>
    </row>
    <row r="484" spans="1:11" x14ac:dyDescent="0.3">
      <c r="A484" s="60" t="s">
        <v>663</v>
      </c>
      <c r="B484" s="60"/>
      <c r="C484" s="60"/>
      <c r="D484" s="60"/>
      <c r="E484" s="60"/>
      <c r="F484" s="60"/>
      <c r="G484" s="60"/>
      <c r="H484" s="20"/>
      <c r="K484" s="2"/>
    </row>
    <row r="485" spans="1:11" x14ac:dyDescent="0.3">
      <c r="A485" s="60" t="s">
        <v>177</v>
      </c>
      <c r="B485" s="60"/>
      <c r="C485" s="60"/>
      <c r="D485" s="60"/>
      <c r="E485" s="60"/>
      <c r="F485" s="60"/>
      <c r="G485" s="60"/>
      <c r="H485" s="20"/>
      <c r="K485" s="20"/>
    </row>
    <row r="486" spans="1:11" x14ac:dyDescent="0.3">
      <c r="A486" s="60" t="s">
        <v>178</v>
      </c>
      <c r="B486" s="60"/>
      <c r="C486" s="60"/>
      <c r="D486" s="60"/>
      <c r="E486" s="60"/>
      <c r="F486" s="60"/>
      <c r="G486" s="60"/>
      <c r="H486" s="20">
        <v>23.4</v>
      </c>
      <c r="K486" s="20"/>
    </row>
    <row r="487" spans="1:11" x14ac:dyDescent="0.3">
      <c r="A487" s="60" t="s">
        <v>179</v>
      </c>
      <c r="B487" s="60"/>
      <c r="C487" s="60"/>
      <c r="D487" s="60"/>
      <c r="E487" s="60"/>
      <c r="F487" s="60"/>
      <c r="G487" s="60"/>
      <c r="H487" s="20">
        <f>40*1.8</f>
        <v>72</v>
      </c>
      <c r="K487" s="20"/>
    </row>
    <row r="488" spans="1:11" x14ac:dyDescent="0.3">
      <c r="A488" s="60" t="s">
        <v>178</v>
      </c>
      <c r="B488" s="60"/>
      <c r="C488" s="60"/>
      <c r="D488" s="60"/>
      <c r="E488" s="60"/>
      <c r="F488" s="60"/>
      <c r="G488" s="60"/>
      <c r="H488" s="20">
        <v>72</v>
      </c>
      <c r="K488" s="20"/>
    </row>
    <row r="489" spans="1:11" x14ac:dyDescent="0.3">
      <c r="A489" s="60" t="s">
        <v>180</v>
      </c>
      <c r="B489" s="60"/>
      <c r="C489" s="60"/>
      <c r="D489" s="60"/>
      <c r="E489" s="60"/>
      <c r="F489" s="60"/>
      <c r="G489" s="60"/>
      <c r="H489" s="20">
        <f>80*1.8</f>
        <v>144</v>
      </c>
      <c r="K489" s="20"/>
    </row>
    <row r="490" spans="1:11" x14ac:dyDescent="0.3">
      <c r="A490" s="60" t="s">
        <v>181</v>
      </c>
      <c r="B490" s="60"/>
      <c r="C490" s="60"/>
      <c r="D490" s="60"/>
      <c r="E490" s="60"/>
      <c r="F490" s="60"/>
      <c r="G490" s="60"/>
      <c r="H490" s="20"/>
      <c r="K490" s="20"/>
    </row>
    <row r="491" spans="1:11" x14ac:dyDescent="0.3">
      <c r="A491" s="60" t="s">
        <v>180</v>
      </c>
      <c r="B491" s="60"/>
      <c r="C491" s="60"/>
      <c r="D491" s="60"/>
      <c r="E491" s="60"/>
      <c r="F491" s="60"/>
      <c r="G491" s="60"/>
      <c r="H491" s="20">
        <v>144</v>
      </c>
      <c r="I491" s="43"/>
      <c r="K491" s="20"/>
    </row>
    <row r="492" spans="1:11" x14ac:dyDescent="0.3">
      <c r="A492" s="60" t="s">
        <v>451</v>
      </c>
      <c r="B492" s="60"/>
      <c r="C492" s="60"/>
      <c r="D492" s="60"/>
      <c r="E492" s="60"/>
      <c r="F492" s="60"/>
      <c r="G492" s="60"/>
      <c r="H492" s="20"/>
      <c r="I492" s="43"/>
      <c r="K492" s="20"/>
    </row>
    <row r="493" spans="1:11" x14ac:dyDescent="0.3">
      <c r="A493" s="60" t="s">
        <v>182</v>
      </c>
      <c r="B493" s="60"/>
      <c r="C493" s="60"/>
      <c r="D493" s="60"/>
      <c r="E493" s="60"/>
      <c r="F493" s="60"/>
      <c r="G493" s="60"/>
      <c r="H493" s="20"/>
      <c r="K493" s="20"/>
    </row>
    <row r="494" spans="1:11" x14ac:dyDescent="0.3">
      <c r="A494" s="60" t="s">
        <v>178</v>
      </c>
      <c r="B494" s="60"/>
      <c r="C494" s="60"/>
      <c r="D494" s="60"/>
      <c r="E494" s="60"/>
      <c r="F494" s="60"/>
      <c r="G494" s="60"/>
      <c r="H494" s="20">
        <f>25*1.8</f>
        <v>45</v>
      </c>
      <c r="I494" s="43"/>
      <c r="K494" s="20"/>
    </row>
    <row r="495" spans="1:11" x14ac:dyDescent="0.3">
      <c r="A495" s="60" t="s">
        <v>183</v>
      </c>
      <c r="B495" s="60"/>
      <c r="C495" s="60"/>
      <c r="D495" s="60"/>
      <c r="E495" s="60"/>
      <c r="F495" s="60"/>
      <c r="G495" s="60"/>
      <c r="H495" s="20"/>
      <c r="K495" s="20"/>
    </row>
    <row r="496" spans="1:11" x14ac:dyDescent="0.3">
      <c r="A496" s="60" t="s">
        <v>178</v>
      </c>
      <c r="B496" s="60"/>
      <c r="C496" s="60"/>
      <c r="D496" s="60"/>
      <c r="E496" s="60"/>
      <c r="F496" s="60"/>
      <c r="G496" s="60"/>
      <c r="H496" s="20">
        <v>45</v>
      </c>
      <c r="K496" s="20"/>
    </row>
    <row r="497" spans="1:11" x14ac:dyDescent="0.3">
      <c r="A497" s="60" t="s">
        <v>180</v>
      </c>
      <c r="B497" s="60"/>
      <c r="C497" s="60"/>
      <c r="D497" s="60"/>
      <c r="E497" s="60"/>
      <c r="F497" s="60"/>
      <c r="G497" s="60"/>
      <c r="H497" s="20">
        <v>45</v>
      </c>
      <c r="I497" s="42"/>
      <c r="K497" s="20"/>
    </row>
    <row r="498" spans="1:11" x14ac:dyDescent="0.3">
      <c r="A498" s="60" t="s">
        <v>184</v>
      </c>
      <c r="B498" s="60"/>
      <c r="C498" s="60"/>
      <c r="D498" s="60"/>
      <c r="E498" s="60"/>
      <c r="F498" s="60"/>
      <c r="G498" s="60"/>
      <c r="H498" s="20"/>
      <c r="K498" s="20"/>
    </row>
    <row r="499" spans="1:11" x14ac:dyDescent="0.3">
      <c r="A499" s="60" t="s">
        <v>178</v>
      </c>
      <c r="B499" s="60"/>
      <c r="C499" s="60"/>
      <c r="D499" s="60"/>
      <c r="E499" s="60"/>
      <c r="F499" s="60"/>
      <c r="G499" s="60"/>
      <c r="H499" s="20">
        <v>45</v>
      </c>
      <c r="K499" s="20"/>
    </row>
    <row r="500" spans="1:11" x14ac:dyDescent="0.3">
      <c r="A500" s="60" t="s">
        <v>185</v>
      </c>
      <c r="B500" s="60"/>
      <c r="C500" s="60"/>
      <c r="D500" s="60"/>
      <c r="E500" s="60"/>
      <c r="F500" s="60"/>
      <c r="G500" s="60"/>
      <c r="H500" s="20">
        <v>45</v>
      </c>
      <c r="K500" s="20"/>
    </row>
    <row r="501" spans="1:11" x14ac:dyDescent="0.3">
      <c r="A501" s="60" t="s">
        <v>186</v>
      </c>
      <c r="B501" s="60"/>
      <c r="C501" s="60"/>
      <c r="D501" s="60"/>
      <c r="E501" s="60"/>
      <c r="F501" s="60"/>
      <c r="G501" s="60"/>
      <c r="H501" s="20"/>
      <c r="K501" s="20"/>
    </row>
    <row r="502" spans="1:11" x14ac:dyDescent="0.3">
      <c r="A502" s="60" t="s">
        <v>178</v>
      </c>
      <c r="B502" s="60"/>
      <c r="C502" s="60"/>
      <c r="D502" s="60"/>
      <c r="E502" s="60"/>
      <c r="F502" s="60"/>
      <c r="G502" s="60"/>
      <c r="H502" s="20">
        <v>45</v>
      </c>
      <c r="K502" s="20"/>
    </row>
    <row r="503" spans="1:11" x14ac:dyDescent="0.3">
      <c r="A503" s="60" t="s">
        <v>664</v>
      </c>
      <c r="B503" s="60"/>
      <c r="C503" s="60"/>
      <c r="D503" s="60"/>
      <c r="E503" s="60"/>
      <c r="F503" s="60"/>
      <c r="G503" s="60"/>
      <c r="H503" s="20"/>
      <c r="K503" s="20"/>
    </row>
    <row r="504" spans="1:11" x14ac:dyDescent="0.3">
      <c r="A504" s="60" t="s">
        <v>180</v>
      </c>
      <c r="B504" s="60"/>
      <c r="C504" s="60"/>
      <c r="D504" s="60"/>
      <c r="E504" s="60"/>
      <c r="F504" s="60"/>
      <c r="G504" s="60"/>
      <c r="H504" s="20">
        <f>80*1.8</f>
        <v>144</v>
      </c>
      <c r="K504" s="20"/>
    </row>
    <row r="505" spans="1:11" x14ac:dyDescent="0.3">
      <c r="A505" s="60" t="s">
        <v>452</v>
      </c>
      <c r="B505" s="60"/>
      <c r="C505" s="60"/>
      <c r="D505" s="60"/>
      <c r="E505" s="60"/>
      <c r="F505" s="60"/>
      <c r="G505" s="60"/>
      <c r="H505" s="20"/>
      <c r="K505" s="20"/>
    </row>
    <row r="506" spans="1:11" x14ac:dyDescent="0.3">
      <c r="A506" s="60" t="s">
        <v>187</v>
      </c>
      <c r="B506" s="60"/>
      <c r="C506" s="60"/>
      <c r="D506" s="60"/>
      <c r="E506" s="60"/>
      <c r="F506" s="60"/>
      <c r="G506" s="60"/>
      <c r="H506" s="20">
        <f>40*1.8</f>
        <v>72</v>
      </c>
      <c r="K506" s="20"/>
    </row>
    <row r="507" spans="1:11" x14ac:dyDescent="0.3">
      <c r="A507" s="60" t="s">
        <v>188</v>
      </c>
      <c r="B507" s="60"/>
      <c r="C507" s="60"/>
      <c r="D507" s="60"/>
      <c r="E507" s="60"/>
      <c r="F507" s="60"/>
      <c r="G507" s="60"/>
      <c r="H507" s="20">
        <f>80*1.8</f>
        <v>144</v>
      </c>
      <c r="I507" s="43"/>
      <c r="K507" s="20"/>
    </row>
    <row r="508" spans="1:11" x14ac:dyDescent="0.3">
      <c r="A508" s="60" t="s">
        <v>453</v>
      </c>
      <c r="B508" s="60"/>
      <c r="C508" s="60"/>
      <c r="D508" s="60"/>
      <c r="E508" s="60"/>
      <c r="F508" s="60"/>
      <c r="G508" s="60"/>
      <c r="H508" s="20"/>
      <c r="K508" s="20"/>
    </row>
    <row r="509" spans="1:11" x14ac:dyDescent="0.3">
      <c r="A509" s="60" t="s">
        <v>189</v>
      </c>
      <c r="B509" s="60"/>
      <c r="C509" s="60"/>
      <c r="D509" s="60"/>
      <c r="E509" s="60"/>
      <c r="F509" s="60"/>
      <c r="G509" s="60"/>
      <c r="H509" s="21">
        <f>10*1.8</f>
        <v>18</v>
      </c>
      <c r="K509" s="20"/>
    </row>
    <row r="510" spans="1:11" x14ac:dyDescent="0.3">
      <c r="A510" s="60" t="s">
        <v>190</v>
      </c>
      <c r="B510" s="60"/>
      <c r="C510" s="60"/>
      <c r="D510" s="60"/>
      <c r="E510" s="60"/>
      <c r="F510" s="60"/>
      <c r="G510" s="60"/>
      <c r="H510" s="21">
        <f>40*1.8</f>
        <v>72</v>
      </c>
      <c r="K510" s="20"/>
    </row>
    <row r="511" spans="1:11" x14ac:dyDescent="0.3">
      <c r="A511" s="60" t="s">
        <v>454</v>
      </c>
      <c r="B511" s="60"/>
      <c r="C511" s="60"/>
      <c r="D511" s="60"/>
      <c r="E511" s="60"/>
      <c r="F511" s="60"/>
      <c r="G511" s="60"/>
      <c r="H511" s="20">
        <f>10*1.8</f>
        <v>18</v>
      </c>
      <c r="K511" s="20"/>
    </row>
    <row r="512" spans="1:11" x14ac:dyDescent="0.3">
      <c r="A512" s="60" t="s">
        <v>455</v>
      </c>
      <c r="B512" s="60"/>
      <c r="C512" s="60"/>
      <c r="D512" s="60"/>
      <c r="E512" s="60"/>
      <c r="F512" s="60"/>
      <c r="G512" s="60"/>
      <c r="H512" s="20">
        <f>25*1.8</f>
        <v>45</v>
      </c>
      <c r="K512" s="20"/>
    </row>
    <row r="513" spans="1:11" x14ac:dyDescent="0.3">
      <c r="A513" s="60" t="s">
        <v>456</v>
      </c>
      <c r="B513" s="60"/>
      <c r="C513" s="60"/>
      <c r="D513" s="60"/>
      <c r="E513" s="60"/>
      <c r="F513" s="60"/>
      <c r="G513" s="60"/>
      <c r="H513" s="20">
        <v>45</v>
      </c>
      <c r="K513" s="20"/>
    </row>
    <row r="514" spans="1:11" x14ac:dyDescent="0.3">
      <c r="A514" s="60" t="s">
        <v>457</v>
      </c>
      <c r="B514" s="60"/>
      <c r="C514" s="60"/>
      <c r="D514" s="60"/>
      <c r="E514" s="60"/>
      <c r="F514" s="60"/>
      <c r="G514" s="60"/>
      <c r="H514" s="20">
        <v>45</v>
      </c>
      <c r="K514" s="20"/>
    </row>
    <row r="515" spans="1:11" ht="30.75" customHeight="1" x14ac:dyDescent="0.3">
      <c r="A515" s="60" t="s">
        <v>665</v>
      </c>
      <c r="B515" s="60"/>
      <c r="C515" s="60"/>
      <c r="D515" s="60"/>
      <c r="E515" s="60"/>
      <c r="F515" s="60"/>
      <c r="G515" s="60"/>
      <c r="H515" s="20">
        <f>80*1.8</f>
        <v>144</v>
      </c>
      <c r="K515" s="21"/>
    </row>
    <row r="516" spans="1:11" x14ac:dyDescent="0.3">
      <c r="A516" s="60"/>
      <c r="B516" s="60"/>
      <c r="C516" s="60"/>
      <c r="D516" s="60"/>
      <c r="E516" s="60"/>
      <c r="F516" s="60"/>
      <c r="G516" s="60"/>
      <c r="H516" s="2"/>
      <c r="K516" s="21"/>
    </row>
    <row r="517" spans="1:11" ht="44.25" customHeight="1" x14ac:dyDescent="0.3">
      <c r="A517" s="101" t="s">
        <v>194</v>
      </c>
      <c r="B517" s="101"/>
      <c r="C517" s="101"/>
      <c r="D517" s="101"/>
      <c r="E517" s="101"/>
      <c r="F517" s="101"/>
      <c r="G517" s="101"/>
      <c r="H517" s="101"/>
      <c r="K517" s="20"/>
    </row>
    <row r="518" spans="1:11" x14ac:dyDescent="0.3">
      <c r="A518" s="60" t="s">
        <v>666</v>
      </c>
      <c r="B518" s="60"/>
      <c r="C518" s="60"/>
      <c r="D518" s="60"/>
      <c r="E518" s="60"/>
      <c r="F518" s="60"/>
      <c r="G518" s="60"/>
      <c r="K518" s="20"/>
    </row>
    <row r="519" spans="1:11" x14ac:dyDescent="0.3">
      <c r="A519" s="60" t="s">
        <v>178</v>
      </c>
      <c r="B519" s="60"/>
      <c r="C519" s="60"/>
      <c r="D519" s="60"/>
      <c r="E519" s="60"/>
      <c r="F519" s="60"/>
      <c r="G519" s="60"/>
      <c r="H519" s="20">
        <f>3*1.8</f>
        <v>5.4</v>
      </c>
      <c r="K519" s="20"/>
    </row>
    <row r="520" spans="1:11" x14ac:dyDescent="0.3">
      <c r="A520" s="60" t="s">
        <v>195</v>
      </c>
      <c r="B520" s="60"/>
      <c r="C520" s="60"/>
      <c r="D520" s="60"/>
      <c r="E520" s="60"/>
      <c r="F520" s="60"/>
      <c r="G520" s="60"/>
      <c r="H520" s="20"/>
      <c r="K520" s="20"/>
    </row>
    <row r="521" spans="1:11" x14ac:dyDescent="0.3">
      <c r="A521" s="60" t="s">
        <v>175</v>
      </c>
      <c r="B521" s="60"/>
      <c r="C521" s="60"/>
      <c r="D521" s="60"/>
      <c r="E521" s="60"/>
      <c r="F521" s="60"/>
      <c r="G521" s="60"/>
      <c r="H521" s="20">
        <v>5.4</v>
      </c>
    </row>
    <row r="522" spans="1:11" x14ac:dyDescent="0.3">
      <c r="A522" s="60" t="s">
        <v>176</v>
      </c>
      <c r="B522" s="60"/>
      <c r="C522" s="60"/>
      <c r="D522" s="60"/>
      <c r="E522" s="60"/>
      <c r="F522" s="60"/>
      <c r="G522" s="60"/>
      <c r="H522" s="20">
        <v>5.4</v>
      </c>
    </row>
    <row r="523" spans="1:11" x14ac:dyDescent="0.3">
      <c r="A523" s="60" t="s">
        <v>196</v>
      </c>
      <c r="B523" s="60"/>
      <c r="C523" s="60"/>
      <c r="D523" s="60"/>
      <c r="E523" s="60"/>
      <c r="F523" s="60"/>
      <c r="G523" s="60"/>
      <c r="H523" s="20"/>
    </row>
    <row r="524" spans="1:11" x14ac:dyDescent="0.3">
      <c r="A524" s="60" t="s">
        <v>197</v>
      </c>
      <c r="B524" s="60"/>
      <c r="C524" s="60"/>
      <c r="D524" s="60"/>
      <c r="E524" s="60"/>
      <c r="F524" s="60"/>
      <c r="G524" s="60"/>
      <c r="H524" s="20"/>
    </row>
    <row r="525" spans="1:11" x14ac:dyDescent="0.3">
      <c r="A525" s="60" t="s">
        <v>178</v>
      </c>
      <c r="B525" s="60"/>
      <c r="C525" s="60"/>
      <c r="D525" s="60"/>
      <c r="E525" s="60"/>
      <c r="F525" s="60"/>
      <c r="G525" s="60"/>
      <c r="H525" s="20">
        <v>5.4</v>
      </c>
    </row>
    <row r="526" spans="1:11" x14ac:dyDescent="0.3">
      <c r="A526" s="60" t="s">
        <v>179</v>
      </c>
      <c r="B526" s="60"/>
      <c r="C526" s="60"/>
      <c r="D526" s="60"/>
      <c r="E526" s="60"/>
      <c r="F526" s="60"/>
      <c r="G526" s="60"/>
      <c r="H526" s="20"/>
    </row>
    <row r="527" spans="1:11" x14ac:dyDescent="0.3">
      <c r="A527" s="60" t="s">
        <v>178</v>
      </c>
      <c r="B527" s="60"/>
      <c r="C527" s="60"/>
      <c r="D527" s="60"/>
      <c r="E527" s="60"/>
      <c r="F527" s="60"/>
      <c r="G527" s="60"/>
      <c r="H527" s="20">
        <v>5.4</v>
      </c>
    </row>
    <row r="528" spans="1:11" x14ac:dyDescent="0.3">
      <c r="A528" s="60" t="s">
        <v>180</v>
      </c>
      <c r="B528" s="60"/>
      <c r="C528" s="60"/>
      <c r="D528" s="60"/>
      <c r="E528" s="60"/>
      <c r="F528" s="60"/>
      <c r="G528" s="60"/>
      <c r="H528" s="20">
        <v>5.4</v>
      </c>
    </row>
    <row r="529" spans="1:8" ht="30" customHeight="1" x14ac:dyDescent="0.3">
      <c r="A529" s="60" t="s">
        <v>458</v>
      </c>
      <c r="B529" s="60"/>
      <c r="C529" s="60"/>
      <c r="D529" s="60"/>
      <c r="E529" s="60"/>
      <c r="F529" s="60"/>
      <c r="G529" s="60"/>
      <c r="H529" s="20"/>
    </row>
    <row r="530" spans="1:8" x14ac:dyDescent="0.3">
      <c r="A530" s="60" t="s">
        <v>180</v>
      </c>
      <c r="B530" s="60"/>
      <c r="C530" s="60"/>
      <c r="D530" s="60"/>
      <c r="E530" s="60"/>
      <c r="F530" s="60"/>
      <c r="G530" s="60"/>
      <c r="H530" s="20">
        <v>5.4</v>
      </c>
    </row>
    <row r="531" spans="1:8" x14ac:dyDescent="0.3">
      <c r="A531" s="60" t="s">
        <v>459</v>
      </c>
      <c r="B531" s="60"/>
      <c r="C531" s="60"/>
      <c r="D531" s="60"/>
      <c r="E531" s="60"/>
      <c r="F531" s="60"/>
      <c r="G531" s="60"/>
      <c r="H531" s="20"/>
    </row>
    <row r="532" spans="1:8" x14ac:dyDescent="0.3">
      <c r="A532" s="60" t="s">
        <v>175</v>
      </c>
      <c r="B532" s="60"/>
      <c r="C532" s="60"/>
      <c r="D532" s="60"/>
      <c r="E532" s="60"/>
      <c r="F532" s="60"/>
      <c r="G532" s="60"/>
      <c r="H532" s="20">
        <v>5.4</v>
      </c>
    </row>
    <row r="533" spans="1:8" x14ac:dyDescent="0.3">
      <c r="A533" s="60" t="s">
        <v>176</v>
      </c>
      <c r="B533" s="60"/>
      <c r="C533" s="60"/>
      <c r="D533" s="60"/>
      <c r="E533" s="60"/>
      <c r="F533" s="60"/>
      <c r="G533" s="60"/>
      <c r="H533" s="20">
        <v>5.4</v>
      </c>
    </row>
    <row r="534" spans="1:8" x14ac:dyDescent="0.3">
      <c r="A534" s="60" t="s">
        <v>198</v>
      </c>
      <c r="B534" s="60"/>
      <c r="C534" s="60"/>
      <c r="D534" s="60"/>
      <c r="E534" s="60"/>
      <c r="F534" s="60"/>
      <c r="G534" s="60"/>
      <c r="H534" s="20"/>
    </row>
    <row r="535" spans="1:8" x14ac:dyDescent="0.3">
      <c r="A535" s="60" t="s">
        <v>182</v>
      </c>
      <c r="B535" s="60"/>
      <c r="C535" s="60"/>
      <c r="D535" s="60"/>
      <c r="E535" s="60"/>
      <c r="F535" s="60"/>
      <c r="G535" s="60"/>
      <c r="H535" s="20"/>
    </row>
    <row r="536" spans="1:8" x14ac:dyDescent="0.3">
      <c r="A536" s="60" t="s">
        <v>178</v>
      </c>
      <c r="B536" s="60"/>
      <c r="C536" s="60"/>
      <c r="D536" s="60"/>
      <c r="E536" s="60"/>
      <c r="F536" s="60"/>
      <c r="G536" s="60"/>
      <c r="H536" s="20">
        <v>5.4</v>
      </c>
    </row>
    <row r="537" spans="1:8" x14ac:dyDescent="0.3">
      <c r="A537" s="60" t="s">
        <v>183</v>
      </c>
      <c r="B537" s="60"/>
      <c r="C537" s="60"/>
      <c r="D537" s="60"/>
      <c r="E537" s="60"/>
      <c r="F537" s="60"/>
      <c r="G537" s="60"/>
      <c r="H537" s="20"/>
    </row>
    <row r="538" spans="1:8" x14ac:dyDescent="0.3">
      <c r="A538" s="60" t="s">
        <v>178</v>
      </c>
      <c r="B538" s="60"/>
      <c r="C538" s="60"/>
      <c r="D538" s="60"/>
      <c r="E538" s="60"/>
      <c r="F538" s="60"/>
      <c r="G538" s="60"/>
      <c r="H538" s="20">
        <v>5.4</v>
      </c>
    </row>
    <row r="539" spans="1:8" x14ac:dyDescent="0.3">
      <c r="A539" s="60" t="s">
        <v>180</v>
      </c>
      <c r="B539" s="60"/>
      <c r="C539" s="60"/>
      <c r="D539" s="60"/>
      <c r="E539" s="60"/>
      <c r="F539" s="60"/>
      <c r="G539" s="60"/>
      <c r="H539" s="20">
        <v>5.4</v>
      </c>
    </row>
    <row r="540" spans="1:8" x14ac:dyDescent="0.3">
      <c r="A540" s="60" t="s">
        <v>460</v>
      </c>
      <c r="B540" s="60"/>
      <c r="C540" s="60"/>
      <c r="D540" s="60"/>
      <c r="E540" s="60"/>
      <c r="F540" s="60"/>
      <c r="G540" s="60"/>
      <c r="H540" s="20"/>
    </row>
    <row r="541" spans="1:8" x14ac:dyDescent="0.3">
      <c r="A541" s="60" t="s">
        <v>178</v>
      </c>
      <c r="B541" s="60"/>
      <c r="C541" s="60"/>
      <c r="D541" s="60"/>
      <c r="E541" s="60"/>
      <c r="F541" s="60"/>
      <c r="G541" s="60"/>
      <c r="H541" s="20">
        <v>5.4</v>
      </c>
    </row>
    <row r="542" spans="1:8" x14ac:dyDescent="0.3">
      <c r="A542" s="60" t="s">
        <v>180</v>
      </c>
      <c r="B542" s="60"/>
      <c r="C542" s="60"/>
      <c r="D542" s="60"/>
      <c r="E542" s="60"/>
      <c r="F542" s="60"/>
      <c r="G542" s="60"/>
      <c r="H542" s="20">
        <v>5.4</v>
      </c>
    </row>
    <row r="543" spans="1:8" x14ac:dyDescent="0.3">
      <c r="A543" s="60" t="s">
        <v>186</v>
      </c>
      <c r="B543" s="60"/>
      <c r="C543" s="60"/>
      <c r="D543" s="60"/>
      <c r="E543" s="60"/>
      <c r="F543" s="60"/>
      <c r="G543" s="60"/>
      <c r="H543" s="20"/>
    </row>
    <row r="544" spans="1:8" x14ac:dyDescent="0.3">
      <c r="A544" s="60" t="s">
        <v>178</v>
      </c>
      <c r="B544" s="60"/>
      <c r="C544" s="60"/>
      <c r="D544" s="60"/>
      <c r="E544" s="60"/>
      <c r="F544" s="60"/>
      <c r="G544" s="60"/>
      <c r="H544" s="20">
        <v>5.4</v>
      </c>
    </row>
    <row r="545" spans="1:8" x14ac:dyDescent="0.3">
      <c r="A545" s="60" t="s">
        <v>199</v>
      </c>
      <c r="B545" s="60"/>
      <c r="C545" s="60"/>
      <c r="D545" s="60"/>
      <c r="E545" s="60"/>
      <c r="F545" s="60"/>
      <c r="G545" s="60"/>
      <c r="H545" s="20"/>
    </row>
    <row r="546" spans="1:8" x14ac:dyDescent="0.3">
      <c r="A546" s="60" t="s">
        <v>180</v>
      </c>
      <c r="B546" s="60"/>
      <c r="C546" s="60"/>
      <c r="D546" s="60"/>
      <c r="E546" s="60"/>
      <c r="F546" s="60"/>
      <c r="G546" s="60"/>
      <c r="H546" s="20">
        <v>5.4</v>
      </c>
    </row>
    <row r="547" spans="1:8" x14ac:dyDescent="0.3">
      <c r="A547" s="60" t="s">
        <v>200</v>
      </c>
      <c r="B547" s="60"/>
      <c r="C547" s="60"/>
      <c r="D547" s="60"/>
      <c r="E547" s="60"/>
      <c r="F547" s="60"/>
      <c r="G547" s="60"/>
      <c r="H547" s="20"/>
    </row>
    <row r="548" spans="1:8" x14ac:dyDescent="0.3">
      <c r="A548" s="60" t="s">
        <v>187</v>
      </c>
      <c r="B548" s="60"/>
      <c r="C548" s="60"/>
      <c r="D548" s="60"/>
      <c r="E548" s="60"/>
      <c r="F548" s="60"/>
      <c r="G548" s="60"/>
      <c r="H548" s="20">
        <v>5.4</v>
      </c>
    </row>
    <row r="549" spans="1:8" x14ac:dyDescent="0.3">
      <c r="A549" s="60" t="s">
        <v>188</v>
      </c>
      <c r="B549" s="60"/>
      <c r="C549" s="60"/>
      <c r="D549" s="60"/>
      <c r="E549" s="60"/>
      <c r="F549" s="60"/>
      <c r="G549" s="60"/>
      <c r="H549" s="20">
        <v>5.4</v>
      </c>
    </row>
    <row r="550" spans="1:8" x14ac:dyDescent="0.3">
      <c r="A550" s="60" t="s">
        <v>201</v>
      </c>
      <c r="B550" s="60"/>
      <c r="C550" s="60"/>
      <c r="D550" s="60"/>
      <c r="E550" s="60"/>
      <c r="F550" s="60"/>
      <c r="G550" s="60"/>
      <c r="H550" s="20">
        <v>5.4</v>
      </c>
    </row>
    <row r="551" spans="1:8" x14ac:dyDescent="0.3">
      <c r="A551" s="60" t="s">
        <v>202</v>
      </c>
      <c r="B551" s="60"/>
      <c r="C551" s="60"/>
      <c r="D551" s="60"/>
      <c r="E551" s="60"/>
      <c r="F551" s="60"/>
      <c r="G551" s="60"/>
      <c r="H551" s="20">
        <v>5.4</v>
      </c>
    </row>
    <row r="552" spans="1:8" x14ac:dyDescent="0.3">
      <c r="A552" s="60" t="s">
        <v>203</v>
      </c>
      <c r="B552" s="60"/>
      <c r="C552" s="60"/>
      <c r="D552" s="60"/>
      <c r="E552" s="60"/>
      <c r="F552" s="60"/>
      <c r="G552" s="60"/>
      <c r="H552" s="20">
        <v>5.4</v>
      </c>
    </row>
    <row r="553" spans="1:8" x14ac:dyDescent="0.3">
      <c r="A553" s="60" t="s">
        <v>192</v>
      </c>
      <c r="B553" s="60"/>
      <c r="C553" s="60"/>
      <c r="D553" s="60"/>
      <c r="E553" s="60"/>
      <c r="F553" s="60"/>
      <c r="G553" s="60"/>
      <c r="H553" s="20">
        <v>5.4</v>
      </c>
    </row>
    <row r="554" spans="1:8" x14ac:dyDescent="0.3">
      <c r="A554" s="60" t="s">
        <v>193</v>
      </c>
      <c r="B554" s="60"/>
      <c r="C554" s="60"/>
      <c r="D554" s="60"/>
      <c r="E554" s="60"/>
      <c r="F554" s="60"/>
      <c r="G554" s="60"/>
      <c r="H554" s="20">
        <v>5.4</v>
      </c>
    </row>
    <row r="555" spans="1:8" x14ac:dyDescent="0.3">
      <c r="A555" s="60" t="s">
        <v>204</v>
      </c>
      <c r="B555" s="60"/>
      <c r="C555" s="60"/>
      <c r="D555" s="60"/>
      <c r="E555" s="60"/>
      <c r="F555" s="60"/>
      <c r="G555" s="60"/>
      <c r="H555" s="20">
        <v>5.4</v>
      </c>
    </row>
    <row r="556" spans="1:8" x14ac:dyDescent="0.3">
      <c r="A556" s="60"/>
      <c r="B556" s="60"/>
      <c r="C556" s="60"/>
      <c r="D556" s="60"/>
      <c r="E556" s="60"/>
      <c r="F556" s="60"/>
      <c r="G556" s="60"/>
      <c r="H556" s="20"/>
    </row>
    <row r="558" spans="1:8" x14ac:dyDescent="0.3">
      <c r="A558" s="90" t="s">
        <v>205</v>
      </c>
      <c r="B558" s="90"/>
      <c r="C558" s="90"/>
      <c r="D558" s="90"/>
      <c r="E558" s="90"/>
      <c r="F558" s="90"/>
      <c r="G558" s="90"/>
      <c r="H558" s="90"/>
    </row>
    <row r="559" spans="1:8" x14ac:dyDescent="0.3">
      <c r="G559" s="1" t="s">
        <v>206</v>
      </c>
      <c r="H559" s="1" t="s">
        <v>207</v>
      </c>
    </row>
    <row r="560" spans="1:8" x14ac:dyDescent="0.3">
      <c r="A560" s="60" t="s">
        <v>173</v>
      </c>
      <c r="B560" s="60"/>
      <c r="C560" s="60"/>
      <c r="D560" s="60"/>
      <c r="E560" s="60"/>
      <c r="F560" s="60"/>
      <c r="G560" s="10"/>
      <c r="H560" s="10"/>
    </row>
    <row r="561" spans="1:10" x14ac:dyDescent="0.3">
      <c r="A561" s="60" t="s">
        <v>178</v>
      </c>
      <c r="B561" s="60"/>
      <c r="C561" s="60"/>
      <c r="D561" s="60"/>
      <c r="E561" s="60"/>
      <c r="F561" s="60"/>
      <c r="G561" s="20">
        <f>6*1.8</f>
        <v>10.8</v>
      </c>
      <c r="H561" s="20">
        <f>10*1.8</f>
        <v>18</v>
      </c>
    </row>
    <row r="562" spans="1:10" x14ac:dyDescent="0.3">
      <c r="A562" s="60" t="s">
        <v>667</v>
      </c>
      <c r="B562" s="60"/>
      <c r="C562" s="60"/>
      <c r="D562" s="60"/>
      <c r="E562" s="60"/>
      <c r="F562" s="60"/>
      <c r="G562" s="20" t="s">
        <v>840</v>
      </c>
      <c r="H562" s="20"/>
    </row>
    <row r="563" spans="1:10" x14ac:dyDescent="0.3">
      <c r="A563" s="60" t="s">
        <v>175</v>
      </c>
      <c r="B563" s="60"/>
      <c r="C563" s="60"/>
      <c r="D563" s="60"/>
      <c r="E563" s="60"/>
      <c r="F563" s="60"/>
      <c r="G563" s="20">
        <v>10.8</v>
      </c>
      <c r="H563" s="20">
        <v>18</v>
      </c>
    </row>
    <row r="564" spans="1:10" x14ac:dyDescent="0.3">
      <c r="A564" s="60" t="s">
        <v>176</v>
      </c>
      <c r="B564" s="60"/>
      <c r="C564" s="60"/>
      <c r="D564" s="60"/>
      <c r="E564" s="60"/>
      <c r="F564" s="60"/>
      <c r="G564" s="20">
        <v>10.8</v>
      </c>
      <c r="H564" s="20">
        <v>18</v>
      </c>
      <c r="J564" s="43"/>
    </row>
    <row r="565" spans="1:10" x14ac:dyDescent="0.3">
      <c r="A565" s="60" t="s">
        <v>208</v>
      </c>
      <c r="B565" s="60"/>
      <c r="C565" s="60"/>
      <c r="D565" s="60"/>
      <c r="E565" s="60"/>
      <c r="F565" s="60"/>
      <c r="G565" s="20"/>
      <c r="H565" s="20"/>
    </row>
    <row r="566" spans="1:10" x14ac:dyDescent="0.3">
      <c r="A566" s="60" t="s">
        <v>209</v>
      </c>
      <c r="B566" s="60"/>
      <c r="C566" s="60"/>
      <c r="D566" s="60"/>
      <c r="E566" s="60"/>
      <c r="F566" s="60"/>
      <c r="G566" s="20"/>
      <c r="H566" s="20"/>
    </row>
    <row r="567" spans="1:10" x14ac:dyDescent="0.3">
      <c r="A567" s="60" t="s">
        <v>178</v>
      </c>
      <c r="B567" s="60"/>
      <c r="C567" s="60"/>
      <c r="D567" s="60"/>
      <c r="E567" s="60"/>
      <c r="F567" s="60"/>
      <c r="G567" s="20">
        <v>10.8</v>
      </c>
      <c r="H567" s="20">
        <v>18</v>
      </c>
    </row>
    <row r="568" spans="1:10" x14ac:dyDescent="0.3">
      <c r="A568" s="60" t="s">
        <v>210</v>
      </c>
      <c r="B568" s="60"/>
      <c r="C568" s="60"/>
      <c r="D568" s="60"/>
      <c r="E568" s="60"/>
      <c r="F568" s="60"/>
      <c r="G568" s="21"/>
      <c r="H568" s="21"/>
    </row>
    <row r="569" spans="1:10" x14ac:dyDescent="0.3">
      <c r="A569" s="60" t="s">
        <v>178</v>
      </c>
      <c r="B569" s="60" t="s">
        <v>94</v>
      </c>
      <c r="C569" s="60"/>
      <c r="D569" s="60"/>
      <c r="E569" s="60"/>
      <c r="F569" s="60"/>
      <c r="G569" s="20">
        <v>10.8</v>
      </c>
      <c r="H569" s="20">
        <v>18</v>
      </c>
    </row>
    <row r="570" spans="1:10" x14ac:dyDescent="0.3">
      <c r="A570" s="60" t="s">
        <v>180</v>
      </c>
      <c r="B570" s="60"/>
      <c r="C570" s="60"/>
      <c r="D570" s="60"/>
      <c r="E570" s="60"/>
      <c r="F570" s="60"/>
      <c r="G570" s="20">
        <v>10.8</v>
      </c>
      <c r="H570" s="20">
        <v>18</v>
      </c>
    </row>
    <row r="571" spans="1:10" ht="29.25" customHeight="1" x14ac:dyDescent="0.3">
      <c r="A571" s="60" t="s">
        <v>668</v>
      </c>
      <c r="B571" s="60"/>
      <c r="C571" s="60"/>
      <c r="D571" s="60"/>
      <c r="E571" s="60"/>
      <c r="F571" s="60"/>
      <c r="G571" s="21"/>
      <c r="H571" s="21"/>
    </row>
    <row r="572" spans="1:10" x14ac:dyDescent="0.3">
      <c r="A572" s="60" t="s">
        <v>180</v>
      </c>
      <c r="B572" s="60"/>
      <c r="C572" s="60"/>
      <c r="D572" s="60"/>
      <c r="E572" s="60"/>
      <c r="F572" s="60"/>
      <c r="G572" s="21">
        <v>10.8</v>
      </c>
      <c r="H572" s="21">
        <v>18</v>
      </c>
    </row>
    <row r="573" spans="1:10" ht="30" customHeight="1" x14ac:dyDescent="0.3">
      <c r="A573" s="60" t="s">
        <v>211</v>
      </c>
      <c r="B573" s="60"/>
      <c r="C573" s="60"/>
      <c r="D573" s="60"/>
      <c r="E573" s="60"/>
      <c r="F573" s="60"/>
      <c r="G573" s="21"/>
      <c r="H573" s="21"/>
    </row>
    <row r="574" spans="1:10" x14ac:dyDescent="0.3">
      <c r="A574" s="60" t="s">
        <v>175</v>
      </c>
      <c r="B574" s="60"/>
      <c r="C574" s="60"/>
      <c r="D574" s="60"/>
      <c r="E574" s="60"/>
      <c r="F574" s="60"/>
      <c r="G574" s="20">
        <v>10.8</v>
      </c>
      <c r="H574" s="21">
        <v>18</v>
      </c>
    </row>
    <row r="575" spans="1:10" x14ac:dyDescent="0.3">
      <c r="A575" s="60" t="s">
        <v>176</v>
      </c>
      <c r="B575" s="60"/>
      <c r="C575" s="60"/>
      <c r="D575" s="60"/>
      <c r="E575" s="60"/>
      <c r="F575" s="60"/>
      <c r="G575" s="20">
        <v>10.8</v>
      </c>
      <c r="H575" s="21">
        <v>18</v>
      </c>
    </row>
    <row r="576" spans="1:10" x14ac:dyDescent="0.3">
      <c r="A576" s="60" t="s">
        <v>669</v>
      </c>
      <c r="B576" s="60"/>
      <c r="C576" s="60"/>
      <c r="D576" s="60"/>
      <c r="E576" s="60"/>
      <c r="F576" s="60"/>
      <c r="G576" s="21"/>
      <c r="H576" s="21"/>
    </row>
    <row r="577" spans="1:8" x14ac:dyDescent="0.3">
      <c r="A577" s="60" t="s">
        <v>182</v>
      </c>
      <c r="B577" s="60"/>
      <c r="C577" s="60"/>
      <c r="D577" s="60"/>
      <c r="E577" s="60"/>
      <c r="F577" s="60"/>
      <c r="G577" s="21"/>
      <c r="H577" s="21"/>
    </row>
    <row r="578" spans="1:8" x14ac:dyDescent="0.3">
      <c r="A578" s="60" t="s">
        <v>178</v>
      </c>
      <c r="B578" s="60"/>
      <c r="C578" s="60"/>
      <c r="D578" s="60"/>
      <c r="E578" s="60"/>
      <c r="F578" s="60"/>
      <c r="G578" s="21">
        <v>10.8</v>
      </c>
      <c r="H578" s="21">
        <v>18</v>
      </c>
    </row>
    <row r="579" spans="1:8" x14ac:dyDescent="0.3">
      <c r="A579" s="60" t="s">
        <v>183</v>
      </c>
      <c r="B579" s="60"/>
      <c r="C579" s="60"/>
      <c r="D579" s="60"/>
      <c r="E579" s="60"/>
      <c r="F579" s="60"/>
      <c r="G579" s="21"/>
      <c r="H579" s="21"/>
    </row>
    <row r="580" spans="1:8" x14ac:dyDescent="0.3">
      <c r="A580" s="60" t="s">
        <v>178</v>
      </c>
      <c r="B580" s="60"/>
      <c r="C580" s="60"/>
      <c r="D580" s="60"/>
      <c r="E580" s="60"/>
      <c r="F580" s="60"/>
      <c r="G580" s="21">
        <v>10.8</v>
      </c>
      <c r="H580" s="21">
        <v>18</v>
      </c>
    </row>
    <row r="581" spans="1:8" x14ac:dyDescent="0.3">
      <c r="A581" s="60" t="s">
        <v>180</v>
      </c>
      <c r="B581" s="60"/>
      <c r="C581" s="60"/>
      <c r="D581" s="60"/>
      <c r="E581" s="60"/>
      <c r="F581" s="60"/>
      <c r="G581" s="21">
        <f>7*1.8</f>
        <v>12.6</v>
      </c>
      <c r="H581" s="21">
        <v>18</v>
      </c>
    </row>
    <row r="582" spans="1:8" x14ac:dyDescent="0.3">
      <c r="A582" s="60" t="s">
        <v>212</v>
      </c>
      <c r="B582" s="60"/>
      <c r="C582" s="60"/>
      <c r="D582" s="60"/>
      <c r="E582" s="60"/>
      <c r="F582" s="60"/>
      <c r="G582" s="21"/>
      <c r="H582" s="21"/>
    </row>
    <row r="583" spans="1:8" x14ac:dyDescent="0.3">
      <c r="A583" s="60" t="s">
        <v>178</v>
      </c>
      <c r="B583" s="60"/>
      <c r="C583" s="60"/>
      <c r="D583" s="60"/>
      <c r="E583" s="60"/>
      <c r="F583" s="60"/>
      <c r="G583" s="21">
        <f>6*1.8</f>
        <v>10.8</v>
      </c>
      <c r="H583" s="21">
        <v>18</v>
      </c>
    </row>
    <row r="584" spans="1:8" x14ac:dyDescent="0.3">
      <c r="A584" s="60" t="s">
        <v>180</v>
      </c>
      <c r="B584" s="60"/>
      <c r="C584" s="60"/>
      <c r="D584" s="60"/>
      <c r="E584" s="60"/>
      <c r="F584" s="60"/>
      <c r="G584" s="21">
        <v>10.8</v>
      </c>
      <c r="H584" s="21">
        <v>18</v>
      </c>
    </row>
    <row r="585" spans="1:8" x14ac:dyDescent="0.3">
      <c r="A585" s="60" t="s">
        <v>186</v>
      </c>
      <c r="B585" s="60"/>
      <c r="C585" s="60"/>
      <c r="D585" s="60"/>
      <c r="E585" s="60"/>
      <c r="F585" s="60"/>
      <c r="G585" s="21"/>
      <c r="H585" s="21"/>
    </row>
    <row r="586" spans="1:8" x14ac:dyDescent="0.3">
      <c r="A586" s="60" t="s">
        <v>178</v>
      </c>
      <c r="B586" s="60"/>
      <c r="C586" s="60"/>
      <c r="D586" s="60"/>
      <c r="E586" s="60"/>
      <c r="F586" s="60"/>
      <c r="G586" s="21">
        <v>10.8</v>
      </c>
      <c r="H586" s="21">
        <v>18</v>
      </c>
    </row>
    <row r="587" spans="1:8" x14ac:dyDescent="0.3">
      <c r="A587" s="60" t="s">
        <v>213</v>
      </c>
      <c r="B587" s="60"/>
      <c r="C587" s="60"/>
      <c r="D587" s="60"/>
      <c r="E587" s="60"/>
      <c r="F587" s="60"/>
      <c r="G587" s="21"/>
      <c r="H587" s="21"/>
    </row>
    <row r="588" spans="1:8" x14ac:dyDescent="0.3">
      <c r="A588" s="60" t="s">
        <v>180</v>
      </c>
      <c r="B588" s="60"/>
      <c r="C588" s="60"/>
      <c r="D588" s="60"/>
      <c r="E588" s="60"/>
      <c r="F588" s="60"/>
      <c r="G588" s="21">
        <f>7*1.8</f>
        <v>12.6</v>
      </c>
      <c r="H588" s="21">
        <v>18</v>
      </c>
    </row>
    <row r="589" spans="1:8" x14ac:dyDescent="0.3">
      <c r="A589" s="60" t="s">
        <v>200</v>
      </c>
      <c r="B589" s="60"/>
      <c r="C589" s="60"/>
      <c r="D589" s="60"/>
      <c r="E589" s="60"/>
      <c r="F589" s="60"/>
      <c r="G589" s="21"/>
      <c r="H589" s="21"/>
    </row>
    <row r="590" spans="1:8" x14ac:dyDescent="0.3">
      <c r="A590" s="60" t="s">
        <v>187</v>
      </c>
      <c r="B590" s="60"/>
      <c r="C590" s="60"/>
      <c r="D590" s="60"/>
      <c r="E590" s="60"/>
      <c r="F590" s="60"/>
      <c r="G590" s="21">
        <f>6*1.8</f>
        <v>10.8</v>
      </c>
      <c r="H590" s="21">
        <v>18</v>
      </c>
    </row>
    <row r="591" spans="1:8" x14ac:dyDescent="0.3">
      <c r="A591" s="60" t="s">
        <v>188</v>
      </c>
      <c r="B591" s="60"/>
      <c r="C591" s="60"/>
      <c r="D591" s="60"/>
      <c r="E591" s="60"/>
      <c r="F591" s="60"/>
      <c r="G591" s="21">
        <f>9*1.8</f>
        <v>16.2</v>
      </c>
      <c r="H591" s="21">
        <f>13*1.8</f>
        <v>23.400000000000002</v>
      </c>
    </row>
    <row r="592" spans="1:8" x14ac:dyDescent="0.3">
      <c r="A592" s="60" t="s">
        <v>214</v>
      </c>
      <c r="B592" s="60"/>
      <c r="C592" s="60"/>
      <c r="D592" s="60"/>
      <c r="E592" s="60"/>
      <c r="F592" s="60"/>
      <c r="G592" s="21">
        <f>6*1.8</f>
        <v>10.8</v>
      </c>
      <c r="H592" s="21">
        <v>18</v>
      </c>
    </row>
    <row r="593" spans="1:10" x14ac:dyDescent="0.3">
      <c r="A593" s="60" t="s">
        <v>191</v>
      </c>
      <c r="B593" s="60"/>
      <c r="C593" s="60"/>
      <c r="D593" s="60"/>
      <c r="E593" s="60"/>
      <c r="F593" s="60"/>
      <c r="G593" s="21">
        <f>3*1.8</f>
        <v>5.4</v>
      </c>
      <c r="H593" s="21">
        <f>7*1.8</f>
        <v>12.6</v>
      </c>
    </row>
    <row r="594" spans="1:10" x14ac:dyDescent="0.3">
      <c r="A594" s="60" t="s">
        <v>203</v>
      </c>
      <c r="B594" s="60"/>
      <c r="C594" s="60"/>
      <c r="D594" s="60"/>
      <c r="E594" s="60"/>
      <c r="F594" s="60"/>
      <c r="G594" s="21">
        <v>5.4</v>
      </c>
      <c r="H594" s="21">
        <v>12.6</v>
      </c>
    </row>
    <row r="595" spans="1:10" x14ac:dyDescent="0.3">
      <c r="A595" s="60" t="s">
        <v>215</v>
      </c>
      <c r="B595" s="60"/>
      <c r="C595" s="60"/>
      <c r="D595" s="60"/>
      <c r="E595" s="60"/>
      <c r="F595" s="60"/>
      <c r="G595" s="21">
        <v>5.4</v>
      </c>
      <c r="H595" s="21">
        <f>7*1.8</f>
        <v>12.6</v>
      </c>
    </row>
    <row r="596" spans="1:10" x14ac:dyDescent="0.3">
      <c r="A596" s="60" t="s">
        <v>193</v>
      </c>
      <c r="B596" s="60"/>
      <c r="C596" s="60"/>
      <c r="D596" s="60"/>
      <c r="E596" s="60"/>
      <c r="F596" s="60"/>
      <c r="G596" s="20">
        <v>5.4</v>
      </c>
      <c r="H596" s="21">
        <v>12.6</v>
      </c>
    </row>
    <row r="597" spans="1:10" x14ac:dyDescent="0.3">
      <c r="A597" s="60" t="s">
        <v>204</v>
      </c>
      <c r="B597" s="60"/>
      <c r="C597" s="60"/>
      <c r="D597" s="60"/>
      <c r="E597" s="60"/>
      <c r="F597" s="60"/>
      <c r="G597" s="20">
        <v>5.4</v>
      </c>
      <c r="H597" s="21">
        <v>12.6</v>
      </c>
    </row>
    <row r="598" spans="1:10" x14ac:dyDescent="0.3">
      <c r="A598" s="60"/>
      <c r="B598" s="60"/>
      <c r="C598" s="60"/>
      <c r="D598" s="60"/>
      <c r="E598" s="60"/>
      <c r="F598" s="60"/>
      <c r="G598" s="20"/>
      <c r="H598" s="20"/>
    </row>
    <row r="600" spans="1:10" ht="30" customHeight="1" x14ac:dyDescent="0.3">
      <c r="A600" s="60" t="s">
        <v>670</v>
      </c>
      <c r="B600" s="60"/>
      <c r="C600" s="60"/>
      <c r="D600" s="60"/>
      <c r="E600" s="60"/>
      <c r="F600" s="60"/>
      <c r="G600" s="60"/>
      <c r="H600" s="60"/>
    </row>
    <row r="602" spans="1:10" x14ac:dyDescent="0.3">
      <c r="A602" s="60" t="s">
        <v>216</v>
      </c>
      <c r="B602" s="60"/>
      <c r="C602" s="60"/>
      <c r="D602" s="60"/>
      <c r="E602" s="60"/>
      <c r="F602" s="60"/>
      <c r="G602" s="60"/>
      <c r="H602" s="22"/>
    </row>
    <row r="603" spans="1:10" x14ac:dyDescent="0.3">
      <c r="A603" s="60" t="s">
        <v>217</v>
      </c>
      <c r="B603" s="60"/>
      <c r="C603" s="60"/>
      <c r="D603" s="60"/>
      <c r="E603" s="60"/>
      <c r="F603" s="60"/>
      <c r="G603" s="60"/>
      <c r="H603" s="2">
        <f>514*1.8</f>
        <v>925.2</v>
      </c>
    </row>
    <row r="604" spans="1:10" x14ac:dyDescent="0.3">
      <c r="A604" s="60" t="s">
        <v>218</v>
      </c>
      <c r="B604" s="60"/>
      <c r="C604" s="60"/>
      <c r="D604" s="60"/>
      <c r="E604" s="60"/>
      <c r="F604" s="60"/>
      <c r="G604" s="60"/>
      <c r="H604" s="2">
        <f>269*1.8</f>
        <v>484.2</v>
      </c>
    </row>
    <row r="605" spans="1:10" x14ac:dyDescent="0.3">
      <c r="A605" s="60" t="s">
        <v>219</v>
      </c>
      <c r="B605" s="60"/>
      <c r="C605" s="60"/>
      <c r="D605" s="60"/>
      <c r="E605" s="60"/>
      <c r="F605" s="60"/>
      <c r="G605" s="60"/>
      <c r="H605" s="2">
        <f>135*1.8</f>
        <v>243</v>
      </c>
    </row>
    <row r="606" spans="1:10" x14ac:dyDescent="0.3">
      <c r="A606" s="60" t="s">
        <v>220</v>
      </c>
      <c r="B606" s="60"/>
      <c r="C606" s="60"/>
      <c r="D606" s="60"/>
      <c r="E606" s="60"/>
      <c r="F606" s="60"/>
      <c r="G606" s="60"/>
      <c r="H606" s="2">
        <f>135*1.8</f>
        <v>243</v>
      </c>
      <c r="J606" s="43"/>
    </row>
    <row r="607" spans="1:10" x14ac:dyDescent="0.3">
      <c r="A607" s="60" t="s">
        <v>221</v>
      </c>
      <c r="B607" s="60"/>
      <c r="C607" s="60"/>
      <c r="D607" s="60"/>
      <c r="E607" s="60"/>
      <c r="F607" s="60"/>
      <c r="G607" s="60"/>
      <c r="H607" s="2">
        <f>404*1.8</f>
        <v>727.2</v>
      </c>
    </row>
    <row r="608" spans="1:10" x14ac:dyDescent="0.3">
      <c r="A608" s="60"/>
      <c r="B608" s="60"/>
      <c r="C608" s="60"/>
      <c r="D608" s="60"/>
      <c r="E608" s="60"/>
      <c r="F608" s="60"/>
      <c r="G608" s="60"/>
      <c r="H608" s="2"/>
    </row>
    <row r="609" spans="1:8" x14ac:dyDescent="0.3">
      <c r="A609" s="60" t="s">
        <v>222</v>
      </c>
      <c r="B609" s="60"/>
      <c r="C609" s="60"/>
      <c r="D609" s="60"/>
      <c r="E609" s="60"/>
      <c r="F609" s="60"/>
      <c r="G609" s="60"/>
      <c r="H609" s="2"/>
    </row>
    <row r="610" spans="1:8" x14ac:dyDescent="0.3">
      <c r="A610" s="60" t="s">
        <v>223</v>
      </c>
      <c r="B610" s="60"/>
      <c r="C610" s="60"/>
      <c r="D610" s="60"/>
      <c r="E610" s="60"/>
      <c r="F610" s="60"/>
      <c r="G610" s="60"/>
      <c r="H610" s="2">
        <f>269*1.8</f>
        <v>484.2</v>
      </c>
    </row>
    <row r="611" spans="1:8" x14ac:dyDescent="0.3">
      <c r="A611" s="60" t="s">
        <v>224</v>
      </c>
      <c r="B611" s="60"/>
      <c r="C611" s="60"/>
      <c r="D611" s="60"/>
      <c r="E611" s="60"/>
      <c r="F611" s="60"/>
      <c r="G611" s="60"/>
      <c r="H611" s="2">
        <f>135*1.8</f>
        <v>243</v>
      </c>
    </row>
    <row r="612" spans="1:8" x14ac:dyDescent="0.3">
      <c r="A612" s="60" t="s">
        <v>225</v>
      </c>
      <c r="B612" s="60"/>
      <c r="C612" s="60"/>
      <c r="D612" s="60"/>
      <c r="E612" s="60"/>
      <c r="F612" s="60"/>
      <c r="G612" s="60"/>
      <c r="H612" s="2">
        <v>243</v>
      </c>
    </row>
    <row r="613" spans="1:8" x14ac:dyDescent="0.3">
      <c r="A613" s="60" t="s">
        <v>671</v>
      </c>
      <c r="B613" s="60"/>
      <c r="C613" s="60"/>
      <c r="D613" s="60"/>
      <c r="E613" s="60"/>
      <c r="F613" s="60"/>
      <c r="G613" s="60"/>
      <c r="H613" s="2">
        <v>243</v>
      </c>
    </row>
    <row r="614" spans="1:8" x14ac:dyDescent="0.3">
      <c r="A614" s="60" t="s">
        <v>226</v>
      </c>
      <c r="B614" s="60"/>
      <c r="C614" s="60"/>
      <c r="D614" s="60"/>
      <c r="E614" s="60"/>
      <c r="F614" s="60"/>
      <c r="G614" s="60"/>
      <c r="H614" s="2">
        <v>243</v>
      </c>
    </row>
    <row r="615" spans="1:8" x14ac:dyDescent="0.3">
      <c r="H615" s="2"/>
    </row>
    <row r="616" spans="1:8" x14ac:dyDescent="0.3">
      <c r="A616" s="60" t="s">
        <v>227</v>
      </c>
      <c r="B616" s="60"/>
      <c r="C616" s="60"/>
      <c r="D616" s="60"/>
      <c r="E616" s="60"/>
      <c r="F616" s="60"/>
      <c r="G616" s="60"/>
      <c r="H616" s="2"/>
    </row>
    <row r="617" spans="1:8" x14ac:dyDescent="0.3">
      <c r="A617" s="60" t="s">
        <v>228</v>
      </c>
      <c r="B617" s="60"/>
      <c r="C617" s="60"/>
      <c r="D617" s="60"/>
      <c r="E617" s="60"/>
      <c r="F617" s="60"/>
      <c r="G617" s="60"/>
      <c r="H617" s="2">
        <f>89*1.8</f>
        <v>160.20000000000002</v>
      </c>
    </row>
    <row r="618" spans="1:8" x14ac:dyDescent="0.3">
      <c r="A618" s="60" t="s">
        <v>229</v>
      </c>
      <c r="B618" s="60"/>
      <c r="C618" s="60"/>
      <c r="D618" s="60"/>
      <c r="E618" s="60"/>
      <c r="F618" s="60"/>
      <c r="G618" s="60"/>
      <c r="H618" s="2">
        <v>160</v>
      </c>
    </row>
    <row r="619" spans="1:8" x14ac:dyDescent="0.3">
      <c r="A619" s="60" t="s">
        <v>230</v>
      </c>
      <c r="B619" s="60"/>
      <c r="C619" s="60"/>
      <c r="D619" s="60"/>
      <c r="E619" s="60"/>
      <c r="F619" s="60"/>
      <c r="G619" s="60"/>
      <c r="H619" s="2">
        <f>55*1.8</f>
        <v>99</v>
      </c>
    </row>
    <row r="620" spans="1:8" x14ac:dyDescent="0.3">
      <c r="H620" s="2"/>
    </row>
    <row r="621" spans="1:8" x14ac:dyDescent="0.3">
      <c r="A621" s="60" t="s">
        <v>595</v>
      </c>
      <c r="B621" s="60"/>
      <c r="C621" s="60"/>
      <c r="D621" s="60"/>
      <c r="E621" s="60"/>
      <c r="F621" s="60"/>
      <c r="G621" s="60"/>
    </row>
    <row r="623" spans="1:8" ht="45" customHeight="1" x14ac:dyDescent="0.3">
      <c r="A623" s="60" t="s">
        <v>596</v>
      </c>
      <c r="B623" s="60"/>
      <c r="C623" s="60"/>
      <c r="D623" s="60"/>
      <c r="E623" s="60"/>
      <c r="F623" s="60"/>
      <c r="G623" s="60"/>
      <c r="H623" s="60"/>
    </row>
    <row r="626" spans="1:12" ht="48" customHeight="1" x14ac:dyDescent="0.4">
      <c r="A626" s="63" t="s">
        <v>597</v>
      </c>
      <c r="B626" s="63"/>
      <c r="C626" s="63"/>
      <c r="D626" s="63"/>
      <c r="E626" s="63"/>
      <c r="F626" s="63"/>
      <c r="G626" s="63"/>
      <c r="H626" s="63"/>
    </row>
    <row r="628" spans="1:12" ht="21" x14ac:dyDescent="0.4">
      <c r="A628" s="82" t="s">
        <v>672</v>
      </c>
      <c r="B628" s="82"/>
      <c r="C628" s="82"/>
      <c r="D628" s="82"/>
      <c r="E628" s="82"/>
      <c r="F628" s="82"/>
      <c r="G628" s="82"/>
      <c r="H628" s="82"/>
    </row>
    <row r="630" spans="1:12" ht="77.25" customHeight="1" x14ac:dyDescent="0.3">
      <c r="A630" s="60" t="s">
        <v>854</v>
      </c>
      <c r="B630" s="60"/>
      <c r="C630" s="60"/>
      <c r="D630" s="60"/>
      <c r="E630" s="60"/>
      <c r="F630" s="60"/>
      <c r="G630" s="60"/>
      <c r="H630" s="60"/>
    </row>
    <row r="632" spans="1:12" x14ac:dyDescent="0.3">
      <c r="A632" s="54" t="s">
        <v>855</v>
      </c>
      <c r="B632"/>
      <c r="C632" s="59"/>
      <c r="H632" s="56">
        <v>300</v>
      </c>
      <c r="J632" s="47"/>
    </row>
    <row r="633" spans="1:12" ht="15" customHeight="1" x14ac:dyDescent="0.3">
      <c r="A633" s="54" t="s">
        <v>856</v>
      </c>
      <c r="B633" s="59"/>
      <c r="C633"/>
      <c r="H633" s="56">
        <v>320</v>
      </c>
      <c r="J633" s="47"/>
    </row>
    <row r="634" spans="1:12" x14ac:dyDescent="0.3">
      <c r="A634" s="54" t="s">
        <v>857</v>
      </c>
      <c r="B634" s="59"/>
      <c r="C634"/>
      <c r="H634" s="56">
        <v>355</v>
      </c>
      <c r="J634" s="47"/>
      <c r="K634" s="47"/>
    </row>
    <row r="635" spans="1:12" x14ac:dyDescent="0.3">
      <c r="A635" s="54" t="s">
        <v>858</v>
      </c>
      <c r="B635" s="59"/>
      <c r="C635"/>
      <c r="H635" s="56">
        <v>450</v>
      </c>
      <c r="J635" s="47"/>
      <c r="K635" s="58"/>
    </row>
    <row r="636" spans="1:12" x14ac:dyDescent="0.3">
      <c r="A636" s="54" t="s">
        <v>859</v>
      </c>
      <c r="B636"/>
      <c r="C636" s="59"/>
      <c r="H636" s="56">
        <v>570</v>
      </c>
      <c r="J636" s="47"/>
    </row>
    <row r="637" spans="1:12" x14ac:dyDescent="0.3">
      <c r="H637" s="56"/>
    </row>
    <row r="638" spans="1:12" x14ac:dyDescent="0.3">
      <c r="A638" s="72" t="s">
        <v>860</v>
      </c>
      <c r="B638" s="72"/>
      <c r="C638" s="72"/>
      <c r="D638" s="72"/>
      <c r="E638" s="72"/>
      <c r="F638" s="72"/>
      <c r="G638" s="72"/>
      <c r="H638" s="72"/>
      <c r="L638" s="57"/>
    </row>
    <row r="639" spans="1:12" ht="30" customHeight="1" x14ac:dyDescent="0.3">
      <c r="A639" s="60" t="s">
        <v>787</v>
      </c>
      <c r="B639" s="60"/>
      <c r="C639" s="60"/>
      <c r="D639" s="60"/>
      <c r="E639" s="60"/>
      <c r="F639" s="60"/>
      <c r="G639" s="60"/>
      <c r="H639" s="60"/>
      <c r="I639" s="23"/>
      <c r="L639" s="57"/>
    </row>
    <row r="640" spans="1:12" ht="29.25" customHeight="1" x14ac:dyDescent="0.3">
      <c r="A640" s="60" t="s">
        <v>779</v>
      </c>
      <c r="B640" s="60"/>
      <c r="C640" s="60"/>
      <c r="D640" s="60"/>
      <c r="E640" s="60"/>
      <c r="F640" s="60"/>
      <c r="G640" s="60"/>
      <c r="H640" s="60"/>
      <c r="I640" s="23"/>
    </row>
    <row r="641" spans="1:10" x14ac:dyDescent="0.3">
      <c r="I641" s="23"/>
    </row>
    <row r="642" spans="1:10" ht="35.25" customHeight="1" x14ac:dyDescent="0.4">
      <c r="A642" s="63" t="s">
        <v>598</v>
      </c>
      <c r="B642" s="63"/>
      <c r="C642" s="63"/>
      <c r="D642" s="63"/>
      <c r="E642" s="63"/>
      <c r="F642" s="63"/>
      <c r="G642" s="63"/>
      <c r="H642" s="63"/>
    </row>
    <row r="643" spans="1:10" ht="28.5" customHeight="1" x14ac:dyDescent="0.3">
      <c r="J643" s="47"/>
    </row>
    <row r="644" spans="1:10" ht="21" x14ac:dyDescent="0.4">
      <c r="A644" s="64" t="s">
        <v>673</v>
      </c>
      <c r="B644" s="64"/>
      <c r="C644" s="64"/>
      <c r="D644" s="64"/>
      <c r="E644" s="64"/>
      <c r="F644" s="64"/>
      <c r="G644" s="64"/>
      <c r="H644" s="64"/>
    </row>
    <row r="646" spans="1:10" ht="30" customHeight="1" x14ac:dyDescent="0.3">
      <c r="A646" s="80" t="s">
        <v>674</v>
      </c>
      <c r="B646" s="80"/>
      <c r="C646" s="80"/>
      <c r="D646" s="80"/>
      <c r="E646" s="80"/>
      <c r="F646" s="80"/>
      <c r="G646" s="80"/>
      <c r="H646" s="80"/>
    </row>
    <row r="648" spans="1:10" x14ac:dyDescent="0.3">
      <c r="A648" s="60" t="s">
        <v>675</v>
      </c>
      <c r="B648" s="60"/>
      <c r="C648" s="60"/>
      <c r="D648" s="60"/>
      <c r="E648" s="60"/>
      <c r="F648" s="60"/>
      <c r="G648" s="60"/>
      <c r="H648" s="2">
        <f>327*1.48</f>
        <v>483.96</v>
      </c>
    </row>
    <row r="649" spans="1:10" x14ac:dyDescent="0.3">
      <c r="A649" s="60" t="s">
        <v>231</v>
      </c>
      <c r="B649" s="60"/>
      <c r="C649" s="60"/>
      <c r="D649" s="60"/>
      <c r="E649" s="60"/>
      <c r="F649" s="60"/>
      <c r="G649" s="60"/>
      <c r="H649" s="2">
        <f>421*1.48</f>
        <v>623.08000000000004</v>
      </c>
    </row>
    <row r="650" spans="1:10" x14ac:dyDescent="0.3">
      <c r="A650" s="60" t="s">
        <v>232</v>
      </c>
      <c r="B650" s="60"/>
      <c r="C650" s="60"/>
      <c r="D650" s="60"/>
      <c r="E650" s="60"/>
      <c r="F650" s="60"/>
      <c r="G650" s="60"/>
      <c r="H650" s="2">
        <f>842*1.48</f>
        <v>1246.1600000000001</v>
      </c>
    </row>
    <row r="651" spans="1:10" x14ac:dyDescent="0.3">
      <c r="A651" s="60" t="s">
        <v>233</v>
      </c>
      <c r="B651" s="60"/>
      <c r="C651" s="60"/>
      <c r="D651" s="60"/>
      <c r="E651" s="60"/>
      <c r="F651" s="60"/>
      <c r="G651" s="60"/>
      <c r="H651" s="2">
        <f>1026*1.48</f>
        <v>1518.48</v>
      </c>
    </row>
    <row r="652" spans="1:10" x14ac:dyDescent="0.3">
      <c r="A652" s="60" t="s">
        <v>234</v>
      </c>
      <c r="B652" s="60"/>
      <c r="C652" s="60"/>
      <c r="D652" s="60"/>
      <c r="E652" s="60"/>
      <c r="F652" s="60"/>
      <c r="G652" s="60"/>
      <c r="H652" s="2">
        <f>421*1.48</f>
        <v>623.08000000000004</v>
      </c>
    </row>
    <row r="653" spans="1:10" x14ac:dyDescent="0.3">
      <c r="A653" s="60" t="s">
        <v>235</v>
      </c>
      <c r="B653" s="60"/>
      <c r="C653" s="60"/>
      <c r="D653" s="60"/>
      <c r="E653" s="60"/>
      <c r="F653" s="60"/>
      <c r="G653" s="60"/>
      <c r="H653" s="2">
        <f>548*1.48</f>
        <v>811.04</v>
      </c>
    </row>
    <row r="654" spans="1:10" x14ac:dyDescent="0.3">
      <c r="A654" s="60" t="s">
        <v>236</v>
      </c>
      <c r="B654" s="60"/>
      <c r="C654" s="60"/>
      <c r="D654" s="60"/>
      <c r="E654" s="60"/>
      <c r="F654" s="60"/>
      <c r="G654" s="60"/>
      <c r="H654" s="2">
        <f>257*1.48</f>
        <v>380.36</v>
      </c>
    </row>
    <row r="655" spans="1:10" x14ac:dyDescent="0.3">
      <c r="A655" s="60" t="s">
        <v>237</v>
      </c>
      <c r="B655" s="60"/>
      <c r="C655" s="60"/>
      <c r="D655" s="60"/>
      <c r="E655" s="60"/>
      <c r="F655" s="60"/>
      <c r="G655" s="60"/>
      <c r="H655" s="2">
        <f>1100*1.48</f>
        <v>1628</v>
      </c>
    </row>
    <row r="656" spans="1:10" x14ac:dyDescent="0.3">
      <c r="A656" s="60" t="s">
        <v>238</v>
      </c>
      <c r="B656" s="60"/>
      <c r="C656" s="60"/>
      <c r="D656" s="60"/>
      <c r="E656" s="60"/>
      <c r="F656" s="60"/>
      <c r="G656" s="60"/>
      <c r="H656" s="2">
        <f>1685*1.48</f>
        <v>2493.8000000000002</v>
      </c>
    </row>
    <row r="657" spans="1:9" x14ac:dyDescent="0.3">
      <c r="A657" s="60" t="s">
        <v>239</v>
      </c>
      <c r="B657" s="60"/>
      <c r="C657" s="60"/>
      <c r="D657" s="60"/>
      <c r="E657" s="60"/>
      <c r="F657" s="60"/>
      <c r="G657" s="60"/>
      <c r="H657" s="2">
        <f>2565*1.48</f>
        <v>3796.2</v>
      </c>
    </row>
    <row r="658" spans="1:9" x14ac:dyDescent="0.3">
      <c r="A658" s="60" t="s">
        <v>240</v>
      </c>
      <c r="B658" s="60"/>
      <c r="C658" s="60"/>
      <c r="D658" s="60"/>
      <c r="E658" s="60"/>
      <c r="F658" s="60"/>
      <c r="G658" s="60"/>
      <c r="H658" s="2">
        <f>2565*1.48</f>
        <v>3796.2</v>
      </c>
      <c r="I658" s="24"/>
    </row>
    <row r="659" spans="1:9" x14ac:dyDescent="0.3">
      <c r="A659" s="60" t="s">
        <v>241</v>
      </c>
      <c r="B659" s="60"/>
      <c r="C659" s="60"/>
      <c r="D659" s="60"/>
      <c r="E659" s="60"/>
      <c r="F659" s="60"/>
      <c r="G659" s="60"/>
      <c r="H659" s="2">
        <f>2932*1.48</f>
        <v>4339.3599999999997</v>
      </c>
    </row>
    <row r="660" spans="1:9" x14ac:dyDescent="0.3">
      <c r="A660" s="60" t="s">
        <v>242</v>
      </c>
      <c r="B660" s="60"/>
      <c r="C660" s="60"/>
      <c r="D660" s="60"/>
      <c r="E660" s="60"/>
      <c r="F660" s="60"/>
      <c r="G660" s="60"/>
      <c r="H660" s="2">
        <f>3810*1.48</f>
        <v>5638.8</v>
      </c>
    </row>
    <row r="661" spans="1:9" x14ac:dyDescent="0.3">
      <c r="A661" s="60" t="s">
        <v>243</v>
      </c>
      <c r="B661" s="60"/>
      <c r="C661" s="60"/>
      <c r="D661" s="60"/>
      <c r="E661" s="60"/>
      <c r="F661" s="60"/>
      <c r="G661" s="60"/>
      <c r="H661" s="2">
        <f>421*1.48</f>
        <v>623.08000000000004</v>
      </c>
    </row>
    <row r="662" spans="1:9" x14ac:dyDescent="0.3">
      <c r="A662" s="60" t="s">
        <v>244</v>
      </c>
      <c r="B662" s="60"/>
      <c r="C662" s="60"/>
      <c r="D662" s="60"/>
      <c r="E662" s="60"/>
      <c r="F662" s="60"/>
      <c r="G662" s="60"/>
      <c r="H662" s="2">
        <f>257*1.48</f>
        <v>380.36</v>
      </c>
    </row>
    <row r="663" spans="1:9" x14ac:dyDescent="0.3">
      <c r="A663" s="60" t="s">
        <v>245</v>
      </c>
      <c r="B663" s="60"/>
      <c r="C663" s="60"/>
      <c r="D663" s="60"/>
      <c r="E663" s="60"/>
      <c r="F663" s="60"/>
      <c r="G663" s="60"/>
      <c r="H663" s="2">
        <f>842*1.48</f>
        <v>1246.1600000000001</v>
      </c>
    </row>
    <row r="664" spans="1:9" x14ac:dyDescent="0.3">
      <c r="A664" s="60" t="s">
        <v>246</v>
      </c>
      <c r="B664" s="60"/>
      <c r="C664" s="60"/>
      <c r="D664" s="60"/>
      <c r="E664" s="60"/>
      <c r="F664" s="60"/>
      <c r="G664" s="60"/>
      <c r="H664" s="2">
        <f>1685*1.48</f>
        <v>2493.8000000000002</v>
      </c>
    </row>
    <row r="665" spans="1:9" x14ac:dyDescent="0.3">
      <c r="A665" s="60" t="s">
        <v>247</v>
      </c>
      <c r="B665" s="60"/>
      <c r="C665" s="60"/>
      <c r="D665" s="60"/>
      <c r="E665" s="60"/>
      <c r="F665" s="60"/>
      <c r="G665" s="60"/>
      <c r="H665" s="2">
        <f>1061*1.48</f>
        <v>1570.28</v>
      </c>
    </row>
    <row r="666" spans="1:9" x14ac:dyDescent="0.3">
      <c r="A666" s="60" t="s">
        <v>248</v>
      </c>
      <c r="B666" s="60"/>
      <c r="C666" s="60"/>
      <c r="D666" s="60"/>
      <c r="E666" s="60"/>
      <c r="F666" s="60"/>
      <c r="G666" s="60"/>
      <c r="H666" s="2">
        <f>891*1.48</f>
        <v>1318.68</v>
      </c>
    </row>
    <row r="669" spans="1:9" ht="21" x14ac:dyDescent="0.4">
      <c r="A669" s="63" t="s">
        <v>599</v>
      </c>
      <c r="B669" s="63"/>
      <c r="C669" s="63"/>
      <c r="D669" s="63"/>
      <c r="E669" s="63"/>
      <c r="F669" s="63"/>
      <c r="G669" s="63"/>
      <c r="H669" s="63"/>
    </row>
    <row r="671" spans="1:9" ht="21" x14ac:dyDescent="0.4">
      <c r="A671" s="96" t="s">
        <v>249</v>
      </c>
      <c r="B671" s="96"/>
      <c r="C671" s="96"/>
      <c r="D671" s="96"/>
      <c r="E671" s="96"/>
      <c r="F671" s="96"/>
      <c r="G671" s="96"/>
      <c r="H671" s="96"/>
    </row>
    <row r="672" spans="1:9" ht="65.25" customHeight="1" x14ac:dyDescent="0.3">
      <c r="A672" s="80" t="s">
        <v>605</v>
      </c>
      <c r="B672" s="80"/>
      <c r="C672" s="80"/>
      <c r="D672" s="80"/>
      <c r="E672" s="80"/>
      <c r="F672" s="80"/>
      <c r="G672" s="80"/>
      <c r="H672" s="80"/>
    </row>
    <row r="673" spans="1:8" x14ac:dyDescent="0.3">
      <c r="A673" s="60" t="s">
        <v>250</v>
      </c>
      <c r="B673" s="60"/>
      <c r="C673" s="60"/>
      <c r="D673" s="60"/>
      <c r="E673" s="60"/>
      <c r="F673" s="60"/>
      <c r="G673" s="60"/>
      <c r="H673" s="60"/>
    </row>
    <row r="675" spans="1:8" ht="88.5" customHeight="1" x14ac:dyDescent="0.3">
      <c r="F675" s="25" t="s">
        <v>251</v>
      </c>
      <c r="G675" s="25" t="s">
        <v>252</v>
      </c>
      <c r="H675" s="25" t="s">
        <v>253</v>
      </c>
    </row>
    <row r="676" spans="1:8" x14ac:dyDescent="0.3">
      <c r="F676" s="1">
        <v>5</v>
      </c>
      <c r="G676" s="1">
        <v>130</v>
      </c>
      <c r="H676" s="2">
        <f>965*1.48</f>
        <v>1428.2</v>
      </c>
    </row>
    <row r="677" spans="1:8" x14ac:dyDescent="0.3">
      <c r="F677" s="1">
        <v>6</v>
      </c>
      <c r="G677" s="1">
        <v>156</v>
      </c>
      <c r="H677" s="2">
        <f>1157*1.48</f>
        <v>1712.36</v>
      </c>
    </row>
    <row r="678" spans="1:8" x14ac:dyDescent="0.3">
      <c r="F678" s="1">
        <v>8</v>
      </c>
      <c r="G678" s="1">
        <v>208</v>
      </c>
      <c r="H678" s="2">
        <f>1544*1.48</f>
        <v>2285.12</v>
      </c>
    </row>
    <row r="679" spans="1:8" x14ac:dyDescent="0.3">
      <c r="C679" s="1" t="s">
        <v>254</v>
      </c>
      <c r="F679" s="1">
        <v>10</v>
      </c>
      <c r="G679" s="1">
        <v>260</v>
      </c>
      <c r="H679" s="2">
        <f>1928*1.48</f>
        <v>2853.44</v>
      </c>
    </row>
    <row r="680" spans="1:8" x14ac:dyDescent="0.3">
      <c r="C680" s="1" t="s">
        <v>97</v>
      </c>
      <c r="F680" s="1">
        <v>15</v>
      </c>
      <c r="G680" s="1">
        <v>390</v>
      </c>
      <c r="H680" s="2">
        <f>2893*1.48</f>
        <v>4281.6400000000003</v>
      </c>
    </row>
    <row r="682" spans="1:8" x14ac:dyDescent="0.3">
      <c r="A682" s="60" t="s">
        <v>606</v>
      </c>
      <c r="B682" s="60"/>
      <c r="C682" s="60"/>
      <c r="D682" s="60"/>
      <c r="E682" s="60"/>
      <c r="F682" s="60"/>
      <c r="G682" s="60"/>
      <c r="H682" s="60"/>
    </row>
    <row r="683" spans="1:8" ht="43.2" x14ac:dyDescent="0.3">
      <c r="F683" s="26" t="s">
        <v>607</v>
      </c>
      <c r="G683" s="26" t="s">
        <v>255</v>
      </c>
      <c r="H683" s="26"/>
    </row>
    <row r="684" spans="1:8" x14ac:dyDescent="0.3">
      <c r="F684" s="1" t="s">
        <v>256</v>
      </c>
      <c r="H684" s="2">
        <v>1.1479999999999999</v>
      </c>
    </row>
    <row r="685" spans="1:8" x14ac:dyDescent="0.3">
      <c r="F685" s="1" t="s">
        <v>257</v>
      </c>
      <c r="H685" s="2">
        <f>5*1.48</f>
        <v>7.4</v>
      </c>
    </row>
    <row r="686" spans="1:8" x14ac:dyDescent="0.3">
      <c r="F686" s="1" t="s">
        <v>258</v>
      </c>
      <c r="H686" s="2">
        <f>6*1.48</f>
        <v>8.879999999999999</v>
      </c>
    </row>
    <row r="687" spans="1:8" x14ac:dyDescent="0.3">
      <c r="F687" s="1" t="s">
        <v>259</v>
      </c>
      <c r="H687" s="2">
        <v>9</v>
      </c>
    </row>
    <row r="688" spans="1:8" x14ac:dyDescent="0.3">
      <c r="F688" s="1" t="s">
        <v>260</v>
      </c>
      <c r="H688" s="2">
        <f>7*1.48</f>
        <v>10.36</v>
      </c>
    </row>
    <row r="689" spans="1:8" x14ac:dyDescent="0.3">
      <c r="F689" s="1" t="s">
        <v>261</v>
      </c>
      <c r="H689" s="2">
        <f>8*0.148</f>
        <v>1.1839999999999999</v>
      </c>
    </row>
    <row r="690" spans="1:8" x14ac:dyDescent="0.3">
      <c r="F690" s="1" t="s">
        <v>262</v>
      </c>
      <c r="H690" s="2">
        <f>9*1.48</f>
        <v>13.32</v>
      </c>
    </row>
    <row r="691" spans="1:8" x14ac:dyDescent="0.3">
      <c r="F691" s="1" t="s">
        <v>263</v>
      </c>
      <c r="H691" s="2">
        <v>13</v>
      </c>
    </row>
    <row r="692" spans="1:8" x14ac:dyDescent="0.3">
      <c r="F692" s="1" t="s">
        <v>264</v>
      </c>
      <c r="H692" s="2">
        <f>10*1.48</f>
        <v>14.8</v>
      </c>
    </row>
    <row r="693" spans="1:8" x14ac:dyDescent="0.3">
      <c r="F693" s="1" t="s">
        <v>265</v>
      </c>
      <c r="H693" s="2">
        <f>11*1.48</f>
        <v>16.28</v>
      </c>
    </row>
    <row r="694" spans="1:8" x14ac:dyDescent="0.3">
      <c r="F694" s="1" t="s">
        <v>266</v>
      </c>
      <c r="H694" s="2">
        <f>12*1.48</f>
        <v>17.759999999999998</v>
      </c>
    </row>
    <row r="695" spans="1:8" x14ac:dyDescent="0.3">
      <c r="F695" s="1" t="s">
        <v>267</v>
      </c>
      <c r="H695" s="2">
        <f>13*1.48</f>
        <v>19.239999999999998</v>
      </c>
    </row>
    <row r="696" spans="1:8" x14ac:dyDescent="0.3">
      <c r="F696" s="1" t="s">
        <v>268</v>
      </c>
      <c r="H696" s="2">
        <v>19</v>
      </c>
    </row>
    <row r="697" spans="1:8" x14ac:dyDescent="0.3">
      <c r="F697" s="1" t="s">
        <v>269</v>
      </c>
      <c r="H697" s="2">
        <f>14*1.48</f>
        <v>20.72</v>
      </c>
    </row>
    <row r="698" spans="1:8" x14ac:dyDescent="0.3">
      <c r="F698" s="1" t="s">
        <v>270</v>
      </c>
      <c r="H698" s="2">
        <f>15*1.48</f>
        <v>22.2</v>
      </c>
    </row>
    <row r="700" spans="1:8" x14ac:dyDescent="0.3">
      <c r="A700" s="60" t="s">
        <v>608</v>
      </c>
      <c r="B700" s="60"/>
      <c r="C700" s="60"/>
      <c r="D700" s="60"/>
      <c r="E700" s="60"/>
      <c r="F700" s="60"/>
      <c r="G700" s="60"/>
      <c r="H700" s="60"/>
    </row>
    <row r="701" spans="1:8" ht="27.75" customHeight="1" x14ac:dyDescent="0.3">
      <c r="A701" s="80" t="s">
        <v>609</v>
      </c>
      <c r="B701" s="80"/>
      <c r="C701" s="80"/>
      <c r="D701" s="80"/>
      <c r="E701" s="80"/>
      <c r="F701" s="80"/>
      <c r="G701" s="80"/>
      <c r="H701" s="80"/>
    </row>
    <row r="702" spans="1:8" x14ac:dyDescent="0.3">
      <c r="A702" s="60" t="s">
        <v>610</v>
      </c>
      <c r="B702" s="60"/>
      <c r="C702" s="60"/>
      <c r="D702" s="60"/>
      <c r="E702" s="60"/>
      <c r="F702" s="60"/>
      <c r="G702" s="60"/>
      <c r="H702" s="60"/>
    </row>
    <row r="703" spans="1:8" x14ac:dyDescent="0.3">
      <c r="A703" s="80" t="s">
        <v>611</v>
      </c>
      <c r="B703" s="80"/>
      <c r="C703" s="80"/>
      <c r="D703" s="80"/>
      <c r="E703" s="80"/>
      <c r="F703" s="80"/>
      <c r="G703" s="80"/>
      <c r="H703" s="80"/>
    </row>
    <row r="704" spans="1:8" ht="48" customHeight="1" x14ac:dyDescent="0.3">
      <c r="A704" s="79" t="s">
        <v>612</v>
      </c>
      <c r="B704" s="79"/>
      <c r="C704" s="79"/>
      <c r="D704" s="79"/>
      <c r="E704" s="79"/>
      <c r="F704" s="79"/>
      <c r="G704" s="79"/>
      <c r="H704" s="79"/>
    </row>
    <row r="705" spans="1:8" ht="43.5" customHeight="1" x14ac:dyDescent="0.3">
      <c r="A705" s="80" t="s">
        <v>676</v>
      </c>
      <c r="B705" s="80"/>
      <c r="C705" s="80"/>
      <c r="D705" s="80"/>
      <c r="E705" s="80"/>
      <c r="F705" s="80"/>
      <c r="G705" s="80"/>
      <c r="H705" s="80"/>
    </row>
    <row r="706" spans="1:8" x14ac:dyDescent="0.3">
      <c r="A706" s="80" t="s">
        <v>677</v>
      </c>
      <c r="B706" s="80"/>
      <c r="C706" s="80"/>
      <c r="D706" s="80"/>
      <c r="E706" s="80"/>
      <c r="F706" s="80"/>
      <c r="G706" s="80"/>
      <c r="H706" s="80"/>
    </row>
    <row r="707" spans="1:8" ht="35.25" customHeight="1" x14ac:dyDescent="0.3">
      <c r="A707" s="80" t="s">
        <v>678</v>
      </c>
      <c r="B707" s="80"/>
      <c r="C707" s="80"/>
      <c r="D707" s="80"/>
      <c r="E707" s="80"/>
      <c r="F707" s="80"/>
      <c r="G707" s="80"/>
      <c r="H707" s="80"/>
    </row>
    <row r="708" spans="1:8" ht="37.5" customHeight="1" x14ac:dyDescent="0.3">
      <c r="A708" s="80" t="s">
        <v>679</v>
      </c>
      <c r="B708" s="80"/>
      <c r="C708" s="80"/>
      <c r="D708" s="80"/>
      <c r="E708" s="80"/>
      <c r="F708" s="80"/>
      <c r="G708" s="80"/>
      <c r="H708" s="80"/>
    </row>
    <row r="709" spans="1:8" x14ac:dyDescent="0.3">
      <c r="A709" s="4"/>
      <c r="B709" s="4"/>
      <c r="C709" s="4"/>
      <c r="D709" s="4"/>
      <c r="E709" s="4"/>
      <c r="F709" s="4"/>
      <c r="G709" s="4"/>
      <c r="H709" s="4"/>
    </row>
    <row r="710" spans="1:8" ht="36" customHeight="1" x14ac:dyDescent="0.4">
      <c r="A710" s="63" t="s">
        <v>613</v>
      </c>
      <c r="B710" s="63"/>
      <c r="C710" s="63"/>
      <c r="D710" s="63"/>
      <c r="E710" s="63"/>
      <c r="F710" s="63"/>
      <c r="G710" s="63"/>
      <c r="H710" s="63"/>
    </row>
    <row r="711" spans="1:8" ht="12.75" customHeight="1" x14ac:dyDescent="0.4">
      <c r="A711" s="27"/>
      <c r="B711" s="27"/>
      <c r="C711" s="27"/>
      <c r="D711" s="27"/>
      <c r="E711" s="27"/>
      <c r="F711" s="27"/>
      <c r="G711" s="27"/>
      <c r="H711" s="27"/>
    </row>
    <row r="712" spans="1:8" ht="33" customHeight="1" x14ac:dyDescent="0.4">
      <c r="A712" s="64" t="s">
        <v>680</v>
      </c>
      <c r="B712" s="64"/>
      <c r="C712" s="64"/>
      <c r="D712" s="64"/>
      <c r="E712" s="64"/>
      <c r="F712" s="64"/>
      <c r="G712" s="64"/>
      <c r="H712" s="64"/>
    </row>
    <row r="713" spans="1:8" ht="21" x14ac:dyDescent="0.4">
      <c r="A713" s="27"/>
      <c r="B713" s="27"/>
      <c r="C713" s="27"/>
      <c r="D713" s="27"/>
      <c r="E713" s="27"/>
      <c r="F713" s="27"/>
      <c r="G713" s="27"/>
      <c r="H713" s="27"/>
    </row>
    <row r="714" spans="1:8" ht="33.75" customHeight="1" x14ac:dyDescent="0.3">
      <c r="A714" s="60" t="s">
        <v>614</v>
      </c>
      <c r="B714" s="60"/>
      <c r="C714" s="60"/>
      <c r="D714" s="60"/>
      <c r="E714" s="60"/>
      <c r="F714" s="60"/>
      <c r="G714" s="60"/>
      <c r="H714" s="60"/>
    </row>
    <row r="715" spans="1:8" ht="21" customHeight="1" x14ac:dyDescent="0.3"/>
    <row r="716" spans="1:8" x14ac:dyDescent="0.3">
      <c r="A716" s="78" t="s">
        <v>271</v>
      </c>
      <c r="B716" s="78"/>
      <c r="C716" s="78"/>
      <c r="D716" s="78"/>
      <c r="E716" s="78"/>
      <c r="F716" s="78"/>
      <c r="G716" s="78"/>
    </row>
    <row r="717" spans="1:8" x14ac:dyDescent="0.3">
      <c r="A717" s="72" t="s">
        <v>272</v>
      </c>
      <c r="B717" s="72"/>
      <c r="C717" s="72"/>
      <c r="D717" s="72"/>
      <c r="E717" s="72"/>
      <c r="F717" s="72"/>
      <c r="G717" s="72"/>
      <c r="H717" s="3">
        <f>335*1.48</f>
        <v>495.8</v>
      </c>
    </row>
    <row r="718" spans="1:8" x14ac:dyDescent="0.3">
      <c r="A718" s="72" t="s">
        <v>273</v>
      </c>
      <c r="B718" s="72"/>
      <c r="C718" s="72"/>
      <c r="D718" s="72"/>
      <c r="E718" s="72"/>
      <c r="F718" s="72"/>
      <c r="G718" s="72"/>
      <c r="H718" s="3">
        <f>662*1.48</f>
        <v>979.76</v>
      </c>
    </row>
    <row r="719" spans="1:8" x14ac:dyDescent="0.3">
      <c r="A719" s="72" t="s">
        <v>274</v>
      </c>
      <c r="B719" s="72"/>
      <c r="C719" s="72"/>
      <c r="D719" s="72"/>
      <c r="E719" s="72"/>
      <c r="F719" s="72"/>
      <c r="G719" s="72"/>
      <c r="H719" s="3">
        <f>1323*1.48</f>
        <v>1958.04</v>
      </c>
    </row>
    <row r="720" spans="1:8" x14ac:dyDescent="0.3">
      <c r="A720" s="72" t="s">
        <v>275</v>
      </c>
      <c r="B720" s="72"/>
      <c r="C720" s="72"/>
      <c r="D720" s="72"/>
      <c r="E720" s="72"/>
      <c r="F720" s="72"/>
      <c r="G720" s="72"/>
      <c r="H720" s="3">
        <f>6615*1.48</f>
        <v>9790.2000000000007</v>
      </c>
    </row>
    <row r="721" spans="1:10" x14ac:dyDescent="0.3">
      <c r="A721" s="72" t="s">
        <v>276</v>
      </c>
      <c r="B721" s="72"/>
      <c r="C721" s="72"/>
      <c r="D721" s="72"/>
      <c r="E721" s="72"/>
      <c r="F721" s="72"/>
      <c r="G721" s="72"/>
      <c r="H721" s="3">
        <f>13229*1.48</f>
        <v>19578.919999999998</v>
      </c>
    </row>
    <row r="722" spans="1:10" x14ac:dyDescent="0.3">
      <c r="H722" s="3"/>
    </row>
    <row r="723" spans="1:10" x14ac:dyDescent="0.3">
      <c r="A723" s="98" t="s">
        <v>277</v>
      </c>
      <c r="B723" s="98"/>
      <c r="C723" s="98"/>
      <c r="D723" s="98"/>
      <c r="E723" s="98"/>
      <c r="F723" s="98"/>
      <c r="G723" s="98"/>
      <c r="H723" s="3"/>
    </row>
    <row r="724" spans="1:10" x14ac:dyDescent="0.3">
      <c r="A724" s="72" t="s">
        <v>278</v>
      </c>
      <c r="B724" s="72"/>
      <c r="C724" s="72"/>
      <c r="D724" s="72"/>
      <c r="E724" s="72"/>
      <c r="F724" s="72"/>
      <c r="G724" s="72"/>
      <c r="H724" s="3">
        <f>464*1.48</f>
        <v>686.72</v>
      </c>
    </row>
    <row r="725" spans="1:10" ht="13.5" customHeight="1" x14ac:dyDescent="0.3">
      <c r="A725" s="72" t="s">
        <v>279</v>
      </c>
      <c r="B725" s="72"/>
      <c r="C725" s="72"/>
      <c r="D725" s="72"/>
      <c r="E725" s="72"/>
      <c r="F725" s="72"/>
      <c r="G725" s="72"/>
      <c r="H725" s="3">
        <f>860*1.48</f>
        <v>1272.8</v>
      </c>
    </row>
    <row r="726" spans="1:10" x14ac:dyDescent="0.3">
      <c r="A726" s="72" t="s">
        <v>280</v>
      </c>
      <c r="B726" s="72"/>
      <c r="C726" s="72"/>
      <c r="D726" s="72"/>
      <c r="E726" s="72"/>
      <c r="F726" s="72"/>
      <c r="G726" s="72"/>
      <c r="H726" s="3">
        <f>1588*1.48</f>
        <v>2350.2399999999998</v>
      </c>
    </row>
    <row r="727" spans="1:10" x14ac:dyDescent="0.3">
      <c r="A727" s="72" t="s">
        <v>281</v>
      </c>
      <c r="B727" s="72"/>
      <c r="C727" s="72"/>
      <c r="D727" s="72"/>
      <c r="E727" s="72"/>
      <c r="F727" s="72"/>
      <c r="G727" s="72"/>
      <c r="H727" s="3">
        <f>7143*1.48</f>
        <v>10571.64</v>
      </c>
      <c r="I727" s="10"/>
      <c r="J727" s="10"/>
    </row>
    <row r="728" spans="1:10" x14ac:dyDescent="0.3">
      <c r="A728" s="72" t="s">
        <v>282</v>
      </c>
      <c r="B728" s="72"/>
      <c r="C728" s="72"/>
      <c r="D728" s="72"/>
      <c r="E728" s="72"/>
      <c r="F728" s="72"/>
      <c r="G728" s="72"/>
      <c r="H728" s="3">
        <f>13984*1.48</f>
        <v>20696.32</v>
      </c>
      <c r="I728" s="10"/>
      <c r="J728" s="10"/>
    </row>
    <row r="729" spans="1:10" x14ac:dyDescent="0.3">
      <c r="A729" s="28"/>
      <c r="B729" s="28"/>
      <c r="C729" s="28"/>
      <c r="D729" s="28"/>
      <c r="E729" s="28"/>
      <c r="F729" s="28"/>
      <c r="G729" s="28"/>
      <c r="H729" s="3"/>
      <c r="I729" s="10"/>
      <c r="J729" s="10"/>
    </row>
    <row r="730" spans="1:10" x14ac:dyDescent="0.3">
      <c r="A730" s="98" t="s">
        <v>283</v>
      </c>
      <c r="B730" s="98"/>
      <c r="C730" s="98"/>
      <c r="D730" s="98"/>
      <c r="E730" s="98"/>
      <c r="F730" s="98"/>
      <c r="G730" s="98"/>
      <c r="H730" s="3"/>
      <c r="I730" s="10"/>
      <c r="J730" s="10"/>
    </row>
    <row r="731" spans="1:10" x14ac:dyDescent="0.3">
      <c r="A731" s="72" t="s">
        <v>284</v>
      </c>
      <c r="B731" s="72"/>
      <c r="C731" s="72"/>
      <c r="D731" s="72"/>
      <c r="E731" s="72"/>
      <c r="F731" s="72"/>
      <c r="G731" s="72"/>
      <c r="H731" s="3">
        <f>331*1.48</f>
        <v>489.88</v>
      </c>
      <c r="I731" s="10"/>
      <c r="J731" s="10"/>
    </row>
    <row r="732" spans="1:10" x14ac:dyDescent="0.3">
      <c r="H732" s="3"/>
    </row>
    <row r="733" spans="1:10" x14ac:dyDescent="0.3">
      <c r="A733" s="32" t="s">
        <v>285</v>
      </c>
      <c r="H733" s="3">
        <f>891*1.48</f>
        <v>1318.68</v>
      </c>
    </row>
    <row r="734" spans="1:10" ht="16.5" customHeight="1" x14ac:dyDescent="0.3">
      <c r="A734" s="29"/>
      <c r="H734" s="3"/>
    </row>
    <row r="735" spans="1:10" x14ac:dyDescent="0.3">
      <c r="A735" s="60" t="s">
        <v>850</v>
      </c>
      <c r="B735" s="60"/>
      <c r="C735" s="60"/>
      <c r="D735" s="60"/>
      <c r="E735" s="60"/>
      <c r="F735" s="60"/>
      <c r="G735" s="60"/>
      <c r="H735" s="3">
        <f>8700*1.48</f>
        <v>12876</v>
      </c>
    </row>
    <row r="736" spans="1:10" x14ac:dyDescent="0.3">
      <c r="A736" s="60"/>
      <c r="B736" s="60"/>
      <c r="C736" s="60"/>
      <c r="D736" s="60"/>
      <c r="E736" s="60"/>
      <c r="F736" s="60"/>
      <c r="G736" s="4"/>
      <c r="H736" s="3"/>
    </row>
    <row r="737" spans="1:10" x14ac:dyDescent="0.3">
      <c r="A737" s="60"/>
      <c r="B737" s="60"/>
      <c r="C737" s="60"/>
      <c r="D737" s="60"/>
      <c r="E737" s="60"/>
      <c r="F737" s="60"/>
      <c r="G737" s="4"/>
      <c r="H737" s="3"/>
    </row>
    <row r="740" spans="1:10" ht="21" x14ac:dyDescent="0.4">
      <c r="A740" s="63" t="s">
        <v>615</v>
      </c>
      <c r="B740" s="63"/>
      <c r="C740" s="63"/>
      <c r="D740" s="63"/>
      <c r="E740" s="63"/>
      <c r="F740" s="63"/>
      <c r="G740" s="63"/>
      <c r="H740" s="63"/>
    </row>
    <row r="742" spans="1:10" ht="21" x14ac:dyDescent="0.4">
      <c r="A742" s="64" t="s">
        <v>681</v>
      </c>
      <c r="B742" s="64"/>
      <c r="C742" s="64"/>
      <c r="D742" s="64"/>
      <c r="E742" s="64"/>
      <c r="F742" s="64"/>
      <c r="G742" s="64"/>
      <c r="H742" s="64"/>
    </row>
    <row r="744" spans="1:10" ht="30.75" customHeight="1" x14ac:dyDescent="0.3">
      <c r="A744" s="60" t="s">
        <v>682</v>
      </c>
      <c r="B744" s="60"/>
      <c r="C744" s="60"/>
      <c r="D744" s="60"/>
      <c r="E744" s="60"/>
      <c r="F744" s="60"/>
      <c r="G744" s="60"/>
      <c r="H744" s="60"/>
    </row>
    <row r="746" spans="1:10" x14ac:dyDescent="0.3">
      <c r="A746" s="65" t="s">
        <v>861</v>
      </c>
      <c r="B746" s="65"/>
      <c r="C746" s="65"/>
      <c r="D746" s="65"/>
      <c r="E746" s="65"/>
      <c r="F746" s="65"/>
      <c r="G746" s="65"/>
    </row>
    <row r="747" spans="1:10" x14ac:dyDescent="0.3">
      <c r="A747" s="60" t="s">
        <v>286</v>
      </c>
      <c r="B747" s="60"/>
      <c r="C747" s="60"/>
      <c r="D747" s="60"/>
      <c r="E747" s="60"/>
      <c r="F747" s="60"/>
      <c r="G747" s="60"/>
      <c r="H747" s="2">
        <v>12000</v>
      </c>
    </row>
    <row r="748" spans="1:10" x14ac:dyDescent="0.3">
      <c r="A748" s="60" t="s">
        <v>287</v>
      </c>
      <c r="B748" s="60"/>
      <c r="C748" s="60"/>
      <c r="D748" s="60"/>
      <c r="E748" s="60"/>
      <c r="F748" s="60"/>
      <c r="G748" s="60"/>
      <c r="H748" s="2">
        <v>12000</v>
      </c>
    </row>
    <row r="749" spans="1:10" x14ac:dyDescent="0.3">
      <c r="A749" s="60" t="s">
        <v>506</v>
      </c>
      <c r="B749" s="60"/>
      <c r="C749" s="60"/>
      <c r="D749" s="60"/>
      <c r="E749" s="60"/>
      <c r="F749" s="60"/>
      <c r="G749" s="60"/>
      <c r="H749" s="2">
        <v>8000</v>
      </c>
    </row>
    <row r="750" spans="1:10" x14ac:dyDescent="0.3">
      <c r="A750" s="60" t="s">
        <v>505</v>
      </c>
      <c r="B750" s="60"/>
      <c r="C750" s="60"/>
      <c r="D750" s="60"/>
      <c r="E750" s="60"/>
      <c r="F750" s="60"/>
      <c r="G750" s="60"/>
      <c r="H750" s="2">
        <v>9000</v>
      </c>
    </row>
    <row r="751" spans="1:10" x14ac:dyDescent="0.3">
      <c r="A751" s="60" t="s">
        <v>450</v>
      </c>
      <c r="B751" s="60"/>
      <c r="C751" s="60"/>
      <c r="D751" s="60"/>
      <c r="E751" s="60"/>
      <c r="F751" s="60"/>
      <c r="G751" s="60"/>
      <c r="H751" s="2">
        <v>8000</v>
      </c>
    </row>
    <row r="752" spans="1:10" x14ac:dyDescent="0.3">
      <c r="A752" s="60" t="s">
        <v>485</v>
      </c>
      <c r="B752" s="60"/>
      <c r="C752" s="60"/>
      <c r="D752" s="60"/>
      <c r="E752" s="60"/>
      <c r="F752" s="60"/>
      <c r="G752" s="60"/>
      <c r="H752" s="2">
        <v>4057</v>
      </c>
      <c r="J752" s="42"/>
    </row>
    <row r="753" spans="1:10" x14ac:dyDescent="0.3">
      <c r="A753" s="60" t="s">
        <v>848</v>
      </c>
      <c r="B753" s="60"/>
      <c r="C753" s="60"/>
      <c r="D753" s="60"/>
      <c r="E753" s="60"/>
      <c r="F753" s="60"/>
      <c r="G753" s="60"/>
      <c r="H753" s="2">
        <v>3500</v>
      </c>
    </row>
    <row r="754" spans="1:10" x14ac:dyDescent="0.3">
      <c r="A754" s="60" t="s">
        <v>683</v>
      </c>
      <c r="B754" s="60"/>
      <c r="C754" s="60"/>
      <c r="D754" s="60"/>
      <c r="E754" s="60"/>
      <c r="F754" s="60"/>
      <c r="G754" s="60"/>
      <c r="H754" s="2">
        <v>3500</v>
      </c>
    </row>
    <row r="755" spans="1:10" x14ac:dyDescent="0.3">
      <c r="A755" s="60" t="s">
        <v>508</v>
      </c>
      <c r="B755" s="60"/>
      <c r="C755" s="60"/>
      <c r="D755" s="60"/>
      <c r="E755" s="60"/>
      <c r="F755" s="60"/>
      <c r="G755" s="60"/>
      <c r="H755" s="2">
        <v>4000</v>
      </c>
    </row>
    <row r="756" spans="1:10" x14ac:dyDescent="0.3">
      <c r="A756" s="60" t="s">
        <v>509</v>
      </c>
      <c r="B756" s="60"/>
      <c r="C756" s="60"/>
      <c r="D756" s="60"/>
      <c r="E756" s="60"/>
      <c r="F756" s="60"/>
      <c r="G756" s="60"/>
      <c r="H756" s="2">
        <v>4000</v>
      </c>
      <c r="J756" s="42"/>
    </row>
    <row r="757" spans="1:10" x14ac:dyDescent="0.3">
      <c r="A757" s="60" t="s">
        <v>510</v>
      </c>
      <c r="B757" s="60"/>
      <c r="C757" s="60"/>
      <c r="D757" s="60"/>
      <c r="E757" s="60"/>
      <c r="F757" s="60"/>
      <c r="G757" s="60"/>
      <c r="H757" s="2">
        <f>45*1.48</f>
        <v>66.599999999999994</v>
      </c>
    </row>
    <row r="758" spans="1:10" x14ac:dyDescent="0.3">
      <c r="A758" s="72" t="s">
        <v>798</v>
      </c>
      <c r="B758" s="72"/>
      <c r="C758" s="72"/>
      <c r="D758" s="72"/>
      <c r="E758" s="72"/>
      <c r="F758" s="72"/>
      <c r="G758" s="72"/>
      <c r="H758" s="3">
        <f>4894*1.48</f>
        <v>7243.12</v>
      </c>
    </row>
    <row r="759" spans="1:10" x14ac:dyDescent="0.3">
      <c r="A759" s="28" t="s">
        <v>511</v>
      </c>
      <c r="B759" s="28"/>
      <c r="C759" s="28"/>
      <c r="D759" s="28"/>
      <c r="E759" s="28"/>
      <c r="F759" s="28"/>
      <c r="G759" s="28"/>
      <c r="H759" s="3">
        <f>1370*1.48</f>
        <v>2027.6</v>
      </c>
    </row>
    <row r="760" spans="1:10" x14ac:dyDescent="0.3">
      <c r="A760" s="60" t="s">
        <v>507</v>
      </c>
      <c r="B760" s="60"/>
      <c r="C760" s="60"/>
      <c r="D760" s="60"/>
      <c r="E760" s="60"/>
      <c r="F760" s="60"/>
      <c r="G760" s="60"/>
      <c r="H760" s="60"/>
    </row>
    <row r="761" spans="1:10" ht="30" customHeight="1" x14ac:dyDescent="0.3">
      <c r="A761" s="60" t="s">
        <v>616</v>
      </c>
      <c r="B761" s="60"/>
      <c r="C761" s="60"/>
      <c r="D761" s="60"/>
      <c r="E761" s="60"/>
      <c r="F761" s="60"/>
      <c r="G761" s="60"/>
      <c r="H761" s="60"/>
    </row>
    <row r="763" spans="1:10" ht="30" customHeight="1" x14ac:dyDescent="0.3">
      <c r="A763" s="60" t="s">
        <v>617</v>
      </c>
      <c r="B763" s="60"/>
      <c r="C763" s="60"/>
      <c r="D763" s="60"/>
      <c r="E763" s="60"/>
      <c r="F763" s="60"/>
      <c r="G763" s="60"/>
      <c r="H763" s="60"/>
    </row>
    <row r="764" spans="1:10" ht="21.75" hidden="1" customHeight="1" x14ac:dyDescent="0.3"/>
    <row r="765" spans="1:10" hidden="1" x14ac:dyDescent="0.3">
      <c r="A765" s="65" t="s">
        <v>288</v>
      </c>
      <c r="B765" s="65"/>
      <c r="C765" s="65"/>
      <c r="D765" s="65"/>
      <c r="E765" s="65"/>
      <c r="F765" s="65"/>
      <c r="G765" s="65"/>
    </row>
    <row r="766" spans="1:10" ht="38.25" customHeight="1" x14ac:dyDescent="0.3">
      <c r="A766" s="78" t="s">
        <v>289</v>
      </c>
      <c r="B766" s="78"/>
      <c r="C766" s="78"/>
      <c r="D766" s="78"/>
      <c r="E766" s="78"/>
      <c r="F766" s="78"/>
      <c r="G766" s="78"/>
    </row>
    <row r="767" spans="1:10" x14ac:dyDescent="0.3">
      <c r="A767" s="48"/>
      <c r="B767" s="48"/>
      <c r="C767" s="48"/>
      <c r="D767" s="48"/>
      <c r="E767" s="48"/>
      <c r="F767" s="48"/>
      <c r="G767" s="48"/>
    </row>
    <row r="768" spans="1:10" x14ac:dyDescent="0.3">
      <c r="A768" s="65" t="s">
        <v>684</v>
      </c>
      <c r="B768" s="65"/>
      <c r="C768" s="65"/>
      <c r="D768" s="65"/>
      <c r="E768" s="65"/>
      <c r="F768" s="65"/>
      <c r="G768" s="65"/>
      <c r="H768" s="65"/>
    </row>
    <row r="769" spans="1:12" x14ac:dyDescent="0.3">
      <c r="A769" s="97" t="s">
        <v>685</v>
      </c>
      <c r="B769" s="97"/>
      <c r="C769" s="49"/>
      <c r="D769" s="49"/>
      <c r="E769" s="49"/>
      <c r="F769" s="49"/>
      <c r="G769" s="49"/>
      <c r="H769" s="49"/>
    </row>
    <row r="770" spans="1:12" x14ac:dyDescent="0.3">
      <c r="A770" s="60" t="s">
        <v>686</v>
      </c>
      <c r="B770" s="60"/>
      <c r="C770" s="60"/>
      <c r="D770" s="60"/>
      <c r="E770" s="60"/>
      <c r="F770" s="60"/>
      <c r="G770" s="60"/>
      <c r="H770" s="2">
        <f>3968*1.48</f>
        <v>5872.64</v>
      </c>
    </row>
    <row r="771" spans="1:12" x14ac:dyDescent="0.3">
      <c r="A771" s="61" t="s">
        <v>290</v>
      </c>
      <c r="B771" s="61"/>
      <c r="C771" s="61"/>
      <c r="D771" s="61"/>
      <c r="E771" s="61"/>
      <c r="F771" s="61"/>
      <c r="G771" s="61"/>
      <c r="H771" s="2">
        <f>6985*1.48</f>
        <v>10337.799999999999</v>
      </c>
    </row>
    <row r="772" spans="1:12" x14ac:dyDescent="0.3">
      <c r="A772" s="61" t="s">
        <v>291</v>
      </c>
      <c r="B772" s="61"/>
      <c r="C772" s="61"/>
      <c r="D772" s="61"/>
      <c r="E772" s="61"/>
      <c r="F772" s="61"/>
      <c r="G772" s="61"/>
      <c r="H772" s="2">
        <f>7046*1.48</f>
        <v>10428.08</v>
      </c>
    </row>
    <row r="773" spans="1:12" x14ac:dyDescent="0.3">
      <c r="A773" s="60" t="s">
        <v>688</v>
      </c>
      <c r="B773" s="60"/>
      <c r="C773" s="60"/>
      <c r="D773" s="60"/>
      <c r="E773" s="60"/>
      <c r="F773" s="60"/>
      <c r="G773" s="60"/>
      <c r="H773" s="2">
        <f>39*1.48</f>
        <v>57.72</v>
      </c>
    </row>
    <row r="774" spans="1:12" x14ac:dyDescent="0.3">
      <c r="A774" s="78" t="s">
        <v>689</v>
      </c>
      <c r="B774" s="78"/>
      <c r="C774" s="78"/>
      <c r="D774" s="78"/>
      <c r="E774" s="78"/>
      <c r="F774" s="78"/>
      <c r="G774" s="78"/>
      <c r="H774" s="2"/>
    </row>
    <row r="775" spans="1:12" x14ac:dyDescent="0.3">
      <c r="A775" s="60" t="s">
        <v>690</v>
      </c>
      <c r="B775" s="60"/>
      <c r="C775" s="60"/>
      <c r="D775" s="60"/>
      <c r="E775" s="60"/>
      <c r="F775" s="60"/>
      <c r="G775" s="60"/>
      <c r="H775" s="2">
        <f>39*1.48</f>
        <v>57.72</v>
      </c>
    </row>
    <row r="776" spans="1:12" ht="30" customHeight="1" x14ac:dyDescent="0.3">
      <c r="A776" s="60" t="s">
        <v>687</v>
      </c>
      <c r="B776" s="60"/>
      <c r="C776" s="60"/>
      <c r="D776" s="60"/>
      <c r="E776" s="60"/>
      <c r="F776" s="60"/>
      <c r="G776" s="60"/>
      <c r="H776" s="2"/>
    </row>
    <row r="777" spans="1:12" x14ac:dyDescent="0.3">
      <c r="H777" s="2"/>
      <c r="J777" s="42"/>
    </row>
    <row r="778" spans="1:12" x14ac:dyDescent="0.3">
      <c r="A778" s="65" t="s">
        <v>443</v>
      </c>
      <c r="B778" s="65"/>
      <c r="C778" s="65"/>
      <c r="D778" s="65"/>
      <c r="E778" s="65"/>
      <c r="F778" s="65"/>
      <c r="G778" s="65"/>
    </row>
    <row r="779" spans="1:12" ht="15" customHeight="1" x14ac:dyDescent="0.3">
      <c r="A779" s="4"/>
      <c r="B779" s="4"/>
      <c r="C779" s="4"/>
      <c r="D779" s="4"/>
      <c r="E779" s="4"/>
      <c r="F779" s="4"/>
      <c r="G779" s="4"/>
    </row>
    <row r="780" spans="1:12" ht="15" customHeight="1" x14ac:dyDescent="0.3">
      <c r="A780" s="65" t="s">
        <v>493</v>
      </c>
      <c r="B780" s="65"/>
      <c r="C780" s="65"/>
      <c r="D780" s="65"/>
      <c r="E780" s="65"/>
      <c r="F780" s="65"/>
      <c r="G780" s="65"/>
    </row>
    <row r="781" spans="1:12" ht="15" customHeight="1" x14ac:dyDescent="0.3">
      <c r="A781" s="1" t="s">
        <v>486</v>
      </c>
      <c r="H781" s="2">
        <f>3915*1.48</f>
        <v>5794.2</v>
      </c>
      <c r="J781" s="42"/>
    </row>
    <row r="782" spans="1:12" ht="15" customHeight="1" x14ac:dyDescent="0.3">
      <c r="A782" s="1" t="s">
        <v>487</v>
      </c>
      <c r="H782" s="2">
        <f>5285*1.48</f>
        <v>7821.8</v>
      </c>
    </row>
    <row r="783" spans="1:12" ht="30.75" customHeight="1" x14ac:dyDescent="0.3">
      <c r="A783" s="65" t="s">
        <v>494</v>
      </c>
      <c r="B783" s="65"/>
      <c r="C783" s="65"/>
      <c r="D783" s="65"/>
      <c r="E783" s="65"/>
      <c r="F783" s="65"/>
      <c r="G783" s="65"/>
      <c r="H783" s="65"/>
      <c r="J783" s="42"/>
      <c r="K783" s="42"/>
    </row>
    <row r="784" spans="1:12" ht="15" customHeight="1" x14ac:dyDescent="0.3">
      <c r="A784" s="1" t="s">
        <v>691</v>
      </c>
      <c r="D784" s="30"/>
      <c r="H784" s="2">
        <f>196*1.48</f>
        <v>290.08</v>
      </c>
      <c r="L784" s="1"/>
    </row>
    <row r="785" spans="1:8" ht="15" customHeight="1" x14ac:dyDescent="0.3">
      <c r="A785" s="1" t="s">
        <v>692</v>
      </c>
      <c r="D785" s="30"/>
      <c r="H785" s="2">
        <f>979*1.48</f>
        <v>1448.92</v>
      </c>
    </row>
    <row r="786" spans="1:8" ht="14.25" customHeight="1" x14ac:dyDescent="0.3">
      <c r="A786" s="1" t="s">
        <v>693</v>
      </c>
      <c r="D786" s="30"/>
      <c r="H786" s="2">
        <f>2349*1.48</f>
        <v>3476.52</v>
      </c>
    </row>
    <row r="787" spans="1:8" ht="15" customHeight="1" x14ac:dyDescent="0.3">
      <c r="A787" s="1" t="s">
        <v>99</v>
      </c>
    </row>
    <row r="788" spans="1:8" ht="15" customHeight="1" x14ac:dyDescent="0.3">
      <c r="A788" s="65" t="s">
        <v>495</v>
      </c>
      <c r="B788" s="65"/>
      <c r="C788" s="65"/>
      <c r="D788" s="65"/>
      <c r="E788" s="65"/>
      <c r="F788" s="65"/>
      <c r="G788" s="65"/>
      <c r="H788" s="65"/>
    </row>
    <row r="789" spans="1:8" x14ac:dyDescent="0.3">
      <c r="A789" s="60" t="s">
        <v>292</v>
      </c>
      <c r="B789" s="60"/>
      <c r="C789" s="60"/>
      <c r="D789" s="60"/>
      <c r="E789" s="60"/>
      <c r="F789" s="60"/>
      <c r="G789" s="60"/>
      <c r="H789" s="2">
        <f>119*1.48</f>
        <v>176.12</v>
      </c>
    </row>
    <row r="790" spans="1:8" x14ac:dyDescent="0.3">
      <c r="A790" s="60" t="s">
        <v>694</v>
      </c>
      <c r="B790" s="60"/>
      <c r="C790" s="60"/>
      <c r="D790" s="60"/>
      <c r="E790" s="60"/>
      <c r="F790" s="60"/>
      <c r="G790" s="60"/>
      <c r="H790" s="2">
        <f>408*1.48</f>
        <v>603.84</v>
      </c>
    </row>
    <row r="791" spans="1:8" x14ac:dyDescent="0.3">
      <c r="A791" s="60" t="s">
        <v>695</v>
      </c>
      <c r="B791" s="60"/>
      <c r="C791" s="60"/>
      <c r="D791" s="60"/>
      <c r="E791" s="60"/>
      <c r="F791" s="60"/>
      <c r="G791" s="60"/>
      <c r="H791" s="2"/>
    </row>
    <row r="792" spans="1:8" x14ac:dyDescent="0.3">
      <c r="A792" s="60" t="s">
        <v>293</v>
      </c>
      <c r="B792" s="60"/>
      <c r="C792" s="60"/>
      <c r="D792" s="60"/>
      <c r="E792" s="60"/>
      <c r="F792" s="60"/>
      <c r="G792" s="60"/>
      <c r="H792" s="2">
        <f>2545*1.48</f>
        <v>3766.6</v>
      </c>
    </row>
    <row r="793" spans="1:8" x14ac:dyDescent="0.3">
      <c r="A793" s="60" t="s">
        <v>294</v>
      </c>
      <c r="B793" s="60"/>
      <c r="C793" s="60"/>
      <c r="D793" s="60"/>
      <c r="E793" s="60"/>
      <c r="F793" s="60"/>
      <c r="G793" s="60"/>
      <c r="H793" s="2">
        <f>1527*1.48</f>
        <v>2259.96</v>
      </c>
    </row>
    <row r="794" spans="1:8" ht="30" customHeight="1" x14ac:dyDescent="0.3">
      <c r="A794" s="60" t="s">
        <v>696</v>
      </c>
      <c r="B794" s="60"/>
      <c r="C794" s="60"/>
      <c r="D794" s="60"/>
      <c r="E794" s="60"/>
      <c r="F794" s="60"/>
      <c r="G794" s="60"/>
      <c r="H794" s="2">
        <f>356*1.48</f>
        <v>526.88</v>
      </c>
    </row>
    <row r="795" spans="1:8" ht="30" customHeight="1" x14ac:dyDescent="0.3">
      <c r="A795" s="60" t="s">
        <v>295</v>
      </c>
      <c r="B795" s="60"/>
      <c r="C795" s="60"/>
      <c r="D795" s="60"/>
      <c r="E795" s="60"/>
      <c r="F795" s="60"/>
      <c r="G795" s="60"/>
      <c r="H795" s="2">
        <f>834*1.48</f>
        <v>1234.32</v>
      </c>
    </row>
    <row r="796" spans="1:8" ht="30" customHeight="1" x14ac:dyDescent="0.3">
      <c r="A796" s="60" t="s">
        <v>697</v>
      </c>
      <c r="B796" s="60"/>
      <c r="C796" s="60"/>
      <c r="D796" s="60"/>
      <c r="E796" s="60"/>
      <c r="F796" s="60"/>
      <c r="G796" s="60"/>
      <c r="H796" s="2">
        <f>356*1.48</f>
        <v>526.88</v>
      </c>
    </row>
    <row r="797" spans="1:8" ht="30" customHeight="1" x14ac:dyDescent="0.3">
      <c r="A797" s="60" t="s">
        <v>296</v>
      </c>
      <c r="B797" s="60"/>
      <c r="C797" s="60"/>
      <c r="D797" s="60"/>
      <c r="E797" s="60"/>
      <c r="F797" s="60"/>
      <c r="G797" s="60"/>
      <c r="H797" s="2">
        <f>5*1.48</f>
        <v>7.4</v>
      </c>
    </row>
    <row r="798" spans="1:8" x14ac:dyDescent="0.3">
      <c r="A798" s="60" t="s">
        <v>297</v>
      </c>
      <c r="B798" s="60"/>
      <c r="C798" s="60"/>
      <c r="D798" s="60"/>
      <c r="E798" s="60"/>
      <c r="F798" s="60"/>
      <c r="G798" s="60"/>
      <c r="H798" s="2"/>
    </row>
    <row r="799" spans="1:8" ht="15" customHeight="1" x14ac:dyDescent="0.3">
      <c r="A799" s="60" t="s">
        <v>299</v>
      </c>
      <c r="B799" s="60"/>
      <c r="C799" s="60"/>
      <c r="D799" s="60"/>
      <c r="E799" s="60"/>
      <c r="F799" s="60"/>
      <c r="G799" s="60"/>
      <c r="H799" s="2">
        <f>535*1.48</f>
        <v>791.8</v>
      </c>
    </row>
    <row r="800" spans="1:8" x14ac:dyDescent="0.3">
      <c r="A800" s="60" t="s">
        <v>780</v>
      </c>
      <c r="B800" s="60"/>
      <c r="C800" s="60"/>
      <c r="D800" s="60"/>
      <c r="E800" s="60"/>
      <c r="F800" s="60"/>
      <c r="G800" s="60"/>
      <c r="H800" s="2">
        <f>713*1.48</f>
        <v>1055.24</v>
      </c>
    </row>
    <row r="801" spans="1:8" x14ac:dyDescent="0.3">
      <c r="A801" s="60" t="s">
        <v>698</v>
      </c>
      <c r="B801" s="60"/>
      <c r="C801" s="60"/>
      <c r="D801" s="60"/>
      <c r="E801" s="60"/>
      <c r="F801" s="60"/>
      <c r="G801" s="60"/>
      <c r="H801" s="2"/>
    </row>
    <row r="802" spans="1:8" x14ac:dyDescent="0.3">
      <c r="A802" s="60" t="s">
        <v>299</v>
      </c>
      <c r="B802" s="60"/>
      <c r="C802" s="60"/>
      <c r="D802" s="60"/>
      <c r="E802" s="60"/>
      <c r="F802" s="60"/>
      <c r="G802" s="60"/>
      <c r="H802" s="2">
        <f>535*1.48</f>
        <v>791.8</v>
      </c>
    </row>
    <row r="803" spans="1:8" x14ac:dyDescent="0.3">
      <c r="A803" s="60" t="s">
        <v>298</v>
      </c>
      <c r="B803" s="60"/>
      <c r="C803" s="60"/>
      <c r="D803" s="60"/>
      <c r="E803" s="60"/>
      <c r="F803" s="60"/>
      <c r="G803" s="60"/>
      <c r="H803" s="2">
        <f>713*1.48</f>
        <v>1055.24</v>
      </c>
    </row>
    <row r="804" spans="1:8" x14ac:dyDescent="0.3">
      <c r="A804" s="60" t="s">
        <v>300</v>
      </c>
      <c r="B804" s="60"/>
      <c r="C804" s="60"/>
      <c r="D804" s="60"/>
      <c r="E804" s="60"/>
      <c r="F804" s="60"/>
      <c r="G804" s="60"/>
      <c r="H804" s="2">
        <f>1782*1.48</f>
        <v>2637.36</v>
      </c>
    </row>
    <row r="805" spans="1:8" x14ac:dyDescent="0.3">
      <c r="A805" s="60" t="s">
        <v>301</v>
      </c>
      <c r="B805" s="60"/>
      <c r="C805" s="60"/>
      <c r="D805" s="60"/>
      <c r="E805" s="60"/>
      <c r="F805" s="60"/>
      <c r="G805" s="60"/>
      <c r="H805" s="2">
        <f>713*1.48</f>
        <v>1055.24</v>
      </c>
    </row>
    <row r="806" spans="1:8" x14ac:dyDescent="0.3">
      <c r="A806" s="60" t="s">
        <v>425</v>
      </c>
      <c r="B806" s="60"/>
      <c r="C806" s="60"/>
      <c r="D806" s="60"/>
      <c r="E806" s="60"/>
      <c r="F806" s="60"/>
      <c r="G806" s="60"/>
      <c r="H806" s="2">
        <f>548*1.48</f>
        <v>811.04</v>
      </c>
    </row>
    <row r="807" spans="1:8" x14ac:dyDescent="0.3">
      <c r="A807" s="60" t="s">
        <v>805</v>
      </c>
      <c r="B807" s="60"/>
      <c r="C807" s="60"/>
      <c r="D807" s="60"/>
      <c r="E807" s="60"/>
      <c r="F807" s="60"/>
      <c r="G807" s="60"/>
      <c r="H807" s="3">
        <f>3564*1.48</f>
        <v>5274.72</v>
      </c>
    </row>
    <row r="808" spans="1:8" x14ac:dyDescent="0.3">
      <c r="A808" s="72" t="s">
        <v>806</v>
      </c>
      <c r="B808" s="72"/>
      <c r="C808" s="72"/>
      <c r="D808" s="72"/>
      <c r="E808" s="72"/>
      <c r="F808" s="72"/>
      <c r="G808" s="72"/>
      <c r="H808" s="3">
        <f>6000*1.48</f>
        <v>8880</v>
      </c>
    </row>
    <row r="809" spans="1:8" x14ac:dyDescent="0.3">
      <c r="F809" s="30"/>
    </row>
    <row r="810" spans="1:8" x14ac:dyDescent="0.3">
      <c r="A810" s="65" t="s">
        <v>496</v>
      </c>
      <c r="B810" s="65"/>
      <c r="C810" s="65"/>
      <c r="D810" s="65"/>
      <c r="E810" s="65"/>
      <c r="F810" s="65"/>
      <c r="G810" s="65"/>
      <c r="H810" s="65"/>
    </row>
    <row r="811" spans="1:8" x14ac:dyDescent="0.3">
      <c r="A811" s="60" t="s">
        <v>302</v>
      </c>
      <c r="B811" s="60"/>
      <c r="C811" s="60"/>
      <c r="D811" s="60"/>
      <c r="E811" s="60"/>
      <c r="F811" s="60"/>
      <c r="G811" s="60"/>
      <c r="H811" s="2">
        <f>3563*1.48</f>
        <v>5273.24</v>
      </c>
    </row>
    <row r="812" spans="1:8" x14ac:dyDescent="0.3">
      <c r="A812" s="60" t="s">
        <v>303</v>
      </c>
      <c r="B812" s="60"/>
      <c r="C812" s="60"/>
      <c r="D812" s="60"/>
      <c r="E812" s="60"/>
      <c r="F812" s="60"/>
      <c r="G812" s="60"/>
      <c r="H812" s="2">
        <f>3563*1.48</f>
        <v>5273.24</v>
      </c>
    </row>
    <row r="813" spans="1:8" x14ac:dyDescent="0.3">
      <c r="A813" s="60" t="s">
        <v>304</v>
      </c>
      <c r="B813" s="60"/>
      <c r="C813" s="60"/>
      <c r="D813" s="60"/>
      <c r="E813" s="60"/>
      <c r="F813" s="60"/>
      <c r="G813" s="60"/>
      <c r="H813" s="2">
        <f>1482*1.48</f>
        <v>2193.36</v>
      </c>
    </row>
    <row r="815" spans="1:8" x14ac:dyDescent="0.3">
      <c r="A815" s="65" t="s">
        <v>497</v>
      </c>
      <c r="B815" s="65"/>
      <c r="C815" s="65"/>
      <c r="D815" s="65"/>
      <c r="E815" s="65"/>
      <c r="F815" s="65"/>
      <c r="G815" s="65"/>
      <c r="H815" s="65"/>
    </row>
    <row r="816" spans="1:8" x14ac:dyDescent="0.3">
      <c r="A816" s="78" t="s">
        <v>305</v>
      </c>
      <c r="B816" s="78"/>
      <c r="C816" s="78"/>
      <c r="D816" s="78"/>
      <c r="E816" s="78"/>
      <c r="F816" s="78"/>
      <c r="G816" s="78"/>
    </row>
    <row r="817" spans="1:8" x14ac:dyDescent="0.3">
      <c r="A817" s="60" t="s">
        <v>306</v>
      </c>
      <c r="B817" s="60"/>
      <c r="C817" s="60"/>
      <c r="D817" s="60">
        <v>10</v>
      </c>
      <c r="E817" s="60"/>
      <c r="F817" s="60"/>
      <c r="G817" s="60"/>
      <c r="H817" s="2">
        <f>40*1.48</f>
        <v>59.2</v>
      </c>
    </row>
    <row r="818" spans="1:8" x14ac:dyDescent="0.3">
      <c r="A818" s="60" t="s">
        <v>307</v>
      </c>
      <c r="B818" s="60"/>
      <c r="C818" s="60"/>
      <c r="D818" s="60">
        <v>50</v>
      </c>
      <c r="E818" s="60"/>
      <c r="F818" s="60"/>
      <c r="G818" s="60"/>
      <c r="H818" s="2">
        <f>200*1.48</f>
        <v>296</v>
      </c>
    </row>
    <row r="819" spans="1:8" x14ac:dyDescent="0.3">
      <c r="A819" s="60" t="s">
        <v>308</v>
      </c>
      <c r="B819" s="60"/>
      <c r="C819" s="60"/>
      <c r="D819" s="60">
        <v>150</v>
      </c>
      <c r="E819" s="60"/>
      <c r="F819" s="60"/>
      <c r="G819" s="60"/>
      <c r="H819" s="2">
        <f>700*1.48</f>
        <v>1036</v>
      </c>
    </row>
    <row r="820" spans="1:8" x14ac:dyDescent="0.3">
      <c r="A820" s="60" t="s">
        <v>309</v>
      </c>
      <c r="B820" s="60"/>
      <c r="C820" s="60"/>
      <c r="D820" s="60">
        <v>200</v>
      </c>
      <c r="E820" s="60"/>
      <c r="F820" s="60"/>
      <c r="G820" s="60"/>
      <c r="H820" s="2">
        <f>1200*1.48</f>
        <v>1776</v>
      </c>
    </row>
    <row r="821" spans="1:8" x14ac:dyDescent="0.3">
      <c r="A821" s="78" t="s">
        <v>310</v>
      </c>
      <c r="B821" s="78"/>
      <c r="C821" s="78"/>
      <c r="D821" s="78"/>
      <c r="E821" s="78"/>
      <c r="F821" s="78"/>
      <c r="G821" s="78"/>
      <c r="H821" s="2"/>
    </row>
    <row r="822" spans="1:8" x14ac:dyDescent="0.3">
      <c r="A822" s="60" t="s">
        <v>311</v>
      </c>
      <c r="B822" s="60"/>
      <c r="C822" s="60"/>
      <c r="D822" s="60">
        <v>300</v>
      </c>
      <c r="E822" s="60"/>
      <c r="F822" s="60"/>
      <c r="G822" s="60"/>
      <c r="H822" s="2">
        <f>1270*1.48</f>
        <v>1879.6</v>
      </c>
    </row>
    <row r="823" spans="1:8" x14ac:dyDescent="0.3">
      <c r="A823" s="60" t="s">
        <v>312</v>
      </c>
      <c r="B823" s="60"/>
      <c r="C823" s="60"/>
      <c r="D823" s="60">
        <v>400</v>
      </c>
      <c r="E823" s="60"/>
      <c r="F823" s="60"/>
      <c r="G823" s="60"/>
      <c r="H823" s="2">
        <f>1800*1.48</f>
        <v>2664</v>
      </c>
    </row>
    <row r="824" spans="1:8" x14ac:dyDescent="0.3">
      <c r="A824" s="4"/>
      <c r="B824" s="4"/>
      <c r="C824" s="4"/>
      <c r="D824" s="4"/>
      <c r="E824" s="4"/>
      <c r="F824" s="4"/>
      <c r="G824" s="4"/>
    </row>
    <row r="825" spans="1:8" x14ac:dyDescent="0.3">
      <c r="A825" s="65" t="s">
        <v>498</v>
      </c>
      <c r="B825" s="65"/>
      <c r="C825" s="65"/>
      <c r="D825" s="65"/>
      <c r="E825" s="65"/>
      <c r="F825" s="65"/>
      <c r="G825" s="65"/>
      <c r="H825" s="65"/>
    </row>
    <row r="826" spans="1:8" x14ac:dyDescent="0.3">
      <c r="A826" s="60" t="s">
        <v>313</v>
      </c>
      <c r="B826" s="60"/>
      <c r="C826" s="60"/>
      <c r="D826" s="60"/>
      <c r="E826" s="60"/>
      <c r="F826" s="60"/>
      <c r="G826" s="60"/>
      <c r="H826" s="2">
        <f>1508*1.48</f>
        <v>2231.84</v>
      </c>
    </row>
    <row r="827" spans="1:8" x14ac:dyDescent="0.3">
      <c r="A827" s="60" t="s">
        <v>314</v>
      </c>
      <c r="B827" s="60"/>
      <c r="C827" s="60"/>
      <c r="D827" s="60"/>
      <c r="E827" s="60"/>
      <c r="F827" s="60"/>
      <c r="G827" s="60"/>
      <c r="H827" s="2">
        <f>1508*1.48</f>
        <v>2231.84</v>
      </c>
    </row>
    <row r="828" spans="1:8" x14ac:dyDescent="0.3">
      <c r="A828" s="60" t="s">
        <v>315</v>
      </c>
      <c r="B828" s="60"/>
      <c r="C828" s="60"/>
      <c r="D828" s="60"/>
      <c r="E828" s="60"/>
      <c r="F828" s="60"/>
      <c r="G828" s="60"/>
      <c r="H828" s="2">
        <f>822*1.48</f>
        <v>1216.56</v>
      </c>
    </row>
    <row r="829" spans="1:8" x14ac:dyDescent="0.3">
      <c r="A829" s="60" t="s">
        <v>699</v>
      </c>
      <c r="B829" s="60"/>
      <c r="C829" s="60"/>
      <c r="D829" s="60"/>
      <c r="E829" s="60"/>
      <c r="F829" s="60"/>
      <c r="G829" s="60"/>
      <c r="H829" s="2">
        <v>1217</v>
      </c>
    </row>
    <row r="830" spans="1:8" x14ac:dyDescent="0.3">
      <c r="H830" s="2"/>
    </row>
    <row r="831" spans="1:8" x14ac:dyDescent="0.3">
      <c r="A831" s="65" t="s">
        <v>499</v>
      </c>
      <c r="B831" s="65"/>
      <c r="C831" s="65"/>
      <c r="D831" s="65"/>
      <c r="E831" s="65"/>
      <c r="F831" s="65"/>
      <c r="G831" s="65"/>
      <c r="H831" s="31">
        <f>80*1.48</f>
        <v>118.4</v>
      </c>
    </row>
    <row r="832" spans="1:8" x14ac:dyDescent="0.3">
      <c r="H832" s="2"/>
    </row>
    <row r="833" spans="1:8" x14ac:dyDescent="0.3">
      <c r="A833" s="14" t="s">
        <v>500</v>
      </c>
      <c r="B833" s="14"/>
      <c r="C833" s="14"/>
      <c r="D833" s="14"/>
      <c r="E833" s="14"/>
      <c r="F833" s="14"/>
      <c r="G833" s="14"/>
      <c r="H833" s="31"/>
    </row>
    <row r="834" spans="1:8" x14ac:dyDescent="0.3">
      <c r="A834" s="60" t="s">
        <v>316</v>
      </c>
      <c r="B834" s="60"/>
      <c r="C834" s="60"/>
      <c r="D834" s="60"/>
      <c r="E834" s="60"/>
      <c r="F834" s="60"/>
      <c r="G834" s="60"/>
      <c r="H834" s="2">
        <f>108*1.48</f>
        <v>159.84</v>
      </c>
    </row>
    <row r="835" spans="1:8" x14ac:dyDescent="0.3">
      <c r="A835" s="60" t="s">
        <v>317</v>
      </c>
      <c r="B835" s="60"/>
      <c r="C835" s="60"/>
      <c r="D835" s="60"/>
      <c r="E835" s="60"/>
      <c r="F835" s="60"/>
      <c r="G835" s="60"/>
      <c r="H835" s="2">
        <f>356*1.48</f>
        <v>526.88</v>
      </c>
    </row>
    <row r="836" spans="1:8" x14ac:dyDescent="0.3">
      <c r="A836" s="4"/>
      <c r="B836" s="4"/>
      <c r="C836" s="4"/>
      <c r="D836" s="4"/>
      <c r="E836" s="4"/>
      <c r="F836" s="4"/>
      <c r="G836" s="4"/>
      <c r="H836" s="2"/>
    </row>
    <row r="837" spans="1:8" ht="30" customHeight="1" x14ac:dyDescent="0.3">
      <c r="A837" s="65" t="s">
        <v>501</v>
      </c>
      <c r="B837" s="65"/>
      <c r="C837" s="65"/>
      <c r="D837" s="65"/>
      <c r="E837" s="65"/>
      <c r="F837" s="65"/>
      <c r="G837" s="65"/>
      <c r="H837" s="2">
        <f>3989*1.48</f>
        <v>5903.72</v>
      </c>
    </row>
    <row r="838" spans="1:8" x14ac:dyDescent="0.3">
      <c r="A838" s="4"/>
    </row>
    <row r="839" spans="1:8" x14ac:dyDescent="0.3">
      <c r="A839" s="65" t="s">
        <v>618</v>
      </c>
      <c r="B839" s="65"/>
      <c r="C839" s="65"/>
      <c r="D839" s="65"/>
      <c r="E839" s="65"/>
      <c r="F839" s="65"/>
      <c r="G839" s="65"/>
      <c r="H839" s="2"/>
    </row>
    <row r="840" spans="1:8" x14ac:dyDescent="0.3">
      <c r="A840" s="32" t="s">
        <v>434</v>
      </c>
      <c r="H840" s="2">
        <f>11745*1.48</f>
        <v>17382.599999999999</v>
      </c>
    </row>
    <row r="841" spans="1:8" x14ac:dyDescent="0.3">
      <c r="A841" s="32" t="s">
        <v>435</v>
      </c>
      <c r="B841" s="32"/>
      <c r="C841" s="32"/>
      <c r="H841" s="2">
        <f>1958*1.48</f>
        <v>2897.84</v>
      </c>
    </row>
    <row r="843" spans="1:8" ht="30" customHeight="1" x14ac:dyDescent="0.3">
      <c r="A843" s="65" t="s">
        <v>502</v>
      </c>
      <c r="B843" s="65"/>
      <c r="C843" s="65"/>
      <c r="D843" s="65"/>
      <c r="E843" s="65"/>
      <c r="F843" s="65"/>
      <c r="G843" s="65"/>
      <c r="H843" s="2"/>
    </row>
    <row r="845" spans="1:8" x14ac:dyDescent="0.3">
      <c r="A845" s="65" t="s">
        <v>700</v>
      </c>
      <c r="B845" s="65"/>
      <c r="C845" s="65"/>
      <c r="D845" s="65"/>
      <c r="E845" s="65"/>
      <c r="F845" s="65"/>
      <c r="G845" s="65"/>
      <c r="H845" s="2">
        <f>2936*1.48</f>
        <v>4345.28</v>
      </c>
    </row>
    <row r="847" spans="1:8" x14ac:dyDescent="0.3">
      <c r="A847" s="65" t="s">
        <v>503</v>
      </c>
      <c r="B847" s="65"/>
      <c r="C847" s="65"/>
      <c r="D847" s="65"/>
      <c r="E847" s="65"/>
      <c r="F847" s="65"/>
      <c r="G847" s="65"/>
      <c r="H847" s="2"/>
    </row>
    <row r="848" spans="1:8" x14ac:dyDescent="0.3">
      <c r="A848" s="1" t="s">
        <v>701</v>
      </c>
      <c r="H848" s="2">
        <f>392*1.48</f>
        <v>580.16</v>
      </c>
    </row>
    <row r="849" spans="1:8" x14ac:dyDescent="0.3">
      <c r="A849" s="1" t="s">
        <v>702</v>
      </c>
      <c r="H849" s="2">
        <f>979*1.48</f>
        <v>1448.92</v>
      </c>
    </row>
    <row r="850" spans="1:8" ht="12" customHeight="1" x14ac:dyDescent="0.3"/>
    <row r="851" spans="1:8" ht="48" customHeight="1" x14ac:dyDescent="0.3">
      <c r="A851" s="60" t="s">
        <v>703</v>
      </c>
      <c r="B851" s="60"/>
      <c r="C851" s="60"/>
      <c r="D851" s="60"/>
      <c r="E851" s="60"/>
      <c r="F851" s="60"/>
      <c r="G851" s="60"/>
      <c r="H851" s="60"/>
    </row>
    <row r="853" spans="1:8" ht="31.5" customHeight="1" x14ac:dyDescent="0.4">
      <c r="A853" s="63" t="s">
        <v>619</v>
      </c>
      <c r="B853" s="63"/>
      <c r="C853" s="63"/>
      <c r="D853" s="63"/>
      <c r="E853" s="63"/>
      <c r="F853" s="63"/>
      <c r="G853" s="63"/>
      <c r="H853" s="63"/>
    </row>
    <row r="854" spans="1:8" ht="21" x14ac:dyDescent="0.4">
      <c r="A854" s="27"/>
      <c r="B854" s="27"/>
      <c r="C854" s="27"/>
      <c r="D854" s="27"/>
      <c r="E854" s="27"/>
      <c r="F854" s="27"/>
      <c r="G854" s="27"/>
      <c r="H854" s="27"/>
    </row>
    <row r="855" spans="1:8" ht="31.5" customHeight="1" x14ac:dyDescent="0.4">
      <c r="A855" s="64" t="s">
        <v>318</v>
      </c>
      <c r="B855" s="64"/>
      <c r="C855" s="64"/>
      <c r="D855" s="64"/>
      <c r="E855" s="64"/>
      <c r="F855" s="64"/>
      <c r="G855" s="64"/>
      <c r="H855" s="64"/>
    </row>
    <row r="857" spans="1:8" ht="30" customHeight="1" x14ac:dyDescent="0.3">
      <c r="A857" s="60" t="s">
        <v>704</v>
      </c>
      <c r="B857" s="60"/>
      <c r="C857" s="60"/>
      <c r="D857" s="60"/>
      <c r="E857" s="60"/>
      <c r="F857" s="60"/>
      <c r="G857" s="60"/>
      <c r="H857" s="60"/>
    </row>
    <row r="859" spans="1:8" ht="17.25" customHeight="1" x14ac:dyDescent="0.3">
      <c r="A859" s="62" t="s">
        <v>319</v>
      </c>
      <c r="B859" s="62"/>
      <c r="C859" s="62"/>
      <c r="D859" s="62"/>
      <c r="E859" s="62"/>
      <c r="F859" s="62"/>
      <c r="G859" s="62"/>
      <c r="H859" s="62"/>
    </row>
    <row r="860" spans="1:8" x14ac:dyDescent="0.3">
      <c r="A860" s="60" t="s">
        <v>705</v>
      </c>
      <c r="B860" s="60"/>
      <c r="C860" s="60"/>
      <c r="D860" s="60"/>
      <c r="E860" s="60"/>
      <c r="F860" s="60"/>
      <c r="G860" s="60"/>
      <c r="H860" s="2">
        <f>6106*1.48</f>
        <v>9036.8799999999992</v>
      </c>
    </row>
    <row r="861" spans="1:8" x14ac:dyDescent="0.3">
      <c r="A861" s="60" t="s">
        <v>707</v>
      </c>
      <c r="B861" s="60"/>
      <c r="C861" s="60"/>
      <c r="D861" s="60"/>
      <c r="E861" s="60"/>
      <c r="F861" s="60"/>
      <c r="G861" s="60"/>
      <c r="H861" s="2">
        <f>6106*1.48</f>
        <v>9036.8799999999992</v>
      </c>
    </row>
    <row r="862" spans="1:8" x14ac:dyDescent="0.3">
      <c r="A862" s="60" t="s">
        <v>706</v>
      </c>
      <c r="B862" s="60"/>
      <c r="C862" s="60"/>
      <c r="D862" s="60"/>
      <c r="E862" s="60"/>
      <c r="F862" s="60"/>
      <c r="G862" s="60"/>
      <c r="H862" s="2">
        <f>6106*1.48</f>
        <v>9036.8799999999992</v>
      </c>
    </row>
    <row r="863" spans="1:8" x14ac:dyDescent="0.3">
      <c r="A863" s="60" t="s">
        <v>708</v>
      </c>
      <c r="B863" s="60"/>
      <c r="C863" s="60"/>
      <c r="D863" s="60"/>
      <c r="E863" s="60"/>
      <c r="F863" s="60"/>
      <c r="G863" s="60"/>
      <c r="H863" s="2">
        <f>6106*1.48</f>
        <v>9036.8799999999992</v>
      </c>
    </row>
    <row r="864" spans="1:8" ht="15.75" customHeight="1" x14ac:dyDescent="0.3">
      <c r="A864" s="60" t="s">
        <v>709</v>
      </c>
      <c r="B864" s="60"/>
      <c r="C864" s="60"/>
      <c r="D864" s="60"/>
      <c r="E864" s="60"/>
      <c r="F864" s="60"/>
      <c r="G864" s="60"/>
      <c r="H864" s="2">
        <f>18316*1.48</f>
        <v>27107.68</v>
      </c>
    </row>
    <row r="865" spans="1:8" ht="31.5" customHeight="1" x14ac:dyDescent="0.3">
      <c r="A865" s="60" t="s">
        <v>320</v>
      </c>
      <c r="B865" s="60"/>
      <c r="C865" s="60"/>
      <c r="D865" s="60"/>
      <c r="E865" s="60"/>
      <c r="F865" s="60"/>
      <c r="G865" s="60"/>
    </row>
    <row r="866" spans="1:8" ht="31.5" customHeight="1" x14ac:dyDescent="0.3">
      <c r="A866" s="60" t="s">
        <v>710</v>
      </c>
      <c r="B866" s="60"/>
      <c r="C866" s="60"/>
      <c r="D866" s="60"/>
      <c r="E866" s="60"/>
      <c r="F866" s="60"/>
      <c r="G866" s="60"/>
    </row>
    <row r="867" spans="1:8" x14ac:dyDescent="0.3">
      <c r="A867" s="61" t="s">
        <v>321</v>
      </c>
      <c r="B867" s="61"/>
      <c r="C867" s="61"/>
      <c r="D867" s="61"/>
      <c r="E867" s="61"/>
      <c r="F867" s="61"/>
      <c r="G867" s="61"/>
    </row>
    <row r="868" spans="1:8" x14ac:dyDescent="0.3">
      <c r="A868" s="61" t="s">
        <v>322</v>
      </c>
      <c r="B868" s="61"/>
      <c r="C868" s="61"/>
      <c r="D868" s="61"/>
      <c r="E868" s="61"/>
      <c r="F868" s="61"/>
      <c r="G868" s="61"/>
    </row>
    <row r="869" spans="1:8" ht="45" customHeight="1" x14ac:dyDescent="0.3">
      <c r="A869" s="60" t="s">
        <v>323</v>
      </c>
      <c r="B869" s="60"/>
      <c r="C869" s="60"/>
      <c r="D869" s="60"/>
      <c r="E869" s="60"/>
      <c r="F869" s="60"/>
      <c r="G869" s="60"/>
    </row>
    <row r="870" spans="1:8" ht="15" customHeight="1" x14ac:dyDescent="0.3">
      <c r="A870" s="60" t="s">
        <v>324</v>
      </c>
      <c r="B870" s="60"/>
      <c r="C870" s="60"/>
      <c r="D870" s="60"/>
      <c r="E870" s="60"/>
      <c r="F870" s="60"/>
      <c r="G870" s="60"/>
    </row>
    <row r="871" spans="1:8" ht="30" customHeight="1" x14ac:dyDescent="0.3">
      <c r="A871" s="60" t="s">
        <v>325</v>
      </c>
      <c r="B871" s="60"/>
      <c r="C871" s="60"/>
      <c r="D871" s="60"/>
      <c r="E871" s="60"/>
      <c r="F871" s="60"/>
      <c r="G871" s="60"/>
    </row>
    <row r="872" spans="1:8" ht="29.25" customHeight="1" x14ac:dyDescent="0.3">
      <c r="A872" s="60" t="s">
        <v>326</v>
      </c>
      <c r="B872" s="60"/>
      <c r="C872" s="60"/>
      <c r="D872" s="60"/>
      <c r="E872" s="60"/>
      <c r="F872" s="60"/>
      <c r="G872" s="60"/>
    </row>
    <row r="873" spans="1:8" ht="30.75" customHeight="1" x14ac:dyDescent="0.3">
      <c r="A873" s="60" t="s">
        <v>327</v>
      </c>
      <c r="B873" s="60"/>
      <c r="C873" s="60"/>
      <c r="D873" s="60"/>
      <c r="E873" s="60"/>
      <c r="F873" s="60"/>
      <c r="G873" s="60"/>
    </row>
    <row r="874" spans="1:8" ht="30" customHeight="1" x14ac:dyDescent="0.3">
      <c r="A874" s="60" t="s">
        <v>328</v>
      </c>
      <c r="B874" s="60"/>
      <c r="C874" s="60"/>
      <c r="D874" s="60"/>
      <c r="E874" s="60"/>
      <c r="F874" s="60"/>
      <c r="G874" s="60"/>
    </row>
    <row r="875" spans="1:8" ht="30.75" customHeight="1" x14ac:dyDescent="0.3">
      <c r="A875" s="62" t="s">
        <v>329</v>
      </c>
      <c r="B875" s="62"/>
      <c r="C875" s="62"/>
      <c r="D875" s="62"/>
      <c r="E875" s="62"/>
      <c r="F875" s="62"/>
      <c r="G875" s="62"/>
      <c r="H875" s="62"/>
    </row>
    <row r="876" spans="1:8" x14ac:dyDescent="0.3">
      <c r="A876" s="60" t="s">
        <v>449</v>
      </c>
      <c r="B876" s="60"/>
      <c r="C876" s="60"/>
      <c r="D876" s="60"/>
      <c r="E876" s="60"/>
      <c r="F876" s="60"/>
      <c r="G876" s="60"/>
      <c r="H876" s="2">
        <f>14245*1.48</f>
        <v>21082.6</v>
      </c>
    </row>
    <row r="877" spans="1:8" ht="30.75" customHeight="1" x14ac:dyDescent="0.3">
      <c r="A877" s="60" t="s">
        <v>849</v>
      </c>
      <c r="B877" s="60"/>
      <c r="C877" s="60"/>
      <c r="D877" s="60"/>
      <c r="E877" s="60"/>
      <c r="F877" s="60"/>
      <c r="G877" s="60"/>
      <c r="H877" s="2"/>
    </row>
    <row r="878" spans="1:8" ht="15" customHeight="1" x14ac:dyDescent="0.3">
      <c r="A878" s="60" t="s">
        <v>711</v>
      </c>
      <c r="B878" s="60"/>
      <c r="C878" s="60"/>
      <c r="D878" s="60"/>
      <c r="E878" s="60"/>
      <c r="F878" s="60"/>
      <c r="G878" s="60"/>
      <c r="H878" s="1">
        <f>3913*1.48</f>
        <v>5791.24</v>
      </c>
    </row>
    <row r="879" spans="1:8" ht="15" customHeight="1" x14ac:dyDescent="0.3">
      <c r="A879" s="60" t="s">
        <v>712</v>
      </c>
      <c r="B879" s="60"/>
      <c r="C879" s="60"/>
      <c r="D879" s="60"/>
      <c r="E879" s="60"/>
      <c r="F879" s="60"/>
      <c r="G879" s="60"/>
      <c r="H879" s="1">
        <f>+H878*2</f>
        <v>11582.48</v>
      </c>
    </row>
    <row r="880" spans="1:8" x14ac:dyDescent="0.3">
      <c r="A880" s="60" t="s">
        <v>330</v>
      </c>
      <c r="B880" s="60"/>
      <c r="C880" s="60"/>
      <c r="D880" s="60"/>
      <c r="E880" s="60"/>
      <c r="F880" s="60"/>
      <c r="G880" s="60"/>
      <c r="H880" s="2">
        <f>8139*1.48</f>
        <v>12045.72</v>
      </c>
    </row>
    <row r="881" spans="1:8" ht="30.75" customHeight="1" x14ac:dyDescent="0.3">
      <c r="A881" s="60" t="s">
        <v>438</v>
      </c>
      <c r="B881" s="60"/>
      <c r="C881" s="60"/>
      <c r="D881" s="60"/>
      <c r="E881" s="60"/>
      <c r="F881" s="60"/>
      <c r="G881" s="60"/>
      <c r="H881" s="2">
        <f>2936*1.48</f>
        <v>4345.28</v>
      </c>
    </row>
    <row r="882" spans="1:8" ht="44.25" customHeight="1" x14ac:dyDescent="0.3">
      <c r="A882" s="60" t="s">
        <v>331</v>
      </c>
      <c r="B882" s="60"/>
      <c r="C882" s="60"/>
      <c r="D882" s="60"/>
      <c r="E882" s="60"/>
      <c r="F882" s="60"/>
      <c r="G882" s="60"/>
      <c r="H882" s="2">
        <f>39136*1.48</f>
        <v>57921.279999999999</v>
      </c>
    </row>
    <row r="883" spans="1:8" ht="15" customHeight="1" x14ac:dyDescent="0.3">
      <c r="A883" s="60" t="s">
        <v>713</v>
      </c>
      <c r="B883" s="60"/>
      <c r="C883" s="60"/>
      <c r="D883" s="60"/>
      <c r="E883" s="60"/>
      <c r="F883" s="60"/>
      <c r="G883" s="60"/>
      <c r="H883" s="2"/>
    </row>
    <row r="884" spans="1:8" ht="15" customHeight="1" x14ac:dyDescent="0.3">
      <c r="A884" s="60" t="s">
        <v>332</v>
      </c>
      <c r="B884" s="60"/>
      <c r="C884" s="60"/>
      <c r="D884" s="60"/>
      <c r="E884" s="60"/>
      <c r="F884" s="60"/>
      <c r="G884" s="60"/>
      <c r="H884" s="2">
        <f>8139*1.48</f>
        <v>12045.72</v>
      </c>
    </row>
    <row r="885" spans="1:8" x14ac:dyDescent="0.3">
      <c r="A885" s="60" t="s">
        <v>441</v>
      </c>
      <c r="B885" s="60"/>
      <c r="C885" s="60"/>
      <c r="D885" s="60"/>
      <c r="E885" s="60"/>
      <c r="F885" s="60"/>
      <c r="G885" s="60"/>
      <c r="H885" s="2">
        <f>14245*1.48</f>
        <v>21082.6</v>
      </c>
    </row>
    <row r="886" spans="1:8" ht="30" customHeight="1" x14ac:dyDescent="0.3">
      <c r="A886" s="60" t="s">
        <v>333</v>
      </c>
      <c r="B886" s="60"/>
      <c r="C886" s="60"/>
      <c r="D886" s="60"/>
      <c r="E886" s="60"/>
      <c r="F886" s="60"/>
      <c r="G886" s="60"/>
      <c r="H886" s="2"/>
    </row>
    <row r="887" spans="1:8" ht="15" customHeight="1" x14ac:dyDescent="0.3">
      <c r="A887" s="60" t="s">
        <v>332</v>
      </c>
      <c r="B887" s="60" t="s">
        <v>334</v>
      </c>
      <c r="C887" s="60"/>
      <c r="D887" s="60"/>
      <c r="E887" s="60"/>
      <c r="F887" s="60"/>
      <c r="G887" s="60"/>
      <c r="H887" s="2">
        <f>4070*1.48</f>
        <v>6023.6</v>
      </c>
    </row>
    <row r="888" spans="1:8" ht="15" customHeight="1" x14ac:dyDescent="0.3">
      <c r="A888" s="60" t="s">
        <v>441</v>
      </c>
      <c r="B888" s="60"/>
      <c r="C888" s="60"/>
      <c r="D888" s="60"/>
      <c r="E888" s="60"/>
      <c r="F888" s="60"/>
      <c r="G888" s="60"/>
      <c r="H888" s="2">
        <f>8139*1.48</f>
        <v>12045.72</v>
      </c>
    </row>
    <row r="889" spans="1:8" x14ac:dyDescent="0.3">
      <c r="A889" s="60" t="s">
        <v>335</v>
      </c>
      <c r="B889" s="60"/>
      <c r="C889" s="60"/>
      <c r="D889" s="60"/>
      <c r="E889" s="60"/>
      <c r="F889" s="60"/>
      <c r="G889" s="60"/>
      <c r="H889" s="2">
        <f>5088*1.48</f>
        <v>7530.24</v>
      </c>
    </row>
    <row r="890" spans="1:8" ht="15" customHeight="1" x14ac:dyDescent="0.3">
      <c r="A890" s="60" t="s">
        <v>336</v>
      </c>
      <c r="B890" s="60"/>
      <c r="C890" s="60"/>
      <c r="D890" s="60"/>
      <c r="E890" s="60"/>
      <c r="F890" s="60"/>
      <c r="G890" s="60"/>
      <c r="H890" s="2">
        <f>5088*1.48</f>
        <v>7530.24</v>
      </c>
    </row>
    <row r="891" spans="1:8" ht="31.5" customHeight="1" x14ac:dyDescent="0.3">
      <c r="A891" s="60" t="s">
        <v>337</v>
      </c>
      <c r="B891" s="60"/>
      <c r="C891" s="60"/>
      <c r="D891" s="60"/>
      <c r="E891" s="60"/>
      <c r="F891" s="60"/>
      <c r="G891" s="60"/>
      <c r="H891" s="2">
        <f>10175*1.48</f>
        <v>15059</v>
      </c>
    </row>
    <row r="892" spans="1:8" ht="30.75" customHeight="1" x14ac:dyDescent="0.3">
      <c r="A892" s="60" t="s">
        <v>338</v>
      </c>
      <c r="B892" s="60"/>
      <c r="C892" s="60"/>
      <c r="D892" s="60"/>
      <c r="E892" s="60"/>
      <c r="F892" s="60"/>
      <c r="G892" s="60"/>
      <c r="H892" s="2">
        <f>12211*1.48</f>
        <v>18072.28</v>
      </c>
    </row>
    <row r="893" spans="1:8" ht="15" customHeight="1" x14ac:dyDescent="0.3">
      <c r="A893" s="60" t="s">
        <v>339</v>
      </c>
      <c r="B893" s="60"/>
      <c r="C893" s="60"/>
      <c r="D893" s="60"/>
      <c r="E893" s="60"/>
      <c r="F893" s="60"/>
      <c r="G893" s="60"/>
      <c r="H893" s="2">
        <f>5088*1.48</f>
        <v>7530.24</v>
      </c>
    </row>
    <row r="894" spans="1:8" x14ac:dyDescent="0.3">
      <c r="A894" s="60" t="s">
        <v>340</v>
      </c>
      <c r="B894" s="60"/>
      <c r="C894" s="60"/>
      <c r="D894" s="60"/>
      <c r="E894" s="60"/>
      <c r="F894" s="60"/>
      <c r="G894" s="60"/>
      <c r="H894" s="2"/>
    </row>
    <row r="895" spans="1:8" x14ac:dyDescent="0.3">
      <c r="A895" s="60" t="s">
        <v>341</v>
      </c>
      <c r="B895" s="60"/>
      <c r="C895" s="60"/>
      <c r="D895" s="60"/>
      <c r="E895" s="60"/>
      <c r="F895" s="60"/>
      <c r="G895" s="60"/>
      <c r="H895" s="2">
        <f>7124*1.48</f>
        <v>10543.52</v>
      </c>
    </row>
    <row r="896" spans="1:8" x14ac:dyDescent="0.3">
      <c r="A896" s="60" t="s">
        <v>441</v>
      </c>
      <c r="B896" s="60"/>
      <c r="C896" s="60"/>
      <c r="D896" s="60"/>
      <c r="E896" s="60"/>
      <c r="F896" s="60"/>
      <c r="G896" s="60"/>
      <c r="H896" s="2">
        <f>12211*1.48</f>
        <v>18072.28</v>
      </c>
    </row>
    <row r="897" spans="1:8" ht="30" customHeight="1" x14ac:dyDescent="0.3">
      <c r="A897" s="60" t="s">
        <v>342</v>
      </c>
      <c r="B897" s="60"/>
      <c r="C897" s="60"/>
      <c r="D897" s="60"/>
      <c r="E897" s="60"/>
      <c r="F897" s="60"/>
      <c r="G897" s="60"/>
      <c r="H897" s="2">
        <f>13229*1.48</f>
        <v>19578.919999999998</v>
      </c>
    </row>
    <row r="898" spans="1:8" x14ac:dyDescent="0.3">
      <c r="A898" s="60" t="s">
        <v>343</v>
      </c>
      <c r="B898" s="60"/>
      <c r="C898" s="60"/>
      <c r="D898" s="60"/>
      <c r="E898" s="60"/>
      <c r="F898" s="60"/>
      <c r="G898" s="60"/>
      <c r="H898" s="2">
        <f>4070*1.48</f>
        <v>6023.6</v>
      </c>
    </row>
    <row r="899" spans="1:8" ht="15.75" customHeight="1" x14ac:dyDescent="0.3">
      <c r="A899" s="60" t="s">
        <v>344</v>
      </c>
      <c r="B899" s="60"/>
      <c r="C899" s="60"/>
      <c r="D899" s="60"/>
      <c r="E899" s="60"/>
      <c r="F899" s="60"/>
      <c r="G899" s="60"/>
      <c r="H899" s="2"/>
    </row>
    <row r="900" spans="1:8" x14ac:dyDescent="0.3">
      <c r="A900" s="60" t="s">
        <v>345</v>
      </c>
      <c r="B900" s="60"/>
      <c r="C900" s="60"/>
      <c r="D900" s="60"/>
      <c r="E900" s="60"/>
      <c r="F900" s="60"/>
      <c r="G900" s="60"/>
      <c r="H900" s="2">
        <f>6106*1.48</f>
        <v>9036.8799999999992</v>
      </c>
    </row>
    <row r="901" spans="1:8" x14ac:dyDescent="0.3">
      <c r="A901" s="60" t="s">
        <v>442</v>
      </c>
      <c r="B901" s="60"/>
      <c r="C901" s="60"/>
      <c r="D901" s="60"/>
      <c r="E901" s="60"/>
      <c r="F901" s="60"/>
      <c r="G901" s="60"/>
      <c r="H901" s="2">
        <f>12211*1.48</f>
        <v>18072.28</v>
      </c>
    </row>
    <row r="902" spans="1:8" ht="30.75" customHeight="1" x14ac:dyDescent="0.3">
      <c r="A902" s="60" t="s">
        <v>346</v>
      </c>
      <c r="B902" s="60"/>
      <c r="C902" s="60"/>
      <c r="D902" s="60"/>
      <c r="E902" s="60"/>
      <c r="F902" s="60"/>
      <c r="G902" s="60"/>
      <c r="H902" s="2">
        <f>7124*1.48</f>
        <v>10543.52</v>
      </c>
    </row>
    <row r="903" spans="1:8" x14ac:dyDescent="0.3">
      <c r="A903" s="60" t="s">
        <v>347</v>
      </c>
      <c r="B903" s="60"/>
      <c r="C903" s="60"/>
      <c r="D903" s="60"/>
      <c r="E903" s="60"/>
      <c r="F903" s="60"/>
      <c r="G903" s="60"/>
      <c r="H903" s="2">
        <f>3052*1.48</f>
        <v>4516.96</v>
      </c>
    </row>
    <row r="904" spans="1:8" x14ac:dyDescent="0.3">
      <c r="A904" s="60" t="s">
        <v>348</v>
      </c>
      <c r="B904" s="60"/>
      <c r="C904" s="60"/>
      <c r="D904" s="60"/>
      <c r="E904" s="60"/>
      <c r="F904" s="60"/>
      <c r="G904" s="60"/>
      <c r="H904" s="2">
        <f>8139*1.48</f>
        <v>12045.72</v>
      </c>
    </row>
    <row r="905" spans="1:8" x14ac:dyDescent="0.3">
      <c r="A905" s="60" t="s">
        <v>714</v>
      </c>
      <c r="B905" s="60"/>
      <c r="C905" s="60"/>
      <c r="D905" s="60"/>
      <c r="E905" s="60"/>
      <c r="F905" s="60"/>
      <c r="G905" s="60"/>
      <c r="H905" s="2">
        <f>10175*1.48</f>
        <v>15059</v>
      </c>
    </row>
    <row r="906" spans="1:8" x14ac:dyDescent="0.3">
      <c r="A906" s="60" t="s">
        <v>349</v>
      </c>
      <c r="B906" s="60"/>
      <c r="C906" s="60"/>
      <c r="D906" s="60"/>
      <c r="E906" s="60"/>
      <c r="F906" s="60"/>
      <c r="G906" s="60"/>
      <c r="H906" s="2">
        <f>20350*1.48</f>
        <v>30118</v>
      </c>
    </row>
    <row r="907" spans="1:8" ht="29.25" customHeight="1" x14ac:dyDescent="0.3">
      <c r="A907" s="60" t="s">
        <v>350</v>
      </c>
      <c r="B907" s="60"/>
      <c r="C907" s="60"/>
      <c r="D907" s="60"/>
      <c r="E907" s="60"/>
      <c r="F907" s="60"/>
      <c r="G907" s="60"/>
      <c r="H907" s="2">
        <f>10175*1.48</f>
        <v>15059</v>
      </c>
    </row>
    <row r="908" spans="1:8" x14ac:dyDescent="0.3">
      <c r="A908" s="60" t="s">
        <v>351</v>
      </c>
      <c r="B908" s="60"/>
      <c r="C908" s="60"/>
      <c r="D908" s="60"/>
      <c r="E908" s="60"/>
      <c r="F908" s="60"/>
      <c r="G908" s="60"/>
      <c r="H908" s="2">
        <f>10175*1.48</f>
        <v>15059</v>
      </c>
    </row>
    <row r="909" spans="1:8" ht="27" customHeight="1" x14ac:dyDescent="0.3">
      <c r="A909" s="60" t="s">
        <v>352</v>
      </c>
      <c r="B909" s="60"/>
      <c r="C909" s="60"/>
      <c r="D909" s="60"/>
      <c r="E909" s="60"/>
      <c r="F909" s="60"/>
      <c r="G909" s="60"/>
    </row>
    <row r="910" spans="1:8" x14ac:dyDescent="0.3">
      <c r="A910" s="60" t="s">
        <v>715</v>
      </c>
      <c r="B910" s="60"/>
      <c r="C910" s="60"/>
      <c r="D910" s="60"/>
      <c r="E910" s="60"/>
      <c r="F910" s="60"/>
      <c r="G910" s="60"/>
      <c r="H910" s="2">
        <f>3915*1.48</f>
        <v>5794.2</v>
      </c>
    </row>
    <row r="911" spans="1:8" ht="16.5" customHeight="1" x14ac:dyDescent="0.3">
      <c r="A911" s="60" t="s">
        <v>716</v>
      </c>
      <c r="B911" s="60"/>
      <c r="C911" s="60"/>
      <c r="D911" s="60"/>
      <c r="E911" s="60"/>
      <c r="F911" s="60"/>
      <c r="G911" s="60"/>
      <c r="H911" s="2">
        <f>7830*1.48</f>
        <v>11588.4</v>
      </c>
    </row>
    <row r="912" spans="1:8" ht="16.5" customHeight="1" x14ac:dyDescent="0.3">
      <c r="A912" s="4" t="s">
        <v>484</v>
      </c>
      <c r="B912" s="4"/>
      <c r="C912" s="4"/>
      <c r="D912" s="4"/>
      <c r="E912" s="4"/>
      <c r="F912" s="4"/>
      <c r="G912" s="4"/>
      <c r="H912" s="2">
        <f>11745*1.48</f>
        <v>17382.599999999999</v>
      </c>
    </row>
    <row r="913" spans="1:8" ht="15" customHeight="1" x14ac:dyDescent="0.3">
      <c r="A913" s="60" t="s">
        <v>439</v>
      </c>
      <c r="B913" s="60"/>
      <c r="C913" s="60"/>
      <c r="D913" s="60"/>
      <c r="E913" s="60"/>
      <c r="F913" s="60"/>
      <c r="G913" s="60"/>
      <c r="H913" s="2"/>
    </row>
    <row r="914" spans="1:8" x14ac:dyDescent="0.3">
      <c r="A914" s="60" t="s">
        <v>715</v>
      </c>
      <c r="B914" s="60"/>
      <c r="C914" s="60"/>
      <c r="D914" s="60"/>
      <c r="E914" s="60"/>
      <c r="F914" s="60"/>
      <c r="G914" s="60"/>
      <c r="H914" s="2">
        <f>8222*1.48</f>
        <v>12168.56</v>
      </c>
    </row>
    <row r="915" spans="1:8" x14ac:dyDescent="0.3">
      <c r="A915" s="60" t="s">
        <v>441</v>
      </c>
      <c r="B915" s="60"/>
      <c r="C915" s="60"/>
      <c r="D915" s="60"/>
      <c r="E915" s="60"/>
      <c r="F915" s="60"/>
      <c r="G915" s="60"/>
      <c r="H915" s="2">
        <f>13703*1.48</f>
        <v>20280.439999999999</v>
      </c>
    </row>
    <row r="916" spans="1:8" ht="27.75" customHeight="1" x14ac:dyDescent="0.3">
      <c r="A916" s="60" t="s">
        <v>799</v>
      </c>
      <c r="B916" s="60"/>
      <c r="C916" s="60"/>
      <c r="D916" s="60"/>
      <c r="E916" s="60"/>
      <c r="F916" s="60"/>
      <c r="G916" s="60"/>
      <c r="H916" s="3"/>
    </row>
    <row r="917" spans="1:8" x14ac:dyDescent="0.3">
      <c r="A917" s="60" t="s">
        <v>800</v>
      </c>
      <c r="B917" s="60"/>
      <c r="C917" s="60"/>
      <c r="D917" s="60"/>
      <c r="E917" s="60"/>
      <c r="F917" s="60"/>
      <c r="G917" s="60"/>
      <c r="H917" s="3"/>
    </row>
    <row r="918" spans="1:8" x14ac:dyDescent="0.3">
      <c r="A918" s="60" t="s">
        <v>801</v>
      </c>
      <c r="B918" s="60"/>
      <c r="C918" s="60"/>
      <c r="D918" s="60"/>
      <c r="E918" s="60"/>
      <c r="F918" s="60"/>
      <c r="G918" s="60"/>
      <c r="H918" s="3">
        <f>1350*1.48</f>
        <v>1998</v>
      </c>
    </row>
    <row r="919" spans="1:8" x14ac:dyDescent="0.3">
      <c r="A919" s="60" t="s">
        <v>802</v>
      </c>
      <c r="B919" s="60"/>
      <c r="C919" s="60"/>
      <c r="D919" s="60"/>
      <c r="E919" s="60"/>
      <c r="F919" s="60"/>
      <c r="G919" s="60"/>
      <c r="H919" s="3">
        <f>13500*1.48</f>
        <v>19980</v>
      </c>
    </row>
    <row r="920" spans="1:8" x14ac:dyDescent="0.3">
      <c r="A920" s="4"/>
      <c r="B920" s="4"/>
      <c r="C920" s="4"/>
      <c r="D920" s="4"/>
      <c r="E920" s="4"/>
      <c r="F920" s="4"/>
      <c r="G920" s="4"/>
      <c r="H920" s="2"/>
    </row>
    <row r="921" spans="1:8" x14ac:dyDescent="0.3">
      <c r="A921" s="62" t="s">
        <v>353</v>
      </c>
      <c r="B921" s="62"/>
      <c r="C921" s="62"/>
      <c r="D921" s="62"/>
      <c r="E921" s="62"/>
      <c r="F921" s="62"/>
      <c r="G921" s="62"/>
      <c r="H921" s="62"/>
    </row>
    <row r="922" spans="1:8" ht="60.75" customHeight="1" x14ac:dyDescent="0.3">
      <c r="A922" s="60" t="s">
        <v>717</v>
      </c>
      <c r="B922" s="60"/>
      <c r="C922" s="60"/>
      <c r="D922" s="60"/>
      <c r="E922" s="60"/>
      <c r="F922" s="60"/>
      <c r="G922" s="60"/>
      <c r="H922" s="33">
        <f>8139*1.48</f>
        <v>12045.72</v>
      </c>
    </row>
    <row r="923" spans="1:8" ht="32.25" customHeight="1" x14ac:dyDescent="0.3">
      <c r="A923" s="60" t="s">
        <v>718</v>
      </c>
      <c r="B923" s="60"/>
      <c r="C923" s="60"/>
      <c r="D923" s="60"/>
      <c r="E923" s="60"/>
      <c r="F923" s="60"/>
      <c r="G923" s="60"/>
      <c r="H923" s="33">
        <f>8139*1.48</f>
        <v>12045.72</v>
      </c>
    </row>
    <row r="924" spans="1:8" ht="45" customHeight="1" x14ac:dyDescent="0.3">
      <c r="A924" s="60" t="s">
        <v>719</v>
      </c>
      <c r="B924" s="60"/>
      <c r="C924" s="60"/>
      <c r="D924" s="60"/>
      <c r="E924" s="60"/>
      <c r="F924" s="60"/>
      <c r="G924" s="60"/>
      <c r="H924" s="2">
        <f>2036*1.48</f>
        <v>3013.2799999999997</v>
      </c>
    </row>
    <row r="925" spans="1:8" ht="34.5" customHeight="1" x14ac:dyDescent="0.3">
      <c r="A925" s="60" t="s">
        <v>720</v>
      </c>
      <c r="B925" s="60"/>
      <c r="C925" s="60"/>
      <c r="D925" s="60"/>
      <c r="E925" s="60"/>
      <c r="F925" s="60"/>
      <c r="G925" s="60"/>
      <c r="H925" s="2">
        <f>814*1.48</f>
        <v>1204.72</v>
      </c>
    </row>
    <row r="926" spans="1:8" ht="30" customHeight="1" x14ac:dyDescent="0.3">
      <c r="A926" s="60" t="s">
        <v>721</v>
      </c>
      <c r="B926" s="60"/>
      <c r="C926" s="60"/>
      <c r="D926" s="60"/>
      <c r="E926" s="60"/>
      <c r="F926" s="60"/>
      <c r="G926" s="60"/>
      <c r="H926" s="2">
        <f>814*1.48</f>
        <v>1204.72</v>
      </c>
    </row>
    <row r="927" spans="1:8" ht="30" customHeight="1" x14ac:dyDescent="0.3">
      <c r="A927" s="60" t="s">
        <v>722</v>
      </c>
      <c r="B927" s="60"/>
      <c r="C927" s="60"/>
      <c r="D927" s="60"/>
      <c r="E927" s="60"/>
      <c r="F927" s="60"/>
      <c r="G927" s="60"/>
      <c r="H927" s="2">
        <f>814*1.48</f>
        <v>1204.72</v>
      </c>
    </row>
    <row r="928" spans="1:8" ht="30" customHeight="1" x14ac:dyDescent="0.3">
      <c r="A928" s="60" t="s">
        <v>723</v>
      </c>
      <c r="B928" s="60"/>
      <c r="C928" s="60"/>
      <c r="D928" s="60"/>
      <c r="E928" s="60"/>
      <c r="F928" s="60"/>
      <c r="G928" s="60"/>
      <c r="H928" s="2">
        <f>20350*1.48</f>
        <v>30118</v>
      </c>
    </row>
    <row r="929" spans="1:8" x14ac:dyDescent="0.3">
      <c r="A929" s="60" t="s">
        <v>724</v>
      </c>
      <c r="B929" s="60"/>
      <c r="C929" s="60"/>
      <c r="D929" s="60"/>
      <c r="E929" s="60"/>
      <c r="F929" s="60"/>
      <c r="G929" s="60"/>
      <c r="H929" s="2">
        <f>8139*1.48</f>
        <v>12045.72</v>
      </c>
    </row>
    <row r="931" spans="1:8" x14ac:dyDescent="0.3">
      <c r="A931" s="62" t="s">
        <v>725</v>
      </c>
      <c r="B931" s="62"/>
      <c r="C931" s="62"/>
      <c r="D931" s="62"/>
      <c r="E931" s="62"/>
      <c r="F931" s="62"/>
      <c r="G931" s="62"/>
      <c r="H931" s="62"/>
    </row>
    <row r="932" spans="1:8" ht="45" customHeight="1" x14ac:dyDescent="0.3">
      <c r="A932" s="60" t="s">
        <v>354</v>
      </c>
      <c r="B932" s="60"/>
      <c r="C932" s="60"/>
      <c r="D932" s="60"/>
      <c r="E932" s="60"/>
      <c r="F932" s="60"/>
      <c r="G932" s="60"/>
      <c r="H932" s="2">
        <f>5088*1.48</f>
        <v>7530.24</v>
      </c>
    </row>
    <row r="933" spans="1:8" ht="33" customHeight="1" x14ac:dyDescent="0.3">
      <c r="A933" s="60" t="s">
        <v>355</v>
      </c>
      <c r="B933" s="60"/>
      <c r="C933" s="60"/>
      <c r="D933" s="60"/>
      <c r="E933" s="60"/>
      <c r="F933" s="60"/>
      <c r="G933" s="60"/>
      <c r="H933" s="2">
        <f>2036*1.48</f>
        <v>3013.2799999999997</v>
      </c>
    </row>
    <row r="934" spans="1:8" x14ac:dyDescent="0.3">
      <c r="A934" s="60" t="s">
        <v>356</v>
      </c>
      <c r="B934" s="60"/>
      <c r="C934" s="60"/>
      <c r="D934" s="60"/>
      <c r="E934" s="60"/>
      <c r="F934" s="60"/>
      <c r="G934" s="60"/>
      <c r="H934" s="2">
        <f>30525*1.48</f>
        <v>45177</v>
      </c>
    </row>
    <row r="935" spans="1:8" x14ac:dyDescent="0.3">
      <c r="A935" s="60" t="s">
        <v>357</v>
      </c>
      <c r="B935" s="60"/>
      <c r="C935" s="60"/>
      <c r="D935" s="60"/>
      <c r="E935" s="60"/>
      <c r="F935" s="60"/>
      <c r="G935" s="60"/>
      <c r="H935" s="2">
        <f>10175*1.48</f>
        <v>15059</v>
      </c>
    </row>
    <row r="936" spans="1:8" x14ac:dyDescent="0.3">
      <c r="A936" s="60" t="s">
        <v>358</v>
      </c>
      <c r="B936" s="60"/>
      <c r="C936" s="60"/>
      <c r="D936" s="60"/>
      <c r="E936" s="60"/>
      <c r="F936" s="60"/>
      <c r="G936" s="60"/>
      <c r="H936" s="2"/>
    </row>
    <row r="937" spans="1:8" x14ac:dyDescent="0.3">
      <c r="A937" s="61" t="s">
        <v>359</v>
      </c>
      <c r="B937" s="61"/>
      <c r="C937" s="61"/>
      <c r="D937" s="61"/>
      <c r="E937" s="61"/>
      <c r="F937" s="61"/>
      <c r="G937" s="61"/>
      <c r="H937" s="2">
        <f>4070*1.48</f>
        <v>6023.6</v>
      </c>
    </row>
    <row r="938" spans="1:8" x14ac:dyDescent="0.3">
      <c r="A938" s="61" t="s">
        <v>360</v>
      </c>
      <c r="B938" s="61"/>
      <c r="C938" s="61"/>
      <c r="D938" s="61"/>
      <c r="E938" s="61"/>
      <c r="F938" s="61"/>
      <c r="G938" s="61"/>
      <c r="H938" s="2">
        <f>8139*1.48</f>
        <v>12045.72</v>
      </c>
    </row>
    <row r="939" spans="1:8" x14ac:dyDescent="0.3">
      <c r="A939" s="60" t="s">
        <v>361</v>
      </c>
      <c r="B939" s="60"/>
      <c r="C939" s="60"/>
      <c r="D939" s="60"/>
      <c r="E939" s="60"/>
      <c r="F939" s="60"/>
      <c r="G939" s="60"/>
      <c r="H939" s="2">
        <f>20350*1.48</f>
        <v>30118</v>
      </c>
    </row>
    <row r="940" spans="1:8" ht="30" customHeight="1" x14ac:dyDescent="0.3">
      <c r="A940" s="60" t="s">
        <v>362</v>
      </c>
      <c r="B940" s="60"/>
      <c r="C940" s="60"/>
      <c r="D940" s="60"/>
      <c r="E940" s="60"/>
      <c r="F940" s="60"/>
      <c r="G940" s="60"/>
      <c r="H940" s="2">
        <f>8139*1.48</f>
        <v>12045.72</v>
      </c>
    </row>
    <row r="942" spans="1:8" x14ac:dyDescent="0.3">
      <c r="A942" s="62" t="s">
        <v>363</v>
      </c>
      <c r="B942" s="62"/>
      <c r="C942" s="62"/>
      <c r="D942" s="62"/>
      <c r="E942" s="62"/>
      <c r="F942" s="62"/>
      <c r="G942" s="62"/>
      <c r="H942" s="62"/>
    </row>
    <row r="943" spans="1:8" ht="11.25" customHeight="1" x14ac:dyDescent="0.3"/>
    <row r="944" spans="1:8" x14ac:dyDescent="0.3">
      <c r="A944" s="60" t="s">
        <v>364</v>
      </c>
      <c r="B944" s="60"/>
      <c r="C944" s="60"/>
      <c r="D944" s="60"/>
      <c r="E944" s="60"/>
      <c r="F944" s="60"/>
      <c r="G944" s="60"/>
    </row>
    <row r="945" spans="1:8" x14ac:dyDescent="0.3">
      <c r="A945" s="61" t="s">
        <v>365</v>
      </c>
      <c r="B945" s="61"/>
      <c r="C945" s="61"/>
      <c r="D945" s="61"/>
      <c r="E945" s="61"/>
      <c r="F945" s="61"/>
      <c r="G945" s="61"/>
      <c r="H945" s="2">
        <f>20350*1.48</f>
        <v>30118</v>
      </c>
    </row>
    <row r="946" spans="1:8" x14ac:dyDescent="0.3">
      <c r="A946" s="61" t="s">
        <v>366</v>
      </c>
      <c r="B946" s="61"/>
      <c r="C946" s="61"/>
      <c r="D946" s="61"/>
      <c r="E946" s="61"/>
      <c r="F946" s="61"/>
      <c r="G946" s="61"/>
      <c r="H946" s="2">
        <f>35613*1.48</f>
        <v>52707.24</v>
      </c>
    </row>
    <row r="947" spans="1:8" ht="27.75" customHeight="1" x14ac:dyDescent="0.3">
      <c r="A947" s="61" t="s">
        <v>811</v>
      </c>
      <c r="B947" s="61"/>
      <c r="C947" s="61"/>
      <c r="D947" s="61"/>
      <c r="E947" s="61"/>
      <c r="F947" s="61"/>
      <c r="G947" s="61"/>
      <c r="H947" s="2"/>
    </row>
    <row r="948" spans="1:8" ht="30" customHeight="1" x14ac:dyDescent="0.3">
      <c r="A948" s="60" t="s">
        <v>367</v>
      </c>
      <c r="B948" s="60"/>
      <c r="C948" s="60"/>
      <c r="D948" s="60"/>
      <c r="E948" s="60"/>
      <c r="F948" s="60"/>
      <c r="G948" s="60"/>
      <c r="H948" s="2">
        <f>40665*1.48</f>
        <v>60184.2</v>
      </c>
    </row>
    <row r="949" spans="1:8" ht="30" customHeight="1" x14ac:dyDescent="0.3">
      <c r="A949" s="60" t="s">
        <v>368</v>
      </c>
      <c r="B949" s="60"/>
      <c r="C949" s="60"/>
      <c r="D949" s="60"/>
      <c r="E949" s="60"/>
      <c r="F949" s="60"/>
      <c r="G949" s="60"/>
      <c r="H949" s="2"/>
    </row>
    <row r="950" spans="1:8" x14ac:dyDescent="0.3">
      <c r="A950" s="61" t="s">
        <v>369</v>
      </c>
      <c r="B950" s="61"/>
      <c r="C950" s="61"/>
      <c r="D950" s="61"/>
      <c r="E950" s="61"/>
      <c r="F950" s="61"/>
      <c r="G950" s="61"/>
      <c r="H950" s="2">
        <f>35613*1.48</f>
        <v>52707.24</v>
      </c>
    </row>
    <row r="951" spans="1:8" x14ac:dyDescent="0.3">
      <c r="A951" s="61" t="s">
        <v>370</v>
      </c>
      <c r="B951" s="61"/>
      <c r="C951" s="61"/>
      <c r="D951" s="61"/>
      <c r="E951" s="61"/>
      <c r="F951" s="61"/>
      <c r="G951" s="61"/>
      <c r="H951" s="2">
        <f>20350*1.48</f>
        <v>30118</v>
      </c>
    </row>
    <row r="952" spans="1:8" ht="30" customHeight="1" x14ac:dyDescent="0.3">
      <c r="A952" s="60" t="s">
        <v>371</v>
      </c>
      <c r="B952" s="60"/>
      <c r="C952" s="60"/>
      <c r="D952" s="60"/>
      <c r="E952" s="60"/>
      <c r="F952" s="60"/>
      <c r="G952" s="60"/>
      <c r="H952" s="2">
        <f>10175*1.48</f>
        <v>15059</v>
      </c>
    </row>
    <row r="953" spans="1:8" x14ac:dyDescent="0.3">
      <c r="A953" s="60" t="s">
        <v>372</v>
      </c>
      <c r="B953" s="60"/>
      <c r="C953" s="60"/>
      <c r="D953" s="60"/>
      <c r="E953" s="60"/>
      <c r="F953" s="60"/>
      <c r="G953" s="60"/>
      <c r="H953" s="2">
        <f>8139*1.48</f>
        <v>12045.72</v>
      </c>
    </row>
    <row r="954" spans="1:8" ht="30.75" customHeight="1" x14ac:dyDescent="0.3">
      <c r="A954" s="60" t="s">
        <v>373</v>
      </c>
      <c r="B954" s="60"/>
      <c r="C954" s="60"/>
      <c r="D954" s="60"/>
      <c r="E954" s="60"/>
      <c r="F954" s="60"/>
      <c r="G954" s="60"/>
      <c r="H954" s="2">
        <f>20350*1.48</f>
        <v>30118</v>
      </c>
    </row>
    <row r="955" spans="1:8" ht="15.75" customHeight="1" x14ac:dyDescent="0.3">
      <c r="A955" s="60" t="s">
        <v>374</v>
      </c>
      <c r="B955" s="60"/>
      <c r="C955" s="60"/>
      <c r="D955" s="60"/>
      <c r="E955" s="60"/>
      <c r="F955" s="60"/>
      <c r="G955" s="60"/>
      <c r="H955" s="2">
        <f>8139*1.48</f>
        <v>12045.72</v>
      </c>
    </row>
    <row r="956" spans="1:8" ht="30.75" customHeight="1" x14ac:dyDescent="0.3">
      <c r="A956" s="60" t="s">
        <v>375</v>
      </c>
      <c r="B956" s="60"/>
      <c r="C956" s="60"/>
      <c r="D956" s="60"/>
      <c r="E956" s="60"/>
      <c r="F956" s="60"/>
      <c r="G956" s="60"/>
      <c r="H956" s="2">
        <f>4070*1.48</f>
        <v>6023.6</v>
      </c>
    </row>
    <row r="957" spans="1:8" ht="29.25" customHeight="1" x14ac:dyDescent="0.3">
      <c r="A957" s="60" t="s">
        <v>376</v>
      </c>
      <c r="B957" s="60"/>
      <c r="C957" s="60"/>
      <c r="D957" s="60"/>
      <c r="E957" s="60"/>
      <c r="F957" s="60"/>
      <c r="G957" s="60"/>
      <c r="H957" s="2">
        <f>71228*1.48</f>
        <v>105417.44</v>
      </c>
    </row>
    <row r="958" spans="1:8" ht="30.75" customHeight="1" x14ac:dyDescent="0.3">
      <c r="A958" s="60" t="s">
        <v>377</v>
      </c>
      <c r="B958" s="60"/>
      <c r="C958" s="60"/>
      <c r="D958" s="60"/>
      <c r="E958" s="60"/>
      <c r="F958" s="60"/>
      <c r="G958" s="60"/>
      <c r="H958" s="2">
        <f>4070*1.48</f>
        <v>6023.6</v>
      </c>
    </row>
    <row r="959" spans="1:8" ht="14.25" customHeight="1" x14ac:dyDescent="0.3">
      <c r="H959" s="2"/>
    </row>
    <row r="960" spans="1:8" x14ac:dyDescent="0.3">
      <c r="A960" s="62" t="s">
        <v>378</v>
      </c>
      <c r="B960" s="62"/>
      <c r="C960" s="62"/>
      <c r="D960" s="62"/>
      <c r="E960" s="62"/>
      <c r="F960" s="62"/>
      <c r="G960" s="62"/>
      <c r="H960" s="62"/>
    </row>
    <row r="962" spans="1:8" ht="31.5" customHeight="1" x14ac:dyDescent="0.3">
      <c r="A962" s="60" t="s">
        <v>620</v>
      </c>
      <c r="B962" s="60"/>
      <c r="C962" s="60"/>
      <c r="D962" s="60"/>
      <c r="E962" s="60"/>
      <c r="F962" s="60"/>
      <c r="G962" s="60"/>
      <c r="H962" s="2">
        <f>5088*1.48</f>
        <v>7530.24</v>
      </c>
    </row>
    <row r="963" spans="1:8" x14ac:dyDescent="0.3">
      <c r="A963" s="60" t="s">
        <v>379</v>
      </c>
      <c r="B963" s="60"/>
      <c r="C963" s="60"/>
      <c r="D963" s="60"/>
      <c r="E963" s="60"/>
      <c r="F963" s="60"/>
      <c r="G963" s="60"/>
      <c r="H963" s="2">
        <f>5088*1.48</f>
        <v>7530.24</v>
      </c>
    </row>
    <row r="964" spans="1:8" ht="31.5" customHeight="1" x14ac:dyDescent="0.3">
      <c r="A964" s="60" t="s">
        <v>380</v>
      </c>
      <c r="B964" s="60"/>
      <c r="C964" s="60"/>
      <c r="D964" s="60"/>
      <c r="E964" s="60"/>
      <c r="F964" s="60"/>
      <c r="G964" s="60"/>
      <c r="H964" s="2">
        <f>5088*1.48</f>
        <v>7530.24</v>
      </c>
    </row>
    <row r="965" spans="1:8" ht="30.75" customHeight="1" x14ac:dyDescent="0.3">
      <c r="A965" s="60" t="s">
        <v>381</v>
      </c>
      <c r="B965" s="60"/>
      <c r="C965" s="60"/>
      <c r="D965" s="60"/>
      <c r="E965" s="60"/>
      <c r="F965" s="60"/>
      <c r="G965" s="60"/>
      <c r="H965" s="2">
        <f>10175*1.48</f>
        <v>15059</v>
      </c>
    </row>
    <row r="966" spans="1:8" ht="31.5" customHeight="1" x14ac:dyDescent="0.3">
      <c r="A966" s="60" t="s">
        <v>382</v>
      </c>
      <c r="B966" s="60"/>
      <c r="C966" s="60"/>
      <c r="D966" s="60"/>
      <c r="E966" s="60"/>
      <c r="F966" s="60"/>
      <c r="G966" s="60"/>
      <c r="H966" s="2">
        <f>10175*1.48</f>
        <v>15059</v>
      </c>
    </row>
    <row r="967" spans="1:8" ht="32.25" customHeight="1" x14ac:dyDescent="0.3">
      <c r="A967" s="60" t="s">
        <v>383</v>
      </c>
      <c r="B967" s="60"/>
      <c r="C967" s="60"/>
      <c r="D967" s="60"/>
      <c r="E967" s="60"/>
      <c r="F967" s="60"/>
      <c r="G967" s="60"/>
      <c r="H967" s="2">
        <f>1018*1.48</f>
        <v>1506.6399999999999</v>
      </c>
    </row>
    <row r="968" spans="1:8" ht="12" customHeight="1" x14ac:dyDescent="0.3"/>
    <row r="969" spans="1:8" x14ac:dyDescent="0.3">
      <c r="A969" s="62" t="s">
        <v>384</v>
      </c>
      <c r="B969" s="62"/>
      <c r="C969" s="62"/>
      <c r="D969" s="62"/>
      <c r="E969" s="62"/>
      <c r="F969" s="62"/>
      <c r="G969" s="62"/>
      <c r="H969" s="62"/>
    </row>
    <row r="970" spans="1:8" ht="8.25" customHeight="1" x14ac:dyDescent="0.3"/>
    <row r="971" spans="1:8" ht="31.5" customHeight="1" x14ac:dyDescent="0.3">
      <c r="A971" s="60" t="s">
        <v>385</v>
      </c>
      <c r="B971" s="60"/>
      <c r="C971" s="60"/>
      <c r="D971" s="60"/>
      <c r="E971" s="60"/>
      <c r="F971" s="60"/>
      <c r="G971" s="60"/>
      <c r="H971" s="2">
        <f>8139*1.48</f>
        <v>12045.72</v>
      </c>
    </row>
    <row r="972" spans="1:8" ht="30" customHeight="1" x14ac:dyDescent="0.3">
      <c r="A972" s="60" t="s">
        <v>386</v>
      </c>
      <c r="B972" s="60"/>
      <c r="C972" s="60"/>
      <c r="D972" s="60"/>
      <c r="E972" s="60"/>
      <c r="F972" s="60"/>
      <c r="G972" s="60"/>
      <c r="H972" s="2">
        <f>8139*1.48</f>
        <v>12045.72</v>
      </c>
    </row>
    <row r="973" spans="1:8" ht="29.25" customHeight="1" x14ac:dyDescent="0.3">
      <c r="A973" s="60" t="s">
        <v>387</v>
      </c>
      <c r="B973" s="60"/>
      <c r="C973" s="60"/>
      <c r="D973" s="60"/>
      <c r="E973" s="60"/>
      <c r="F973" s="60"/>
      <c r="G973" s="60"/>
      <c r="H973" s="2">
        <f>12211*1.48</f>
        <v>18072.28</v>
      </c>
    </row>
    <row r="974" spans="1:8" ht="30.75" customHeight="1" x14ac:dyDescent="0.3">
      <c r="A974" s="60" t="s">
        <v>388</v>
      </c>
      <c r="B974" s="60"/>
      <c r="C974" s="60"/>
      <c r="D974" s="60"/>
      <c r="E974" s="60"/>
      <c r="F974" s="60"/>
      <c r="G974" s="60"/>
      <c r="H974" s="2">
        <f>12211*1.48</f>
        <v>18072.28</v>
      </c>
    </row>
    <row r="975" spans="1:8" ht="31.5" customHeight="1" x14ac:dyDescent="0.3">
      <c r="A975" s="60" t="s">
        <v>389</v>
      </c>
      <c r="B975" s="60"/>
      <c r="C975" s="60"/>
      <c r="D975" s="60"/>
      <c r="E975" s="60"/>
      <c r="F975" s="60"/>
      <c r="G975" s="60"/>
      <c r="H975" s="2">
        <f>10175*1.48</f>
        <v>15059</v>
      </c>
    </row>
    <row r="976" spans="1:8" x14ac:dyDescent="0.3">
      <c r="A976" s="60" t="s">
        <v>390</v>
      </c>
      <c r="B976" s="60"/>
      <c r="C976" s="60"/>
      <c r="D976" s="60"/>
      <c r="E976" s="60"/>
      <c r="F976" s="60"/>
      <c r="G976" s="60"/>
      <c r="H976" s="2">
        <f>16281*1.48</f>
        <v>24095.88</v>
      </c>
    </row>
    <row r="977" spans="1:8" x14ac:dyDescent="0.3">
      <c r="A977" s="60" t="s">
        <v>391</v>
      </c>
      <c r="B977" s="60"/>
      <c r="C977" s="60"/>
      <c r="D977" s="60"/>
      <c r="E977" s="60"/>
      <c r="F977" s="60"/>
      <c r="G977" s="60"/>
      <c r="H977" s="2">
        <f>16281*1.48</f>
        <v>24095.88</v>
      </c>
    </row>
    <row r="978" spans="1:8" x14ac:dyDescent="0.3">
      <c r="A978" s="60" t="s">
        <v>392</v>
      </c>
      <c r="B978" s="60"/>
      <c r="C978" s="60"/>
      <c r="D978" s="60"/>
      <c r="E978" s="60"/>
      <c r="F978" s="60"/>
      <c r="G978" s="60"/>
      <c r="H978" s="2">
        <f>12211*1.48</f>
        <v>18072.28</v>
      </c>
    </row>
    <row r="979" spans="1:8" x14ac:dyDescent="0.3">
      <c r="A979" s="60" t="s">
        <v>393</v>
      </c>
      <c r="B979" s="60"/>
      <c r="C979" s="60"/>
      <c r="D979" s="60"/>
      <c r="E979" s="60"/>
      <c r="F979" s="60"/>
      <c r="G979" s="60"/>
      <c r="H979" s="2">
        <f>8139*1.48</f>
        <v>12045.72</v>
      </c>
    </row>
    <row r="980" spans="1:8" x14ac:dyDescent="0.3">
      <c r="A980" s="60" t="s">
        <v>394</v>
      </c>
      <c r="B980" s="60"/>
      <c r="C980" s="60"/>
      <c r="D980" s="60"/>
      <c r="E980" s="60"/>
      <c r="F980" s="60"/>
      <c r="G980" s="60"/>
      <c r="H980" s="2">
        <f>8139*1.48</f>
        <v>12045.72</v>
      </c>
    </row>
    <row r="981" spans="1:8" x14ac:dyDescent="0.3">
      <c r="A981" s="60" t="s">
        <v>395</v>
      </c>
      <c r="B981" s="60"/>
      <c r="C981" s="60"/>
      <c r="D981" s="60"/>
      <c r="E981" s="60"/>
      <c r="F981" s="60"/>
      <c r="G981" s="60"/>
      <c r="H981" s="2">
        <f>2036*1.48</f>
        <v>3013.2799999999997</v>
      </c>
    </row>
    <row r="982" spans="1:8" x14ac:dyDescent="0.3">
      <c r="A982" s="60" t="s">
        <v>396</v>
      </c>
      <c r="B982" s="60"/>
      <c r="C982" s="60"/>
      <c r="D982" s="60"/>
      <c r="E982" s="60"/>
      <c r="F982" s="60"/>
      <c r="G982" s="60"/>
      <c r="H982" s="2">
        <f>8139*1.48</f>
        <v>12045.72</v>
      </c>
    </row>
    <row r="983" spans="1:8" x14ac:dyDescent="0.3">
      <c r="A983" s="60" t="s">
        <v>397</v>
      </c>
      <c r="B983" s="60"/>
      <c r="C983" s="60"/>
      <c r="D983" s="60"/>
      <c r="E983" s="60"/>
      <c r="F983" s="60"/>
      <c r="G983" s="60"/>
      <c r="H983" s="2">
        <f>4070*1.48</f>
        <v>6023.6</v>
      </c>
    </row>
    <row r="984" spans="1:8" x14ac:dyDescent="0.3">
      <c r="A984" s="60" t="s">
        <v>398</v>
      </c>
      <c r="B984" s="60" t="s">
        <v>399</v>
      </c>
      <c r="C984" s="60"/>
      <c r="D984" s="60"/>
      <c r="E984" s="60"/>
      <c r="F984" s="60"/>
      <c r="G984" s="60"/>
      <c r="H984" s="2">
        <f>+H983</f>
        <v>6023.6</v>
      </c>
    </row>
    <row r="985" spans="1:8" ht="30.75" customHeight="1" x14ac:dyDescent="0.3">
      <c r="A985" s="60" t="s">
        <v>400</v>
      </c>
      <c r="B985" s="60"/>
      <c r="C985" s="60"/>
      <c r="D985" s="60"/>
      <c r="E985" s="60"/>
      <c r="F985" s="60"/>
      <c r="G985" s="60"/>
      <c r="H985" s="3">
        <f>10175*1.48</f>
        <v>15059</v>
      </c>
    </row>
    <row r="986" spans="1:8" x14ac:dyDescent="0.3">
      <c r="A986" s="60" t="s">
        <v>401</v>
      </c>
      <c r="B986" s="60"/>
      <c r="C986" s="60"/>
      <c r="D986" s="60"/>
      <c r="E986" s="60"/>
      <c r="F986" s="60"/>
      <c r="G986" s="60"/>
      <c r="H986" s="2">
        <f>15263*1.48</f>
        <v>22589.239999999998</v>
      </c>
    </row>
    <row r="987" spans="1:8" ht="31.5" customHeight="1" x14ac:dyDescent="0.3">
      <c r="A987" s="60" t="s">
        <v>402</v>
      </c>
      <c r="B987" s="60"/>
      <c r="C987" s="60"/>
      <c r="D987" s="60"/>
      <c r="E987" s="60"/>
      <c r="F987" s="60"/>
      <c r="G987" s="60"/>
      <c r="H987" s="2">
        <f>10175*1.48</f>
        <v>15059</v>
      </c>
    </row>
    <row r="988" spans="1:8" ht="33" customHeight="1" x14ac:dyDescent="0.3">
      <c r="A988" s="60" t="s">
        <v>403</v>
      </c>
      <c r="B988" s="60"/>
      <c r="C988" s="60"/>
      <c r="D988" s="60"/>
      <c r="E988" s="60"/>
      <c r="F988" s="60"/>
      <c r="G988" s="60"/>
      <c r="H988" s="3">
        <f>3052*1.48</f>
        <v>4516.96</v>
      </c>
    </row>
    <row r="989" spans="1:8" ht="30.75" customHeight="1" x14ac:dyDescent="0.3">
      <c r="A989" s="60" t="s">
        <v>404</v>
      </c>
      <c r="B989" s="60"/>
      <c r="C989" s="60"/>
      <c r="D989" s="60"/>
      <c r="E989" s="60"/>
      <c r="F989" s="60"/>
      <c r="G989" s="60"/>
      <c r="H989" s="2">
        <f>8136*1.48</f>
        <v>12041.28</v>
      </c>
    </row>
    <row r="990" spans="1:8" x14ac:dyDescent="0.3">
      <c r="A990" s="60" t="s">
        <v>436</v>
      </c>
      <c r="B990" s="60"/>
      <c r="C990" s="60"/>
      <c r="D990" s="60"/>
      <c r="E990" s="60"/>
      <c r="F990" s="60"/>
      <c r="G990" s="60"/>
      <c r="H990" s="2">
        <f>122*1.48</f>
        <v>180.56</v>
      </c>
    </row>
    <row r="992" spans="1:8" x14ac:dyDescent="0.3">
      <c r="A992" s="60" t="s">
        <v>437</v>
      </c>
      <c r="B992" s="60"/>
      <c r="C992" s="60"/>
      <c r="D992" s="60"/>
      <c r="E992" s="60"/>
      <c r="F992" s="60"/>
      <c r="G992" s="60"/>
      <c r="H992" s="60"/>
    </row>
    <row r="993" spans="1:8" x14ac:dyDescent="0.3">
      <c r="A993" s="4"/>
      <c r="B993" s="4"/>
      <c r="C993" s="4"/>
      <c r="D993" s="4"/>
      <c r="E993" s="4"/>
      <c r="F993" s="4"/>
      <c r="G993" s="4"/>
      <c r="H993" s="4"/>
    </row>
    <row r="994" spans="1:8" ht="45.75" customHeight="1" x14ac:dyDescent="0.4">
      <c r="A994" s="69" t="s">
        <v>621</v>
      </c>
      <c r="B994" s="69"/>
      <c r="C994" s="69"/>
      <c r="D994" s="69"/>
      <c r="E994" s="69"/>
      <c r="F994" s="69"/>
      <c r="G994" s="69"/>
      <c r="H994" s="69"/>
    </row>
    <row r="995" spans="1:8" ht="21" x14ac:dyDescent="0.4">
      <c r="A995" s="64" t="s">
        <v>812</v>
      </c>
      <c r="B995" s="64"/>
      <c r="C995" s="64"/>
      <c r="D995" s="64"/>
      <c r="E995" s="64"/>
      <c r="F995" s="64"/>
      <c r="G995" s="64"/>
      <c r="H995" s="64"/>
    </row>
    <row r="997" spans="1:8" ht="24.75" customHeight="1" x14ac:dyDescent="0.3">
      <c r="A997" s="54" t="s">
        <v>813</v>
      </c>
    </row>
    <row r="998" spans="1:8" ht="33" customHeight="1" x14ac:dyDescent="0.3">
      <c r="A998" s="70" t="s">
        <v>814</v>
      </c>
      <c r="B998" s="70"/>
      <c r="C998" s="70"/>
      <c r="D998" s="70" t="s">
        <v>815</v>
      </c>
      <c r="E998" s="70"/>
      <c r="F998" s="70"/>
    </row>
    <row r="999" spans="1:8" ht="46.5" customHeight="1" x14ac:dyDescent="0.3">
      <c r="A999" s="70" t="s">
        <v>816</v>
      </c>
      <c r="B999" s="70"/>
      <c r="C999" s="70"/>
      <c r="D999" s="71">
        <v>0.2</v>
      </c>
      <c r="E999" s="71"/>
      <c r="F999" s="71"/>
    </row>
    <row r="1000" spans="1:8" ht="47.25" customHeight="1" x14ac:dyDescent="0.3">
      <c r="A1000" s="70" t="s">
        <v>817</v>
      </c>
      <c r="B1000" s="70"/>
      <c r="C1000" s="70"/>
      <c r="D1000" s="71">
        <v>0.2</v>
      </c>
      <c r="E1000" s="71"/>
      <c r="F1000" s="71"/>
    </row>
    <row r="1001" spans="1:8" ht="45.75" customHeight="1" x14ac:dyDescent="0.3">
      <c r="A1001" s="70" t="s">
        <v>818</v>
      </c>
      <c r="B1001" s="70"/>
      <c r="C1001" s="70"/>
      <c r="D1001" s="71">
        <v>0.2</v>
      </c>
      <c r="E1001" s="71"/>
      <c r="F1001" s="71"/>
    </row>
    <row r="1002" spans="1:8" ht="64.5" customHeight="1" x14ac:dyDescent="0.3">
      <c r="A1002" s="70" t="s">
        <v>819</v>
      </c>
      <c r="B1002" s="70"/>
      <c r="C1002" s="70"/>
      <c r="D1002" s="71">
        <v>0.2</v>
      </c>
      <c r="E1002" s="71"/>
      <c r="F1002" s="71"/>
    </row>
    <row r="1003" spans="1:8" ht="49.5" customHeight="1" x14ac:dyDescent="0.3">
      <c r="A1003" s="70" t="s">
        <v>820</v>
      </c>
      <c r="B1003" s="70"/>
      <c r="C1003" s="70"/>
      <c r="D1003" s="71">
        <v>0.2</v>
      </c>
      <c r="E1003" s="71"/>
      <c r="F1003" s="71"/>
    </row>
    <row r="1004" spans="1:8" ht="54.75" customHeight="1" x14ac:dyDescent="0.3">
      <c r="A1004" s="70" t="s">
        <v>821</v>
      </c>
      <c r="B1004" s="70"/>
      <c r="C1004" s="70"/>
      <c r="D1004" s="71">
        <v>0.2</v>
      </c>
      <c r="E1004" s="71"/>
      <c r="F1004" s="71"/>
    </row>
    <row r="1005" spans="1:8" ht="98.25" customHeight="1" x14ac:dyDescent="0.3">
      <c r="A1005" s="70" t="s">
        <v>822</v>
      </c>
      <c r="B1005" s="70"/>
      <c r="C1005" s="70"/>
      <c r="D1005" s="71">
        <v>0.2</v>
      </c>
      <c r="E1005" s="71"/>
      <c r="F1005" s="71"/>
    </row>
    <row r="1006" spans="1:8" ht="87.75" customHeight="1" x14ac:dyDescent="0.3">
      <c r="A1006" s="70" t="s">
        <v>823</v>
      </c>
      <c r="B1006" s="70"/>
      <c r="C1006" s="70"/>
      <c r="D1006" s="71">
        <v>0.15</v>
      </c>
      <c r="E1006" s="71"/>
      <c r="F1006" s="71"/>
    </row>
    <row r="1007" spans="1:8" ht="33" customHeight="1" x14ac:dyDescent="0.3">
      <c r="A1007" s="54"/>
      <c r="B1007" s="13"/>
      <c r="C1007" s="13"/>
      <c r="D1007" s="13"/>
      <c r="E1007" s="13"/>
      <c r="F1007" s="13"/>
    </row>
    <row r="1008" spans="1:8" ht="39.75" customHeight="1" x14ac:dyDescent="0.3">
      <c r="A1008" s="68" t="s">
        <v>831</v>
      </c>
      <c r="B1008" s="102"/>
      <c r="C1008" s="102"/>
      <c r="D1008" s="102"/>
      <c r="E1008" s="102"/>
      <c r="F1008" s="102"/>
      <c r="G1008" s="102"/>
      <c r="H1008" s="102"/>
    </row>
    <row r="1009" spans="1:8" ht="33" customHeight="1" x14ac:dyDescent="0.3">
      <c r="A1009" s="68" t="s">
        <v>824</v>
      </c>
      <c r="B1009" s="68"/>
      <c r="C1009" s="68"/>
      <c r="D1009" s="68"/>
      <c r="E1009" s="68"/>
      <c r="F1009" s="68"/>
      <c r="G1009" s="68"/>
      <c r="H1009" s="54"/>
    </row>
    <row r="1010" spans="1:8" ht="33" customHeight="1" x14ac:dyDescent="0.3">
      <c r="A1010" s="68" t="s">
        <v>825</v>
      </c>
      <c r="B1010" s="68"/>
      <c r="C1010" s="68"/>
      <c r="D1010" s="68"/>
      <c r="E1010" s="68"/>
      <c r="F1010" s="68"/>
      <c r="G1010" s="68"/>
    </row>
    <row r="1011" spans="1:8" ht="33" customHeight="1" x14ac:dyDescent="0.3">
      <c r="A1011" s="68" t="s">
        <v>826</v>
      </c>
      <c r="B1011" s="68"/>
      <c r="C1011" s="68"/>
      <c r="D1011" s="68"/>
      <c r="E1011" s="68"/>
      <c r="F1011" s="68"/>
      <c r="G1011" s="68"/>
    </row>
    <row r="1012" spans="1:8" ht="33" customHeight="1" x14ac:dyDescent="0.3">
      <c r="A1012" s="68" t="s">
        <v>827</v>
      </c>
      <c r="B1012" s="68"/>
      <c r="C1012" s="68"/>
      <c r="D1012" s="68"/>
      <c r="E1012" s="68"/>
      <c r="F1012" s="68"/>
      <c r="G1012" s="68"/>
    </row>
    <row r="1013" spans="1:8" ht="33" customHeight="1" x14ac:dyDescent="0.3">
      <c r="A1013" s="68" t="s">
        <v>828</v>
      </c>
      <c r="B1013" s="68"/>
      <c r="C1013" s="68"/>
      <c r="D1013" s="68"/>
      <c r="E1013" s="68"/>
      <c r="F1013" s="68"/>
      <c r="G1013" s="68"/>
    </row>
    <row r="1014" spans="1:8" ht="33" customHeight="1" x14ac:dyDescent="0.3">
      <c r="A1014" s="68" t="s">
        <v>829</v>
      </c>
      <c r="B1014" s="68"/>
      <c r="C1014" s="68"/>
      <c r="D1014" s="68"/>
      <c r="E1014" s="68"/>
      <c r="F1014" s="68"/>
      <c r="G1014" s="68"/>
    </row>
    <row r="1015" spans="1:8" ht="54.75" customHeight="1" x14ac:dyDescent="0.3">
      <c r="A1015" s="68" t="s">
        <v>830</v>
      </c>
      <c r="B1015" s="68"/>
      <c r="C1015" s="68"/>
      <c r="D1015" s="68"/>
      <c r="E1015" s="68"/>
      <c r="F1015" s="68"/>
      <c r="G1015" s="68"/>
    </row>
    <row r="1016" spans="1:8" ht="33" customHeight="1" x14ac:dyDescent="0.4">
      <c r="A1016" s="69" t="s">
        <v>764</v>
      </c>
      <c r="B1016" s="69"/>
      <c r="C1016" s="69"/>
      <c r="D1016" s="69"/>
      <c r="E1016" s="69"/>
      <c r="F1016" s="69"/>
      <c r="G1016" s="69"/>
      <c r="H1016" s="69"/>
    </row>
    <row r="1018" spans="1:8" ht="36" customHeight="1" x14ac:dyDescent="0.3">
      <c r="A1018" s="60" t="s">
        <v>832</v>
      </c>
      <c r="B1018" s="60"/>
      <c r="C1018" s="60"/>
      <c r="D1018" s="60"/>
      <c r="E1018" s="60"/>
      <c r="F1018" s="60"/>
      <c r="G1018" s="60"/>
      <c r="H1018" s="60"/>
    </row>
    <row r="1020" spans="1:8" x14ac:dyDescent="0.3">
      <c r="A1020" s="62" t="s">
        <v>726</v>
      </c>
      <c r="B1020" s="62"/>
      <c r="C1020" s="62"/>
      <c r="D1020" s="62"/>
      <c r="E1020" s="62"/>
      <c r="F1020" s="62"/>
      <c r="G1020" s="62"/>
      <c r="H1020" s="62"/>
    </row>
    <row r="1022" spans="1:8" x14ac:dyDescent="0.3">
      <c r="A1022" s="34" t="s">
        <v>405</v>
      </c>
      <c r="B1022" s="66" t="s">
        <v>406</v>
      </c>
      <c r="C1022" s="66"/>
    </row>
    <row r="1023" spans="1:8" x14ac:dyDescent="0.3">
      <c r="A1023" s="13">
        <v>1</v>
      </c>
      <c r="B1023" s="67" t="s">
        <v>781</v>
      </c>
      <c r="C1023" s="67"/>
    </row>
    <row r="1024" spans="1:8" x14ac:dyDescent="0.3">
      <c r="A1024" s="13">
        <v>2</v>
      </c>
      <c r="B1024" s="67" t="s">
        <v>841</v>
      </c>
      <c r="C1024" s="67"/>
    </row>
    <row r="1025" spans="1:8" x14ac:dyDescent="0.3">
      <c r="A1025" s="13">
        <v>3</v>
      </c>
      <c r="B1025" s="67" t="s">
        <v>492</v>
      </c>
      <c r="C1025" s="67"/>
    </row>
    <row r="1026" spans="1:8" x14ac:dyDescent="0.3">
      <c r="A1026" s="13">
        <v>4</v>
      </c>
      <c r="B1026" s="67" t="s">
        <v>782</v>
      </c>
      <c r="C1026" s="67"/>
    </row>
    <row r="1027" spans="1:8" x14ac:dyDescent="0.3">
      <c r="A1027" s="13">
        <v>5</v>
      </c>
      <c r="B1027" s="67" t="s">
        <v>842</v>
      </c>
      <c r="C1027" s="67"/>
    </row>
    <row r="1028" spans="1:8" x14ac:dyDescent="0.3">
      <c r="A1028" s="13">
        <v>6</v>
      </c>
      <c r="B1028" s="67" t="s">
        <v>843</v>
      </c>
      <c r="C1028" s="67"/>
    </row>
    <row r="1030" spans="1:8" x14ac:dyDescent="0.3">
      <c r="A1030" s="62" t="s">
        <v>727</v>
      </c>
      <c r="B1030" s="62"/>
      <c r="C1030" s="62"/>
      <c r="D1030" s="62"/>
      <c r="E1030" s="62"/>
      <c r="F1030" s="62"/>
      <c r="G1030" s="62"/>
      <c r="H1030" s="62"/>
    </row>
    <row r="1032" spans="1:8" x14ac:dyDescent="0.3">
      <c r="A1032" s="60" t="s">
        <v>729</v>
      </c>
      <c r="B1032" s="60"/>
      <c r="C1032" s="60"/>
      <c r="D1032" s="60"/>
      <c r="E1032" s="60"/>
      <c r="F1032" s="60"/>
      <c r="G1032" s="60"/>
      <c r="H1032" s="60"/>
    </row>
    <row r="1033" spans="1:8" x14ac:dyDescent="0.3">
      <c r="A1033" s="60" t="s">
        <v>730</v>
      </c>
      <c r="B1033" s="60"/>
      <c r="C1033" s="60"/>
      <c r="D1033" s="60"/>
      <c r="E1033" s="60"/>
      <c r="F1033" s="60"/>
      <c r="G1033" s="60"/>
      <c r="H1033" s="60"/>
    </row>
    <row r="1035" spans="1:8" x14ac:dyDescent="0.3">
      <c r="A1035" s="62" t="s">
        <v>728</v>
      </c>
      <c r="B1035" s="62"/>
      <c r="C1035" s="62"/>
      <c r="D1035" s="62"/>
      <c r="E1035" s="62"/>
      <c r="F1035" s="62"/>
      <c r="G1035" s="62"/>
      <c r="H1035" s="62"/>
    </row>
    <row r="1037" spans="1:8" x14ac:dyDescent="0.3">
      <c r="A1037" s="60" t="s">
        <v>731</v>
      </c>
      <c r="B1037" s="60"/>
      <c r="C1037" s="60"/>
      <c r="D1037" s="60"/>
      <c r="E1037" s="60"/>
      <c r="F1037" s="60"/>
      <c r="G1037" s="60"/>
      <c r="H1037" s="60"/>
    </row>
    <row r="1038" spans="1:8" x14ac:dyDescent="0.3">
      <c r="A1038" s="60" t="s">
        <v>732</v>
      </c>
      <c r="B1038" s="60"/>
      <c r="C1038" s="60"/>
      <c r="D1038" s="60"/>
      <c r="E1038" s="60"/>
      <c r="F1038" s="60"/>
      <c r="G1038" s="60"/>
      <c r="H1038" s="60"/>
    </row>
    <row r="1040" spans="1:8" x14ac:dyDescent="0.3">
      <c r="A1040" s="62" t="s">
        <v>733</v>
      </c>
      <c r="B1040" s="62"/>
      <c r="C1040" s="62"/>
      <c r="D1040" s="62"/>
      <c r="E1040" s="62"/>
      <c r="F1040" s="62"/>
      <c r="G1040" s="62"/>
      <c r="H1040" s="62"/>
    </row>
    <row r="1042" spans="1:8" ht="20.25" customHeight="1" x14ac:dyDescent="0.3">
      <c r="A1042" s="60" t="s">
        <v>407</v>
      </c>
      <c r="B1042" s="60"/>
      <c r="C1042" s="60"/>
      <c r="D1042" s="60"/>
      <c r="E1042" s="60"/>
      <c r="F1042" s="60"/>
      <c r="G1042" s="60"/>
      <c r="H1042" s="60"/>
    </row>
    <row r="1043" spans="1:8" ht="58.5" customHeight="1" x14ac:dyDescent="0.3">
      <c r="A1043" s="80" t="s">
        <v>803</v>
      </c>
      <c r="B1043" s="80"/>
      <c r="C1043" s="80"/>
      <c r="D1043" s="80"/>
      <c r="E1043" s="80"/>
      <c r="F1043" s="80"/>
      <c r="G1043" s="80"/>
      <c r="H1043" s="80"/>
    </row>
    <row r="1045" spans="1:8" x14ac:dyDescent="0.3">
      <c r="A1045" s="35" t="s">
        <v>408</v>
      </c>
      <c r="B1045" s="100" t="s">
        <v>409</v>
      </c>
      <c r="C1045" s="100"/>
    </row>
    <row r="1046" spans="1:8" x14ac:dyDescent="0.3">
      <c r="A1046" s="1" t="s">
        <v>410</v>
      </c>
      <c r="B1046" s="72" t="s">
        <v>783</v>
      </c>
      <c r="C1046" s="72"/>
      <c r="D1046" s="72"/>
      <c r="E1046" s="32" t="s">
        <v>440</v>
      </c>
    </row>
    <row r="1047" spans="1:8" ht="16.5" customHeight="1" x14ac:dyDescent="0.3">
      <c r="A1047" s="1" t="s">
        <v>411</v>
      </c>
      <c r="B1047" s="72" t="s">
        <v>789</v>
      </c>
      <c r="C1047" s="72"/>
      <c r="D1047" s="72"/>
    </row>
    <row r="1048" spans="1:8" x14ac:dyDescent="0.3">
      <c r="A1048" s="1" t="s">
        <v>413</v>
      </c>
      <c r="B1048" s="72" t="s">
        <v>414</v>
      </c>
      <c r="C1048" s="72"/>
      <c r="D1048" s="72"/>
    </row>
    <row r="1049" spans="1:8" x14ac:dyDescent="0.3">
      <c r="A1049" s="1" t="s">
        <v>415</v>
      </c>
      <c r="B1049" s="72" t="s">
        <v>416</v>
      </c>
      <c r="C1049" s="72"/>
      <c r="D1049" s="72"/>
    </row>
    <row r="1050" spans="1:8" x14ac:dyDescent="0.3">
      <c r="B1050" s="28"/>
      <c r="C1050" s="28"/>
      <c r="D1050" s="28"/>
    </row>
    <row r="1051" spans="1:8" x14ac:dyDescent="0.3">
      <c r="A1051" s="60" t="s">
        <v>734</v>
      </c>
      <c r="B1051" s="60"/>
      <c r="C1051" s="60"/>
      <c r="D1051" s="60"/>
      <c r="E1051" s="60"/>
      <c r="F1051" s="60"/>
      <c r="G1051" s="60"/>
      <c r="H1051" s="60"/>
    </row>
    <row r="1052" spans="1:8" x14ac:dyDescent="0.3">
      <c r="A1052" s="60" t="s">
        <v>735</v>
      </c>
      <c r="B1052" s="60"/>
      <c r="C1052" s="60"/>
      <c r="D1052" s="60"/>
      <c r="E1052" s="60"/>
      <c r="F1052" s="60"/>
      <c r="G1052" s="60"/>
      <c r="H1052" s="60"/>
    </row>
    <row r="1053" spans="1:8" ht="29.25" customHeight="1" x14ac:dyDescent="0.3">
      <c r="A1053" s="60" t="s">
        <v>794</v>
      </c>
      <c r="B1053" s="60"/>
      <c r="C1053" s="60"/>
      <c r="D1053" s="60"/>
      <c r="E1053" s="60"/>
      <c r="F1053" s="60"/>
      <c r="G1053" s="60"/>
      <c r="H1053" s="60"/>
    </row>
    <row r="1054" spans="1:8" ht="16.5" customHeight="1" x14ac:dyDescent="0.3">
      <c r="A1054" s="62" t="s">
        <v>736</v>
      </c>
      <c r="B1054" s="62"/>
      <c r="C1054" s="62"/>
      <c r="D1054" s="62"/>
      <c r="E1054" s="62"/>
      <c r="F1054" s="62"/>
      <c r="G1054" s="62"/>
      <c r="H1054" s="62"/>
    </row>
    <row r="1056" spans="1:8" ht="45" customHeight="1" x14ac:dyDescent="0.3">
      <c r="A1056" s="60" t="s">
        <v>737</v>
      </c>
      <c r="B1056" s="60"/>
      <c r="C1056" s="60"/>
      <c r="D1056" s="60"/>
      <c r="E1056" s="60"/>
      <c r="F1056" s="60"/>
      <c r="G1056" s="60"/>
      <c r="H1056" s="60"/>
    </row>
    <row r="1058" spans="1:8" x14ac:dyDescent="0.3">
      <c r="A1058" s="13" t="s">
        <v>408</v>
      </c>
      <c r="B1058" s="67" t="s">
        <v>417</v>
      </c>
      <c r="C1058" s="67"/>
      <c r="D1058" s="67"/>
    </row>
    <row r="1059" spans="1:8" x14ac:dyDescent="0.3">
      <c r="A1059" s="13" t="s">
        <v>738</v>
      </c>
      <c r="B1059" s="67" t="s">
        <v>412</v>
      </c>
      <c r="C1059" s="67"/>
      <c r="D1059" s="67"/>
    </row>
    <row r="1061" spans="1:8" ht="45" customHeight="1" x14ac:dyDescent="0.3">
      <c r="A1061" s="60" t="s">
        <v>740</v>
      </c>
      <c r="B1061" s="60"/>
      <c r="C1061" s="60"/>
      <c r="D1061" s="60"/>
      <c r="E1061" s="60"/>
      <c r="F1061" s="60"/>
      <c r="G1061" s="60"/>
      <c r="H1061" s="60"/>
    </row>
    <row r="1063" spans="1:8" x14ac:dyDescent="0.3">
      <c r="A1063" s="62" t="s">
        <v>739</v>
      </c>
      <c r="B1063" s="62"/>
      <c r="C1063" s="62"/>
      <c r="D1063" s="62"/>
      <c r="E1063" s="62"/>
      <c r="F1063" s="62"/>
      <c r="G1063" s="62"/>
      <c r="H1063" s="62"/>
    </row>
    <row r="1065" spans="1:8" ht="33.75" customHeight="1" x14ac:dyDescent="0.3">
      <c r="A1065" s="80" t="s">
        <v>741</v>
      </c>
      <c r="B1065" s="80"/>
      <c r="C1065" s="80"/>
      <c r="D1065" s="80"/>
      <c r="E1065" s="80"/>
      <c r="F1065" s="80"/>
      <c r="G1065" s="80"/>
      <c r="H1065" s="80"/>
    </row>
    <row r="1066" spans="1:8" x14ac:dyDescent="0.3">
      <c r="A1066" s="60" t="s">
        <v>742</v>
      </c>
      <c r="B1066" s="60"/>
      <c r="C1066" s="60"/>
      <c r="D1066" s="60"/>
      <c r="E1066" s="60"/>
      <c r="F1066" s="60"/>
      <c r="G1066" s="60"/>
      <c r="H1066" s="60"/>
    </row>
    <row r="1067" spans="1:8" ht="10.5" customHeight="1" x14ac:dyDescent="0.3"/>
    <row r="1068" spans="1:8" ht="27" customHeight="1" x14ac:dyDescent="0.3">
      <c r="A1068" s="62" t="s">
        <v>743</v>
      </c>
      <c r="B1068" s="62"/>
      <c r="C1068" s="62"/>
      <c r="D1068" s="62"/>
      <c r="E1068" s="62"/>
      <c r="F1068" s="62"/>
      <c r="G1068" s="62"/>
      <c r="H1068" s="62"/>
    </row>
    <row r="1069" spans="1:8" ht="30.75" customHeight="1" x14ac:dyDescent="0.3">
      <c r="A1069" s="62" t="s">
        <v>744</v>
      </c>
      <c r="B1069" s="62"/>
      <c r="C1069" s="62"/>
      <c r="D1069" s="62"/>
      <c r="E1069" s="62"/>
      <c r="F1069" s="62"/>
      <c r="G1069" s="62"/>
      <c r="H1069" s="62"/>
    </row>
    <row r="1070" spans="1:8" ht="8.25" customHeight="1" x14ac:dyDescent="0.3"/>
    <row r="1071" spans="1:8" ht="18.75" customHeight="1" x14ac:dyDescent="0.3">
      <c r="A1071" s="62" t="s">
        <v>745</v>
      </c>
      <c r="B1071" s="62"/>
      <c r="C1071" s="62"/>
      <c r="D1071" s="62"/>
      <c r="E1071" s="62"/>
      <c r="F1071" s="62"/>
      <c r="G1071" s="62"/>
      <c r="H1071" s="62"/>
    </row>
    <row r="1072" spans="1:8" ht="30.75" customHeight="1" x14ac:dyDescent="0.3">
      <c r="A1072" s="80" t="s">
        <v>746</v>
      </c>
      <c r="B1072" s="80"/>
      <c r="C1072" s="80"/>
      <c r="D1072" s="80"/>
      <c r="E1072" s="80"/>
      <c r="F1072" s="80"/>
      <c r="G1072" s="80"/>
      <c r="H1072" s="80"/>
    </row>
    <row r="1073" spans="1:8" ht="15" customHeight="1" x14ac:dyDescent="0.3"/>
    <row r="1074" spans="1:8" ht="15" customHeight="1" x14ac:dyDescent="0.3">
      <c r="A1074" s="62" t="s">
        <v>747</v>
      </c>
      <c r="B1074" s="62"/>
      <c r="C1074" s="62"/>
      <c r="D1074" s="62"/>
      <c r="E1074" s="62"/>
      <c r="F1074" s="62"/>
      <c r="G1074" s="62"/>
      <c r="H1074" s="62"/>
    </row>
    <row r="1075" spans="1:8" x14ac:dyDescent="0.3">
      <c r="A1075" s="60" t="s">
        <v>418</v>
      </c>
      <c r="B1075" s="60"/>
      <c r="C1075" s="60"/>
      <c r="D1075" s="60"/>
      <c r="E1075" s="60"/>
      <c r="F1075" s="60"/>
      <c r="G1075" s="60"/>
      <c r="H1075" s="60"/>
    </row>
    <row r="1076" spans="1:8" ht="27.75" customHeight="1" x14ac:dyDescent="0.3">
      <c r="A1076" s="62" t="s">
        <v>748</v>
      </c>
      <c r="B1076" s="62"/>
      <c r="C1076" s="62"/>
      <c r="D1076" s="62"/>
      <c r="E1076" s="62"/>
      <c r="F1076" s="62"/>
      <c r="G1076" s="62"/>
      <c r="H1076" s="62"/>
    </row>
    <row r="1078" spans="1:8" ht="31.5" customHeight="1" x14ac:dyDescent="0.3">
      <c r="A1078" s="60" t="s">
        <v>419</v>
      </c>
      <c r="B1078" s="60"/>
      <c r="C1078" s="60"/>
      <c r="D1078" s="60"/>
      <c r="E1078" s="60"/>
      <c r="F1078" s="60"/>
      <c r="G1078" s="60"/>
      <c r="H1078" s="60"/>
    </row>
    <row r="1079" spans="1:8" ht="30" customHeight="1" x14ac:dyDescent="0.3">
      <c r="A1079" s="61" t="s">
        <v>844</v>
      </c>
      <c r="B1079" s="61"/>
      <c r="C1079" s="61"/>
      <c r="D1079" s="61"/>
      <c r="E1079" s="61"/>
      <c r="F1079" s="61"/>
      <c r="G1079" s="61"/>
      <c r="H1079" s="61"/>
    </row>
    <row r="1080" spans="1:8" ht="29.25" customHeight="1" x14ac:dyDescent="0.3">
      <c r="A1080" s="61" t="s">
        <v>845</v>
      </c>
      <c r="B1080" s="61"/>
      <c r="C1080" s="61"/>
      <c r="D1080" s="61"/>
      <c r="E1080" s="61"/>
      <c r="F1080" s="61"/>
      <c r="G1080" s="61"/>
      <c r="H1080" s="61"/>
    </row>
    <row r="1081" spans="1:8" ht="36" customHeight="1" x14ac:dyDescent="0.3">
      <c r="A1081" s="80" t="s">
        <v>804</v>
      </c>
      <c r="B1081" s="80"/>
      <c r="C1081" s="80"/>
      <c r="D1081" s="80"/>
      <c r="E1081" s="80"/>
      <c r="F1081" s="80"/>
      <c r="G1081" s="80"/>
      <c r="H1081" s="80"/>
    </row>
    <row r="1083" spans="1:8" x14ac:dyDescent="0.3">
      <c r="A1083" s="62" t="s">
        <v>749</v>
      </c>
      <c r="B1083" s="62"/>
      <c r="C1083" s="62"/>
      <c r="D1083" s="62"/>
      <c r="E1083" s="62"/>
      <c r="F1083" s="62"/>
      <c r="G1083" s="62"/>
      <c r="H1083" s="62"/>
    </row>
    <row r="1085" spans="1:8" ht="30" customHeight="1" x14ac:dyDescent="0.3">
      <c r="A1085" s="60" t="s">
        <v>750</v>
      </c>
      <c r="B1085" s="60"/>
      <c r="C1085" s="60"/>
      <c r="D1085" s="60"/>
      <c r="E1085" s="60"/>
      <c r="F1085" s="60"/>
      <c r="G1085" s="60"/>
      <c r="H1085" s="60"/>
    </row>
    <row r="1086" spans="1:8" ht="45" customHeight="1" x14ac:dyDescent="0.3">
      <c r="A1086" s="60" t="s">
        <v>751</v>
      </c>
      <c r="B1086" s="60"/>
      <c r="C1086" s="60"/>
      <c r="D1086" s="60"/>
      <c r="E1086" s="60"/>
      <c r="F1086" s="60"/>
      <c r="G1086" s="60"/>
      <c r="H1086" s="60"/>
    </row>
    <row r="1087" spans="1:8" ht="30.75" customHeight="1" x14ac:dyDescent="0.3">
      <c r="A1087" s="62" t="s">
        <v>752</v>
      </c>
      <c r="B1087" s="62"/>
      <c r="C1087" s="62"/>
      <c r="D1087" s="62"/>
      <c r="E1087" s="62"/>
      <c r="F1087" s="62"/>
      <c r="G1087" s="62"/>
      <c r="H1087" s="62"/>
    </row>
    <row r="1088" spans="1:8" ht="31.5" customHeight="1" x14ac:dyDescent="0.3">
      <c r="A1088" s="60" t="s">
        <v>420</v>
      </c>
      <c r="B1088" s="60"/>
      <c r="C1088" s="60"/>
      <c r="D1088" s="60"/>
      <c r="E1088" s="60"/>
      <c r="F1088" s="60"/>
      <c r="G1088" s="60"/>
      <c r="H1088" s="60"/>
    </row>
    <row r="1089" spans="1:8" x14ac:dyDescent="0.3">
      <c r="A1089" s="60" t="s">
        <v>846</v>
      </c>
      <c r="B1089" s="60"/>
      <c r="C1089" s="60"/>
      <c r="D1089" s="60"/>
      <c r="E1089" s="60"/>
      <c r="F1089" s="60"/>
      <c r="G1089" s="60"/>
      <c r="H1089" s="60"/>
    </row>
    <row r="1090" spans="1:8" x14ac:dyDescent="0.3">
      <c r="A1090" s="60" t="s">
        <v>753</v>
      </c>
      <c r="B1090" s="60"/>
      <c r="C1090" s="60"/>
      <c r="D1090" s="60"/>
      <c r="E1090" s="60"/>
      <c r="F1090" s="60"/>
      <c r="G1090" s="60"/>
      <c r="H1090" s="60"/>
    </row>
    <row r="1091" spans="1:8" x14ac:dyDescent="0.3">
      <c r="A1091" s="60" t="s">
        <v>784</v>
      </c>
      <c r="B1091" s="60"/>
      <c r="C1091" s="60"/>
      <c r="D1091" s="60"/>
      <c r="E1091" s="60"/>
      <c r="F1091" s="60"/>
      <c r="G1091" s="60"/>
      <c r="H1091" s="60"/>
    </row>
    <row r="1093" spans="1:8" ht="21.75" customHeight="1" x14ac:dyDescent="0.3">
      <c r="A1093" s="62" t="s">
        <v>754</v>
      </c>
      <c r="B1093" s="62"/>
      <c r="C1093" s="62"/>
      <c r="D1093" s="62"/>
      <c r="E1093" s="62"/>
      <c r="F1093" s="62"/>
      <c r="G1093" s="62"/>
      <c r="H1093" s="62"/>
    </row>
    <row r="1094" spans="1:8" ht="16.5" customHeight="1" x14ac:dyDescent="0.3"/>
    <row r="1095" spans="1:8" x14ac:dyDescent="0.3">
      <c r="A1095" s="60" t="s">
        <v>755</v>
      </c>
      <c r="B1095" s="60"/>
      <c r="C1095" s="60"/>
      <c r="D1095" s="60"/>
      <c r="E1095" s="60"/>
      <c r="F1095" s="60"/>
      <c r="G1095" s="60"/>
      <c r="H1095" s="60"/>
    </row>
    <row r="1097" spans="1:8" x14ac:dyDescent="0.3">
      <c r="A1097" s="62" t="s">
        <v>756</v>
      </c>
      <c r="B1097" s="62"/>
      <c r="C1097" s="62"/>
      <c r="D1097" s="62"/>
      <c r="E1097" s="62"/>
      <c r="F1097" s="62"/>
      <c r="G1097" s="62"/>
      <c r="H1097" s="62"/>
    </row>
    <row r="1099" spans="1:8" x14ac:dyDescent="0.3">
      <c r="A1099" s="13" t="s">
        <v>421</v>
      </c>
      <c r="B1099" s="67" t="s">
        <v>422</v>
      </c>
      <c r="C1099" s="67"/>
    </row>
    <row r="1100" spans="1:8" x14ac:dyDescent="0.3">
      <c r="A1100" s="13">
        <v>1</v>
      </c>
      <c r="B1100" s="67" t="s">
        <v>785</v>
      </c>
      <c r="C1100" s="67"/>
    </row>
    <row r="1101" spans="1:8" x14ac:dyDescent="0.3">
      <c r="A1101" s="13">
        <v>2</v>
      </c>
      <c r="B1101" s="67" t="s">
        <v>786</v>
      </c>
      <c r="C1101" s="67"/>
    </row>
    <row r="1102" spans="1:8" x14ac:dyDescent="0.3">
      <c r="A1102" s="13">
        <v>3</v>
      </c>
      <c r="B1102" s="67" t="s">
        <v>808</v>
      </c>
      <c r="C1102" s="67"/>
    </row>
    <row r="1103" spans="1:8" x14ac:dyDescent="0.3">
      <c r="A1103" s="13">
        <v>4</v>
      </c>
      <c r="B1103" s="67" t="s">
        <v>446</v>
      </c>
      <c r="C1103" s="67"/>
    </row>
    <row r="1104" spans="1:8" x14ac:dyDescent="0.3">
      <c r="A1104" s="13">
        <v>5</v>
      </c>
      <c r="B1104" s="67" t="s">
        <v>447</v>
      </c>
      <c r="C1104" s="67"/>
    </row>
    <row r="1105" spans="1:8" x14ac:dyDescent="0.3">
      <c r="A1105" s="13">
        <v>6</v>
      </c>
      <c r="B1105" s="67" t="s">
        <v>807</v>
      </c>
      <c r="C1105" s="67"/>
    </row>
    <row r="1106" spans="1:8" x14ac:dyDescent="0.3">
      <c r="A1106" s="60" t="s">
        <v>809</v>
      </c>
      <c r="B1106" s="60"/>
      <c r="C1106" s="60"/>
      <c r="D1106" s="60"/>
      <c r="E1106" s="60"/>
      <c r="F1106" s="60"/>
      <c r="G1106" s="60"/>
      <c r="H1106" s="60"/>
    </row>
    <row r="1108" spans="1:8" x14ac:dyDescent="0.3">
      <c r="A1108" s="62" t="s">
        <v>757</v>
      </c>
      <c r="B1108" s="62"/>
      <c r="C1108" s="62"/>
      <c r="D1108" s="62"/>
      <c r="E1108" s="62"/>
      <c r="F1108" s="62"/>
      <c r="G1108" s="62"/>
      <c r="H1108" s="62"/>
    </row>
    <row r="1110" spans="1:8" ht="29.25" customHeight="1" x14ac:dyDescent="0.3">
      <c r="A1110" s="60" t="s">
        <v>758</v>
      </c>
      <c r="B1110" s="60"/>
      <c r="C1110" s="60"/>
      <c r="D1110" s="60"/>
      <c r="E1110" s="60"/>
      <c r="F1110" s="60"/>
      <c r="G1110" s="60"/>
      <c r="H1110" s="60"/>
    </row>
    <row r="1112" spans="1:8" x14ac:dyDescent="0.3">
      <c r="A1112" s="62" t="s">
        <v>423</v>
      </c>
      <c r="B1112" s="62"/>
      <c r="C1112" s="62"/>
      <c r="D1112" s="62"/>
      <c r="E1112" s="62"/>
      <c r="F1112" s="62"/>
      <c r="G1112" s="62"/>
      <c r="H1112" s="62"/>
    </row>
    <row r="1113" spans="1:8" x14ac:dyDescent="0.3">
      <c r="A1113" s="36"/>
    </row>
    <row r="1114" spans="1:8" x14ac:dyDescent="0.3">
      <c r="A1114" s="60" t="s">
        <v>424</v>
      </c>
      <c r="B1114" s="60"/>
      <c r="C1114" s="60"/>
      <c r="D1114" s="60"/>
      <c r="E1114" s="60"/>
      <c r="F1114" s="60"/>
      <c r="G1114" s="60"/>
      <c r="H1114" s="60"/>
    </row>
    <row r="1115" spans="1:8" x14ac:dyDescent="0.3">
      <c r="A1115" s="4"/>
      <c r="B1115" s="4"/>
      <c r="C1115" s="4"/>
      <c r="D1115" s="4"/>
      <c r="E1115" s="4"/>
      <c r="F1115" s="4"/>
      <c r="G1115" s="4"/>
      <c r="H1115" s="4"/>
    </row>
    <row r="1116" spans="1:8" ht="24" customHeight="1" x14ac:dyDescent="0.3">
      <c r="A1116" s="62" t="s">
        <v>759</v>
      </c>
      <c r="B1116" s="62"/>
      <c r="C1116" s="62"/>
      <c r="D1116" s="62"/>
      <c r="E1116" s="62"/>
      <c r="F1116" s="62"/>
      <c r="G1116" s="62"/>
      <c r="H1116" s="62"/>
    </row>
    <row r="1117" spans="1:8" x14ac:dyDescent="0.3">
      <c r="A1117" s="37"/>
      <c r="B1117" s="37"/>
      <c r="C1117" s="37"/>
      <c r="D1117" s="37"/>
      <c r="E1117" s="37"/>
      <c r="F1117" s="37"/>
      <c r="G1117" s="37"/>
      <c r="H1117" s="37"/>
    </row>
    <row r="1118" spans="1:8" ht="30" customHeight="1" x14ac:dyDescent="0.3">
      <c r="A1118" s="60" t="s">
        <v>760</v>
      </c>
      <c r="B1118" s="60"/>
      <c r="C1118" s="60"/>
      <c r="D1118" s="60"/>
      <c r="E1118" s="60"/>
      <c r="F1118" s="60"/>
      <c r="G1118" s="60"/>
      <c r="H1118" s="60"/>
    </row>
    <row r="1119" spans="1:8" x14ac:dyDescent="0.3">
      <c r="A1119" s="4"/>
      <c r="B1119" s="4"/>
      <c r="C1119" s="4"/>
      <c r="D1119" s="4"/>
      <c r="E1119" s="4"/>
      <c r="F1119" s="4"/>
      <c r="G1119" s="4"/>
      <c r="H1119" s="4"/>
    </row>
    <row r="1120" spans="1:8" ht="21" customHeight="1" x14ac:dyDescent="0.3">
      <c r="A1120" s="62" t="s">
        <v>761</v>
      </c>
      <c r="B1120" s="62"/>
      <c r="C1120" s="62"/>
      <c r="D1120" s="62"/>
      <c r="E1120" s="62"/>
      <c r="F1120" s="62"/>
      <c r="G1120" s="62"/>
      <c r="H1120" s="62"/>
    </row>
    <row r="1122" spans="1:8" x14ac:dyDescent="0.3">
      <c r="A1122" s="60" t="s">
        <v>762</v>
      </c>
      <c r="B1122" s="60"/>
      <c r="C1122" s="60"/>
      <c r="D1122" s="60"/>
      <c r="E1122" s="60"/>
      <c r="F1122" s="60"/>
      <c r="G1122" s="60"/>
      <c r="H1122" s="60"/>
    </row>
    <row r="1124" spans="1:8" ht="21" x14ac:dyDescent="0.4">
      <c r="A1124" s="63" t="s">
        <v>833</v>
      </c>
      <c r="B1124" s="63"/>
      <c r="C1124" s="63"/>
      <c r="D1124" s="63"/>
      <c r="E1124" s="63"/>
      <c r="F1124" s="63"/>
      <c r="G1124" s="63"/>
      <c r="H1124" s="63"/>
    </row>
    <row r="1126" spans="1:8" ht="21" x14ac:dyDescent="0.4">
      <c r="A1126" s="99" t="s">
        <v>763</v>
      </c>
      <c r="B1126" s="99"/>
      <c r="C1126" s="99"/>
      <c r="D1126" s="99"/>
      <c r="E1126" s="99"/>
      <c r="F1126" s="99"/>
      <c r="G1126" s="99"/>
      <c r="H1126" s="99"/>
    </row>
    <row r="1128" spans="1:8" ht="30" customHeight="1" x14ac:dyDescent="0.3">
      <c r="A1128" s="60" t="s">
        <v>834</v>
      </c>
      <c r="B1128" s="60"/>
      <c r="C1128" s="60"/>
      <c r="D1128" s="60"/>
      <c r="E1128" s="60"/>
      <c r="F1128" s="60"/>
      <c r="G1128" s="60"/>
      <c r="H1128" s="60"/>
    </row>
    <row r="1129" spans="1:8" ht="15" customHeight="1" x14ac:dyDescent="0.3"/>
    <row r="1130" spans="1:8" ht="21" customHeight="1" x14ac:dyDescent="0.3">
      <c r="A1130" s="60" t="s">
        <v>847</v>
      </c>
      <c r="B1130" s="60"/>
      <c r="C1130" s="60"/>
      <c r="D1130" s="60"/>
      <c r="E1130" s="60"/>
      <c r="F1130" s="60"/>
      <c r="G1130" s="60"/>
      <c r="H1130" s="60"/>
    </row>
    <row r="1131" spans="1:8" ht="12" customHeight="1" x14ac:dyDescent="0.3"/>
    <row r="1133" spans="1:8" ht="46.5" customHeight="1" x14ac:dyDescent="0.3">
      <c r="A1133" s="1" t="s">
        <v>862</v>
      </c>
    </row>
    <row r="1134" spans="1:8" x14ac:dyDescent="0.3">
      <c r="A1134" s="50" t="s">
        <v>867</v>
      </c>
      <c r="B1134" s="50"/>
      <c r="G1134" s="50"/>
    </row>
    <row r="1135" spans="1:8" x14ac:dyDescent="0.3">
      <c r="A1135" s="40"/>
      <c r="B1135" s="40"/>
      <c r="G1135" s="39"/>
    </row>
    <row r="1136" spans="1:8" x14ac:dyDescent="0.3">
      <c r="A1136" s="40"/>
      <c r="B1136" s="40"/>
      <c r="G1136" s="40"/>
    </row>
    <row r="1140" spans="1:7" x14ac:dyDescent="0.3">
      <c r="A1140" s="1" t="s">
        <v>863</v>
      </c>
      <c r="F1140" s="1" t="s">
        <v>866</v>
      </c>
    </row>
    <row r="1141" spans="1:7" x14ac:dyDescent="0.3">
      <c r="A1141" s="1" t="s">
        <v>864</v>
      </c>
      <c r="F1141" s="1" t="s">
        <v>49</v>
      </c>
      <c r="G1141" s="1" t="s">
        <v>865</v>
      </c>
    </row>
  </sheetData>
  <mergeCells count="10199">
    <mergeCell ref="WRV339:WSB339"/>
    <mergeCell ref="WSC339:WSI339"/>
    <mergeCell ref="WSJ339:WSP339"/>
    <mergeCell ref="WSQ339:WSW339"/>
    <mergeCell ref="WSX339:WTD339"/>
    <mergeCell ref="WTE339:WTK339"/>
    <mergeCell ref="WTL339:WTR339"/>
    <mergeCell ref="WOW339:WPC339"/>
    <mergeCell ref="WRO339:WRU339"/>
    <mergeCell ref="WCT339:WCZ339"/>
    <mergeCell ref="WDA339:WDG339"/>
    <mergeCell ref="WDH339:WDN339"/>
    <mergeCell ref="WDO339:WDU339"/>
    <mergeCell ref="WDV339:WEB339"/>
    <mergeCell ref="WEC339:WEI339"/>
    <mergeCell ref="WEJ339:WEP339"/>
    <mergeCell ref="WEQ339:WEW339"/>
    <mergeCell ref="WEX339:WFD339"/>
    <mergeCell ref="WAI339:WAO339"/>
    <mergeCell ref="WAP339:WAV339"/>
    <mergeCell ref="WRH339:WRN339"/>
    <mergeCell ref="VVM339:VVS339"/>
    <mergeCell ref="VVT339:VVZ339"/>
    <mergeCell ref="VWA339:VWG339"/>
    <mergeCell ref="VWH339:VWN339"/>
    <mergeCell ref="VWO339:VWU339"/>
    <mergeCell ref="VWV339:VXB339"/>
    <mergeCell ref="VXC339:VXI339"/>
    <mergeCell ref="VXJ339:VXP339"/>
    <mergeCell ref="VXQ339:VXW339"/>
    <mergeCell ref="WGU339:WHA339"/>
    <mergeCell ref="WHB339:WHH339"/>
    <mergeCell ref="WHI339:WHO339"/>
    <mergeCell ref="WPR339:WPX339"/>
    <mergeCell ref="WPY339:WQE339"/>
    <mergeCell ref="WQF339:WQL339"/>
    <mergeCell ref="WQM339:WQS339"/>
    <mergeCell ref="WQT339:WQZ339"/>
    <mergeCell ref="WRA339:WRG339"/>
    <mergeCell ref="WML339:WMR339"/>
    <mergeCell ref="WMS339:WMY339"/>
    <mergeCell ref="WMZ339:WNF339"/>
    <mergeCell ref="WNG339:WNM339"/>
    <mergeCell ref="WNN339:WNT339"/>
    <mergeCell ref="WNU339:WOA339"/>
    <mergeCell ref="WOB339:WOH339"/>
    <mergeCell ref="WOI339:WOO339"/>
    <mergeCell ref="WOP339:WOV339"/>
    <mergeCell ref="WKA339:WKG339"/>
    <mergeCell ref="WKH339:WKN339"/>
    <mergeCell ref="WKO339:WKU339"/>
    <mergeCell ref="WKV339:WLB339"/>
    <mergeCell ref="WLC339:WLI339"/>
    <mergeCell ref="WLJ339:WLP339"/>
    <mergeCell ref="WLQ339:WLW339"/>
    <mergeCell ref="WLX339:WMD339"/>
    <mergeCell ref="WME339:WMK339"/>
    <mergeCell ref="WIY339:WJE339"/>
    <mergeCell ref="WJF339:WJL339"/>
    <mergeCell ref="WJM339:WJS339"/>
    <mergeCell ref="WJT339:WJZ339"/>
    <mergeCell ref="WPD339:WPJ339"/>
    <mergeCell ref="WPK339:WPQ339"/>
    <mergeCell ref="WCM339:WCS339"/>
    <mergeCell ref="D1006:F1006"/>
    <mergeCell ref="A1008:H1008"/>
    <mergeCell ref="A1009:G1009"/>
    <mergeCell ref="A1010:G1010"/>
    <mergeCell ref="A1011:G1011"/>
    <mergeCell ref="A1012:G1012"/>
    <mergeCell ref="A1013:G1013"/>
    <mergeCell ref="A1014:G1014"/>
    <mergeCell ref="A807:G807"/>
    <mergeCell ref="A808:G808"/>
    <mergeCell ref="A736:F736"/>
    <mergeCell ref="A737:F737"/>
    <mergeCell ref="A867:G867"/>
    <mergeCell ref="A932:G932"/>
    <mergeCell ref="A933:G933"/>
    <mergeCell ref="A934:G934"/>
    <mergeCell ref="A935:G935"/>
    <mergeCell ref="A880:G880"/>
    <mergeCell ref="A881:G881"/>
    <mergeCell ref="A868:G868"/>
    <mergeCell ref="A869:G869"/>
    <mergeCell ref="A870:G870"/>
    <mergeCell ref="A871:G871"/>
    <mergeCell ref="A774:G774"/>
    <mergeCell ref="A775:G775"/>
    <mergeCell ref="A776:G776"/>
    <mergeCell ref="A778:G778"/>
    <mergeCell ref="A855:H855"/>
    <mergeCell ref="A907:G907"/>
    <mergeCell ref="A908:G908"/>
    <mergeCell ref="A921:H921"/>
    <mergeCell ref="A873:G873"/>
    <mergeCell ref="A875:H875"/>
    <mergeCell ref="A876:G876"/>
    <mergeCell ref="A877:G877"/>
    <mergeCell ref="A878:G878"/>
    <mergeCell ref="A872:G872"/>
    <mergeCell ref="A874:G874"/>
    <mergeCell ref="A823:G823"/>
    <mergeCell ref="A825:H825"/>
    <mergeCell ref="A817:G817"/>
    <mergeCell ref="A818:G818"/>
    <mergeCell ref="A819:G819"/>
    <mergeCell ref="A794:G794"/>
    <mergeCell ref="A796:G796"/>
    <mergeCell ref="A772:G772"/>
    <mergeCell ref="A773:G773"/>
    <mergeCell ref="XFA339:XFD339"/>
    <mergeCell ref="XAZ339:XBF339"/>
    <mergeCell ref="XBG339:XBM339"/>
    <mergeCell ref="XBN339:XBT339"/>
    <mergeCell ref="XBU339:XCA339"/>
    <mergeCell ref="XCB339:XCH339"/>
    <mergeCell ref="XCI339:XCO339"/>
    <mergeCell ref="XCP339:XCV339"/>
    <mergeCell ref="XCW339:XDC339"/>
    <mergeCell ref="XDD339:XDJ339"/>
    <mergeCell ref="WYO339:WYU339"/>
    <mergeCell ref="WYV339:WZB339"/>
    <mergeCell ref="WZC339:WZI339"/>
    <mergeCell ref="WZJ339:WZP339"/>
    <mergeCell ref="WZQ339:WZW339"/>
    <mergeCell ref="WZX339:XAD339"/>
    <mergeCell ref="XAE339:XAK339"/>
    <mergeCell ref="XAL339:XAR339"/>
    <mergeCell ref="XAS339:XAY339"/>
    <mergeCell ref="WWD339:WWJ339"/>
    <mergeCell ref="WWK339:WWQ339"/>
    <mergeCell ref="WWR339:WWX339"/>
    <mergeCell ref="WWY339:WXE339"/>
    <mergeCell ref="WXF339:WXL339"/>
    <mergeCell ref="WXM339:WXS339"/>
    <mergeCell ref="WXT339:WXZ339"/>
    <mergeCell ref="WYA339:WYG339"/>
    <mergeCell ref="WYH339:WYN339"/>
    <mergeCell ref="WTS339:WTY339"/>
    <mergeCell ref="WTZ339:WUF339"/>
    <mergeCell ref="WUG339:WUM339"/>
    <mergeCell ref="WUN339:WUT339"/>
    <mergeCell ref="WUU339:WVA339"/>
    <mergeCell ref="WVB339:WVH339"/>
    <mergeCell ref="WVI339:WVO339"/>
    <mergeCell ref="WVP339:WVV339"/>
    <mergeCell ref="WVW339:WWC339"/>
    <mergeCell ref="XDK339:XDQ339"/>
    <mergeCell ref="XDR339:XDX339"/>
    <mergeCell ref="XDY339:XEE339"/>
    <mergeCell ref="XEF339:XEL339"/>
    <mergeCell ref="XEM339:XES339"/>
    <mergeCell ref="XET339:XEZ339"/>
    <mergeCell ref="WFE339:WFK339"/>
    <mergeCell ref="WFL339:WFR339"/>
    <mergeCell ref="WFS339:WFY339"/>
    <mergeCell ref="WFZ339:WGF339"/>
    <mergeCell ref="WGG339:WGM339"/>
    <mergeCell ref="WGN339:WGT339"/>
    <mergeCell ref="WHP339:WHV339"/>
    <mergeCell ref="WHW339:WIC339"/>
    <mergeCell ref="WID339:WIJ339"/>
    <mergeCell ref="WIK339:WIQ339"/>
    <mergeCell ref="WIR339:WIX339"/>
    <mergeCell ref="VTB339:VTH339"/>
    <mergeCell ref="VTI339:VTO339"/>
    <mergeCell ref="VTP339:VTV339"/>
    <mergeCell ref="VTW339:VUC339"/>
    <mergeCell ref="VUD339:VUJ339"/>
    <mergeCell ref="VUK339:VUQ339"/>
    <mergeCell ref="VUR339:VUX339"/>
    <mergeCell ref="VUY339:VVE339"/>
    <mergeCell ref="VVF339:VVL339"/>
    <mergeCell ref="VQQ339:VQW339"/>
    <mergeCell ref="VQX339:VRD339"/>
    <mergeCell ref="VRE339:VRK339"/>
    <mergeCell ref="VRL339:VRR339"/>
    <mergeCell ref="VRS339:VRY339"/>
    <mergeCell ref="VRZ339:VSF339"/>
    <mergeCell ref="VSG339:VSM339"/>
    <mergeCell ref="VSN339:VST339"/>
    <mergeCell ref="VSU339:VTA339"/>
    <mergeCell ref="VOF339:VOL339"/>
    <mergeCell ref="VOM339:VOS339"/>
    <mergeCell ref="VOT339:VOZ339"/>
    <mergeCell ref="VPA339:VPG339"/>
    <mergeCell ref="VPH339:VPN339"/>
    <mergeCell ref="VPO339:VPU339"/>
    <mergeCell ref="VPV339:VQB339"/>
    <mergeCell ref="VQC339:VQI339"/>
    <mergeCell ref="VQJ339:VQP339"/>
    <mergeCell ref="WAW339:WBC339"/>
    <mergeCell ref="WBD339:WBJ339"/>
    <mergeCell ref="WBK339:WBQ339"/>
    <mergeCell ref="WBR339:WBX339"/>
    <mergeCell ref="WBY339:WCE339"/>
    <mergeCell ref="WCF339:WCL339"/>
    <mergeCell ref="VXX339:VYD339"/>
    <mergeCell ref="VYE339:VYK339"/>
    <mergeCell ref="VYL339:VYR339"/>
    <mergeCell ref="VYS339:VYY339"/>
    <mergeCell ref="VYZ339:VZF339"/>
    <mergeCell ref="VZG339:VZM339"/>
    <mergeCell ref="VZN339:VZT339"/>
    <mergeCell ref="VZU339:WAA339"/>
    <mergeCell ref="WAB339:WAH339"/>
    <mergeCell ref="VLU339:VMA339"/>
    <mergeCell ref="VMB339:VMH339"/>
    <mergeCell ref="VMI339:VMO339"/>
    <mergeCell ref="VMP339:VMV339"/>
    <mergeCell ref="VMW339:VNC339"/>
    <mergeCell ref="VND339:VNJ339"/>
    <mergeCell ref="VNK339:VNQ339"/>
    <mergeCell ref="VNR339:VNX339"/>
    <mergeCell ref="VNY339:VOE339"/>
    <mergeCell ref="VJJ339:VJP339"/>
    <mergeCell ref="VJQ339:VJW339"/>
    <mergeCell ref="VJX339:VKD339"/>
    <mergeCell ref="VKE339:VKK339"/>
    <mergeCell ref="VKL339:VKR339"/>
    <mergeCell ref="VKS339:VKY339"/>
    <mergeCell ref="VKZ339:VLF339"/>
    <mergeCell ref="VLG339:VLM339"/>
    <mergeCell ref="VLN339:VLT339"/>
    <mergeCell ref="VGY339:VHE339"/>
    <mergeCell ref="VHF339:VHL339"/>
    <mergeCell ref="VHM339:VHS339"/>
    <mergeCell ref="VHT339:VHZ339"/>
    <mergeCell ref="VIA339:VIG339"/>
    <mergeCell ref="VIH339:VIN339"/>
    <mergeCell ref="VIO339:VIU339"/>
    <mergeCell ref="VIV339:VJB339"/>
    <mergeCell ref="VJC339:VJI339"/>
    <mergeCell ref="VEN339:VET339"/>
    <mergeCell ref="VEU339:VFA339"/>
    <mergeCell ref="VFB339:VFH339"/>
    <mergeCell ref="VFI339:VFO339"/>
    <mergeCell ref="VFP339:VFV339"/>
    <mergeCell ref="VFW339:VGC339"/>
    <mergeCell ref="VGD339:VGJ339"/>
    <mergeCell ref="VGK339:VGQ339"/>
    <mergeCell ref="VGR339:VGX339"/>
    <mergeCell ref="VCC339:VCI339"/>
    <mergeCell ref="VCJ339:VCP339"/>
    <mergeCell ref="VCQ339:VCW339"/>
    <mergeCell ref="VCX339:VDD339"/>
    <mergeCell ref="VDE339:VDK339"/>
    <mergeCell ref="VDL339:VDR339"/>
    <mergeCell ref="VDS339:VDY339"/>
    <mergeCell ref="VDZ339:VEF339"/>
    <mergeCell ref="VEG339:VEM339"/>
    <mergeCell ref="UZR339:UZX339"/>
    <mergeCell ref="UZY339:VAE339"/>
    <mergeCell ref="VAF339:VAL339"/>
    <mergeCell ref="VAM339:VAS339"/>
    <mergeCell ref="VAT339:VAZ339"/>
    <mergeCell ref="VBA339:VBG339"/>
    <mergeCell ref="VBH339:VBN339"/>
    <mergeCell ref="VBO339:VBU339"/>
    <mergeCell ref="VBV339:VCB339"/>
    <mergeCell ref="UXG339:UXM339"/>
    <mergeCell ref="UXN339:UXT339"/>
    <mergeCell ref="UXU339:UYA339"/>
    <mergeCell ref="UYB339:UYH339"/>
    <mergeCell ref="UYI339:UYO339"/>
    <mergeCell ref="UYP339:UYV339"/>
    <mergeCell ref="UYW339:UZC339"/>
    <mergeCell ref="UZD339:UZJ339"/>
    <mergeCell ref="UZK339:UZQ339"/>
    <mergeCell ref="UUV339:UVB339"/>
    <mergeCell ref="UVC339:UVI339"/>
    <mergeCell ref="UVJ339:UVP339"/>
    <mergeCell ref="UVQ339:UVW339"/>
    <mergeCell ref="UVX339:UWD339"/>
    <mergeCell ref="UWE339:UWK339"/>
    <mergeCell ref="UWL339:UWR339"/>
    <mergeCell ref="UWS339:UWY339"/>
    <mergeCell ref="UWZ339:UXF339"/>
    <mergeCell ref="USK339:USQ339"/>
    <mergeCell ref="USR339:USX339"/>
    <mergeCell ref="USY339:UTE339"/>
    <mergeCell ref="UTF339:UTL339"/>
    <mergeCell ref="UTM339:UTS339"/>
    <mergeCell ref="UTT339:UTZ339"/>
    <mergeCell ref="UUA339:UUG339"/>
    <mergeCell ref="UUH339:UUN339"/>
    <mergeCell ref="UUO339:UUU339"/>
    <mergeCell ref="UPZ339:UQF339"/>
    <mergeCell ref="UQG339:UQM339"/>
    <mergeCell ref="UQN339:UQT339"/>
    <mergeCell ref="UQU339:URA339"/>
    <mergeCell ref="URB339:URH339"/>
    <mergeCell ref="URI339:URO339"/>
    <mergeCell ref="URP339:URV339"/>
    <mergeCell ref="URW339:USC339"/>
    <mergeCell ref="USD339:USJ339"/>
    <mergeCell ref="UNO339:UNU339"/>
    <mergeCell ref="UNV339:UOB339"/>
    <mergeCell ref="UOC339:UOI339"/>
    <mergeCell ref="UOJ339:UOP339"/>
    <mergeCell ref="UOQ339:UOW339"/>
    <mergeCell ref="UOX339:UPD339"/>
    <mergeCell ref="UPE339:UPK339"/>
    <mergeCell ref="UPL339:UPR339"/>
    <mergeCell ref="UPS339:UPY339"/>
    <mergeCell ref="ULD339:ULJ339"/>
    <mergeCell ref="ULK339:ULQ339"/>
    <mergeCell ref="ULR339:ULX339"/>
    <mergeCell ref="ULY339:UME339"/>
    <mergeCell ref="UMF339:UML339"/>
    <mergeCell ref="UMM339:UMS339"/>
    <mergeCell ref="UMT339:UMZ339"/>
    <mergeCell ref="UNA339:UNG339"/>
    <mergeCell ref="UNH339:UNN339"/>
    <mergeCell ref="UIS339:UIY339"/>
    <mergeCell ref="UIZ339:UJF339"/>
    <mergeCell ref="UJG339:UJM339"/>
    <mergeCell ref="UJN339:UJT339"/>
    <mergeCell ref="UJU339:UKA339"/>
    <mergeCell ref="UKB339:UKH339"/>
    <mergeCell ref="UKI339:UKO339"/>
    <mergeCell ref="UKP339:UKV339"/>
    <mergeCell ref="UKW339:ULC339"/>
    <mergeCell ref="UGH339:UGN339"/>
    <mergeCell ref="UGO339:UGU339"/>
    <mergeCell ref="UGV339:UHB339"/>
    <mergeCell ref="UHC339:UHI339"/>
    <mergeCell ref="UHJ339:UHP339"/>
    <mergeCell ref="UHQ339:UHW339"/>
    <mergeCell ref="UHX339:UID339"/>
    <mergeCell ref="UIE339:UIK339"/>
    <mergeCell ref="UIL339:UIR339"/>
    <mergeCell ref="UDW339:UEC339"/>
    <mergeCell ref="UED339:UEJ339"/>
    <mergeCell ref="UEK339:UEQ339"/>
    <mergeCell ref="UER339:UEX339"/>
    <mergeCell ref="UEY339:UFE339"/>
    <mergeCell ref="UFF339:UFL339"/>
    <mergeCell ref="UFM339:UFS339"/>
    <mergeCell ref="UFT339:UFZ339"/>
    <mergeCell ref="UGA339:UGG339"/>
    <mergeCell ref="UBL339:UBR339"/>
    <mergeCell ref="UBS339:UBY339"/>
    <mergeCell ref="UBZ339:UCF339"/>
    <mergeCell ref="UCG339:UCM339"/>
    <mergeCell ref="UCN339:UCT339"/>
    <mergeCell ref="UCU339:UDA339"/>
    <mergeCell ref="UDB339:UDH339"/>
    <mergeCell ref="UDI339:UDO339"/>
    <mergeCell ref="UDP339:UDV339"/>
    <mergeCell ref="TZA339:TZG339"/>
    <mergeCell ref="TZH339:TZN339"/>
    <mergeCell ref="TZO339:TZU339"/>
    <mergeCell ref="TZV339:UAB339"/>
    <mergeCell ref="UAC339:UAI339"/>
    <mergeCell ref="UAJ339:UAP339"/>
    <mergeCell ref="UAQ339:UAW339"/>
    <mergeCell ref="UAX339:UBD339"/>
    <mergeCell ref="UBE339:UBK339"/>
    <mergeCell ref="TWP339:TWV339"/>
    <mergeCell ref="TWW339:TXC339"/>
    <mergeCell ref="TXD339:TXJ339"/>
    <mergeCell ref="TXK339:TXQ339"/>
    <mergeCell ref="TXR339:TXX339"/>
    <mergeCell ref="TXY339:TYE339"/>
    <mergeCell ref="TYF339:TYL339"/>
    <mergeCell ref="TYM339:TYS339"/>
    <mergeCell ref="TYT339:TYZ339"/>
    <mergeCell ref="TUE339:TUK339"/>
    <mergeCell ref="TUL339:TUR339"/>
    <mergeCell ref="TUS339:TUY339"/>
    <mergeCell ref="TUZ339:TVF339"/>
    <mergeCell ref="TVG339:TVM339"/>
    <mergeCell ref="TVN339:TVT339"/>
    <mergeCell ref="TVU339:TWA339"/>
    <mergeCell ref="TWB339:TWH339"/>
    <mergeCell ref="TWI339:TWO339"/>
    <mergeCell ref="TRT339:TRZ339"/>
    <mergeCell ref="TSA339:TSG339"/>
    <mergeCell ref="TSH339:TSN339"/>
    <mergeCell ref="TSO339:TSU339"/>
    <mergeCell ref="TSV339:TTB339"/>
    <mergeCell ref="TTC339:TTI339"/>
    <mergeCell ref="TTJ339:TTP339"/>
    <mergeCell ref="TTQ339:TTW339"/>
    <mergeCell ref="TTX339:TUD339"/>
    <mergeCell ref="TPI339:TPO339"/>
    <mergeCell ref="TPP339:TPV339"/>
    <mergeCell ref="TPW339:TQC339"/>
    <mergeCell ref="TQD339:TQJ339"/>
    <mergeCell ref="TQK339:TQQ339"/>
    <mergeCell ref="TQR339:TQX339"/>
    <mergeCell ref="TQY339:TRE339"/>
    <mergeCell ref="TRF339:TRL339"/>
    <mergeCell ref="TRM339:TRS339"/>
    <mergeCell ref="TMX339:TND339"/>
    <mergeCell ref="TNE339:TNK339"/>
    <mergeCell ref="TNL339:TNR339"/>
    <mergeCell ref="TNS339:TNY339"/>
    <mergeCell ref="TNZ339:TOF339"/>
    <mergeCell ref="TOG339:TOM339"/>
    <mergeCell ref="TON339:TOT339"/>
    <mergeCell ref="TOU339:TPA339"/>
    <mergeCell ref="TPB339:TPH339"/>
    <mergeCell ref="TKM339:TKS339"/>
    <mergeCell ref="TKT339:TKZ339"/>
    <mergeCell ref="TLA339:TLG339"/>
    <mergeCell ref="TLH339:TLN339"/>
    <mergeCell ref="TLO339:TLU339"/>
    <mergeCell ref="TLV339:TMB339"/>
    <mergeCell ref="TMC339:TMI339"/>
    <mergeCell ref="TMJ339:TMP339"/>
    <mergeCell ref="TMQ339:TMW339"/>
    <mergeCell ref="TIB339:TIH339"/>
    <mergeCell ref="TII339:TIO339"/>
    <mergeCell ref="TIP339:TIV339"/>
    <mergeCell ref="TIW339:TJC339"/>
    <mergeCell ref="TJD339:TJJ339"/>
    <mergeCell ref="TJK339:TJQ339"/>
    <mergeCell ref="TJR339:TJX339"/>
    <mergeCell ref="TJY339:TKE339"/>
    <mergeCell ref="TKF339:TKL339"/>
    <mergeCell ref="TFQ339:TFW339"/>
    <mergeCell ref="TFX339:TGD339"/>
    <mergeCell ref="TGE339:TGK339"/>
    <mergeCell ref="TGL339:TGR339"/>
    <mergeCell ref="TGS339:TGY339"/>
    <mergeCell ref="TGZ339:THF339"/>
    <mergeCell ref="THG339:THM339"/>
    <mergeCell ref="THN339:THT339"/>
    <mergeCell ref="THU339:TIA339"/>
    <mergeCell ref="TDF339:TDL339"/>
    <mergeCell ref="TDM339:TDS339"/>
    <mergeCell ref="TDT339:TDZ339"/>
    <mergeCell ref="TEA339:TEG339"/>
    <mergeCell ref="TEH339:TEN339"/>
    <mergeCell ref="TEO339:TEU339"/>
    <mergeCell ref="TEV339:TFB339"/>
    <mergeCell ref="TFC339:TFI339"/>
    <mergeCell ref="TFJ339:TFP339"/>
    <mergeCell ref="TAU339:TBA339"/>
    <mergeCell ref="TBB339:TBH339"/>
    <mergeCell ref="TBI339:TBO339"/>
    <mergeCell ref="TBP339:TBV339"/>
    <mergeCell ref="TBW339:TCC339"/>
    <mergeCell ref="TCD339:TCJ339"/>
    <mergeCell ref="TCK339:TCQ339"/>
    <mergeCell ref="TCR339:TCX339"/>
    <mergeCell ref="TCY339:TDE339"/>
    <mergeCell ref="SYJ339:SYP339"/>
    <mergeCell ref="SYQ339:SYW339"/>
    <mergeCell ref="SYX339:SZD339"/>
    <mergeCell ref="SZE339:SZK339"/>
    <mergeCell ref="SZL339:SZR339"/>
    <mergeCell ref="SZS339:SZY339"/>
    <mergeCell ref="SZZ339:TAF339"/>
    <mergeCell ref="TAG339:TAM339"/>
    <mergeCell ref="TAN339:TAT339"/>
    <mergeCell ref="SVY339:SWE339"/>
    <mergeCell ref="SWF339:SWL339"/>
    <mergeCell ref="SWM339:SWS339"/>
    <mergeCell ref="SWT339:SWZ339"/>
    <mergeCell ref="SXA339:SXG339"/>
    <mergeCell ref="SXH339:SXN339"/>
    <mergeCell ref="SXO339:SXU339"/>
    <mergeCell ref="SXV339:SYB339"/>
    <mergeCell ref="SYC339:SYI339"/>
    <mergeCell ref="STN339:STT339"/>
    <mergeCell ref="STU339:SUA339"/>
    <mergeCell ref="SUB339:SUH339"/>
    <mergeCell ref="SUI339:SUO339"/>
    <mergeCell ref="SUP339:SUV339"/>
    <mergeCell ref="SUW339:SVC339"/>
    <mergeCell ref="SVD339:SVJ339"/>
    <mergeCell ref="SVK339:SVQ339"/>
    <mergeCell ref="SVR339:SVX339"/>
    <mergeCell ref="SRC339:SRI339"/>
    <mergeCell ref="SRJ339:SRP339"/>
    <mergeCell ref="SRQ339:SRW339"/>
    <mergeCell ref="SRX339:SSD339"/>
    <mergeCell ref="SSE339:SSK339"/>
    <mergeCell ref="SSL339:SSR339"/>
    <mergeCell ref="SSS339:SSY339"/>
    <mergeCell ref="SSZ339:STF339"/>
    <mergeCell ref="STG339:STM339"/>
    <mergeCell ref="SOR339:SOX339"/>
    <mergeCell ref="SOY339:SPE339"/>
    <mergeCell ref="SPF339:SPL339"/>
    <mergeCell ref="SPM339:SPS339"/>
    <mergeCell ref="SPT339:SPZ339"/>
    <mergeCell ref="SQA339:SQG339"/>
    <mergeCell ref="SQH339:SQN339"/>
    <mergeCell ref="SQO339:SQU339"/>
    <mergeCell ref="SQV339:SRB339"/>
    <mergeCell ref="SMG339:SMM339"/>
    <mergeCell ref="SMN339:SMT339"/>
    <mergeCell ref="SMU339:SNA339"/>
    <mergeCell ref="SNB339:SNH339"/>
    <mergeCell ref="SNI339:SNO339"/>
    <mergeCell ref="SNP339:SNV339"/>
    <mergeCell ref="SNW339:SOC339"/>
    <mergeCell ref="SOD339:SOJ339"/>
    <mergeCell ref="SOK339:SOQ339"/>
    <mergeCell ref="SJV339:SKB339"/>
    <mergeCell ref="SKC339:SKI339"/>
    <mergeCell ref="SKJ339:SKP339"/>
    <mergeCell ref="SKQ339:SKW339"/>
    <mergeCell ref="SKX339:SLD339"/>
    <mergeCell ref="SLE339:SLK339"/>
    <mergeCell ref="SLL339:SLR339"/>
    <mergeCell ref="SLS339:SLY339"/>
    <mergeCell ref="SLZ339:SMF339"/>
    <mergeCell ref="SHK339:SHQ339"/>
    <mergeCell ref="SHR339:SHX339"/>
    <mergeCell ref="SHY339:SIE339"/>
    <mergeCell ref="SIF339:SIL339"/>
    <mergeCell ref="SIM339:SIS339"/>
    <mergeCell ref="SIT339:SIZ339"/>
    <mergeCell ref="SJA339:SJG339"/>
    <mergeCell ref="SJH339:SJN339"/>
    <mergeCell ref="SJO339:SJU339"/>
    <mergeCell ref="SEZ339:SFF339"/>
    <mergeCell ref="SFG339:SFM339"/>
    <mergeCell ref="SFN339:SFT339"/>
    <mergeCell ref="SFU339:SGA339"/>
    <mergeCell ref="SGB339:SGH339"/>
    <mergeCell ref="SGI339:SGO339"/>
    <mergeCell ref="SGP339:SGV339"/>
    <mergeCell ref="SGW339:SHC339"/>
    <mergeCell ref="SHD339:SHJ339"/>
    <mergeCell ref="SCO339:SCU339"/>
    <mergeCell ref="SCV339:SDB339"/>
    <mergeCell ref="SDC339:SDI339"/>
    <mergeCell ref="SDJ339:SDP339"/>
    <mergeCell ref="SDQ339:SDW339"/>
    <mergeCell ref="SDX339:SED339"/>
    <mergeCell ref="SEE339:SEK339"/>
    <mergeCell ref="SEL339:SER339"/>
    <mergeCell ref="SES339:SEY339"/>
    <mergeCell ref="SAD339:SAJ339"/>
    <mergeCell ref="SAK339:SAQ339"/>
    <mergeCell ref="SAR339:SAX339"/>
    <mergeCell ref="SAY339:SBE339"/>
    <mergeCell ref="SBF339:SBL339"/>
    <mergeCell ref="SBM339:SBS339"/>
    <mergeCell ref="SBT339:SBZ339"/>
    <mergeCell ref="SCA339:SCG339"/>
    <mergeCell ref="SCH339:SCN339"/>
    <mergeCell ref="RXS339:RXY339"/>
    <mergeCell ref="RXZ339:RYF339"/>
    <mergeCell ref="RYG339:RYM339"/>
    <mergeCell ref="RYN339:RYT339"/>
    <mergeCell ref="RYU339:RZA339"/>
    <mergeCell ref="RZB339:RZH339"/>
    <mergeCell ref="RZI339:RZO339"/>
    <mergeCell ref="RZP339:RZV339"/>
    <mergeCell ref="RZW339:SAC339"/>
    <mergeCell ref="RVH339:RVN339"/>
    <mergeCell ref="RVO339:RVU339"/>
    <mergeCell ref="RVV339:RWB339"/>
    <mergeCell ref="RWC339:RWI339"/>
    <mergeCell ref="RWJ339:RWP339"/>
    <mergeCell ref="RWQ339:RWW339"/>
    <mergeCell ref="RWX339:RXD339"/>
    <mergeCell ref="RXE339:RXK339"/>
    <mergeCell ref="RXL339:RXR339"/>
    <mergeCell ref="RSW339:RTC339"/>
    <mergeCell ref="RTD339:RTJ339"/>
    <mergeCell ref="RTK339:RTQ339"/>
    <mergeCell ref="RTR339:RTX339"/>
    <mergeCell ref="RTY339:RUE339"/>
    <mergeCell ref="RUF339:RUL339"/>
    <mergeCell ref="RUM339:RUS339"/>
    <mergeCell ref="RUT339:RUZ339"/>
    <mergeCell ref="RVA339:RVG339"/>
    <mergeCell ref="RQL339:RQR339"/>
    <mergeCell ref="RQS339:RQY339"/>
    <mergeCell ref="RQZ339:RRF339"/>
    <mergeCell ref="RRG339:RRM339"/>
    <mergeCell ref="RRN339:RRT339"/>
    <mergeCell ref="RRU339:RSA339"/>
    <mergeCell ref="RSB339:RSH339"/>
    <mergeCell ref="RSI339:RSO339"/>
    <mergeCell ref="RSP339:RSV339"/>
    <mergeCell ref="ROA339:ROG339"/>
    <mergeCell ref="ROH339:RON339"/>
    <mergeCell ref="ROO339:ROU339"/>
    <mergeCell ref="ROV339:RPB339"/>
    <mergeCell ref="RPC339:RPI339"/>
    <mergeCell ref="RPJ339:RPP339"/>
    <mergeCell ref="RPQ339:RPW339"/>
    <mergeCell ref="RPX339:RQD339"/>
    <mergeCell ref="RQE339:RQK339"/>
    <mergeCell ref="RLP339:RLV339"/>
    <mergeCell ref="RLW339:RMC339"/>
    <mergeCell ref="RMD339:RMJ339"/>
    <mergeCell ref="RMK339:RMQ339"/>
    <mergeCell ref="RMR339:RMX339"/>
    <mergeCell ref="RMY339:RNE339"/>
    <mergeCell ref="RNF339:RNL339"/>
    <mergeCell ref="RNM339:RNS339"/>
    <mergeCell ref="RNT339:RNZ339"/>
    <mergeCell ref="RJE339:RJK339"/>
    <mergeCell ref="RJL339:RJR339"/>
    <mergeCell ref="RJS339:RJY339"/>
    <mergeCell ref="RJZ339:RKF339"/>
    <mergeCell ref="RKG339:RKM339"/>
    <mergeCell ref="RKN339:RKT339"/>
    <mergeCell ref="RKU339:RLA339"/>
    <mergeCell ref="RLB339:RLH339"/>
    <mergeCell ref="RLI339:RLO339"/>
    <mergeCell ref="RGT339:RGZ339"/>
    <mergeCell ref="RHA339:RHG339"/>
    <mergeCell ref="RHH339:RHN339"/>
    <mergeCell ref="RHO339:RHU339"/>
    <mergeCell ref="RHV339:RIB339"/>
    <mergeCell ref="RIC339:RII339"/>
    <mergeCell ref="RIJ339:RIP339"/>
    <mergeCell ref="RIQ339:RIW339"/>
    <mergeCell ref="RIX339:RJD339"/>
    <mergeCell ref="REI339:REO339"/>
    <mergeCell ref="REP339:REV339"/>
    <mergeCell ref="REW339:RFC339"/>
    <mergeCell ref="RFD339:RFJ339"/>
    <mergeCell ref="RFK339:RFQ339"/>
    <mergeCell ref="RFR339:RFX339"/>
    <mergeCell ref="RFY339:RGE339"/>
    <mergeCell ref="RGF339:RGL339"/>
    <mergeCell ref="RGM339:RGS339"/>
    <mergeCell ref="RBX339:RCD339"/>
    <mergeCell ref="RCE339:RCK339"/>
    <mergeCell ref="RCL339:RCR339"/>
    <mergeCell ref="RCS339:RCY339"/>
    <mergeCell ref="RCZ339:RDF339"/>
    <mergeCell ref="RDG339:RDM339"/>
    <mergeCell ref="RDN339:RDT339"/>
    <mergeCell ref="RDU339:REA339"/>
    <mergeCell ref="REB339:REH339"/>
    <mergeCell ref="QZM339:QZS339"/>
    <mergeCell ref="QZT339:QZZ339"/>
    <mergeCell ref="RAA339:RAG339"/>
    <mergeCell ref="RAH339:RAN339"/>
    <mergeCell ref="RAO339:RAU339"/>
    <mergeCell ref="RAV339:RBB339"/>
    <mergeCell ref="RBC339:RBI339"/>
    <mergeCell ref="RBJ339:RBP339"/>
    <mergeCell ref="RBQ339:RBW339"/>
    <mergeCell ref="QXB339:QXH339"/>
    <mergeCell ref="QXI339:QXO339"/>
    <mergeCell ref="QXP339:QXV339"/>
    <mergeCell ref="QXW339:QYC339"/>
    <mergeCell ref="QYD339:QYJ339"/>
    <mergeCell ref="QYK339:QYQ339"/>
    <mergeCell ref="QYR339:QYX339"/>
    <mergeCell ref="QYY339:QZE339"/>
    <mergeCell ref="QZF339:QZL339"/>
    <mergeCell ref="QUQ339:QUW339"/>
    <mergeCell ref="QUX339:QVD339"/>
    <mergeCell ref="QVE339:QVK339"/>
    <mergeCell ref="QVL339:QVR339"/>
    <mergeCell ref="QVS339:QVY339"/>
    <mergeCell ref="QVZ339:QWF339"/>
    <mergeCell ref="QWG339:QWM339"/>
    <mergeCell ref="QWN339:QWT339"/>
    <mergeCell ref="QWU339:QXA339"/>
    <mergeCell ref="QSF339:QSL339"/>
    <mergeCell ref="QSM339:QSS339"/>
    <mergeCell ref="QST339:QSZ339"/>
    <mergeCell ref="QTA339:QTG339"/>
    <mergeCell ref="QTH339:QTN339"/>
    <mergeCell ref="QTO339:QTU339"/>
    <mergeCell ref="QTV339:QUB339"/>
    <mergeCell ref="QUC339:QUI339"/>
    <mergeCell ref="QUJ339:QUP339"/>
    <mergeCell ref="QPU339:QQA339"/>
    <mergeCell ref="QQB339:QQH339"/>
    <mergeCell ref="QQI339:QQO339"/>
    <mergeCell ref="QQP339:QQV339"/>
    <mergeCell ref="QQW339:QRC339"/>
    <mergeCell ref="QRD339:QRJ339"/>
    <mergeCell ref="QRK339:QRQ339"/>
    <mergeCell ref="QRR339:QRX339"/>
    <mergeCell ref="QRY339:QSE339"/>
    <mergeCell ref="QNJ339:QNP339"/>
    <mergeCell ref="QNQ339:QNW339"/>
    <mergeCell ref="QNX339:QOD339"/>
    <mergeCell ref="QOE339:QOK339"/>
    <mergeCell ref="QOL339:QOR339"/>
    <mergeCell ref="QOS339:QOY339"/>
    <mergeCell ref="QOZ339:QPF339"/>
    <mergeCell ref="QPG339:QPM339"/>
    <mergeCell ref="QPN339:QPT339"/>
    <mergeCell ref="QKY339:QLE339"/>
    <mergeCell ref="QLF339:QLL339"/>
    <mergeCell ref="QLM339:QLS339"/>
    <mergeCell ref="QLT339:QLZ339"/>
    <mergeCell ref="QMA339:QMG339"/>
    <mergeCell ref="QMH339:QMN339"/>
    <mergeCell ref="QMO339:QMU339"/>
    <mergeCell ref="QMV339:QNB339"/>
    <mergeCell ref="QNC339:QNI339"/>
    <mergeCell ref="QIN339:QIT339"/>
    <mergeCell ref="QIU339:QJA339"/>
    <mergeCell ref="QJB339:QJH339"/>
    <mergeCell ref="QJI339:QJO339"/>
    <mergeCell ref="QJP339:QJV339"/>
    <mergeCell ref="QJW339:QKC339"/>
    <mergeCell ref="QKD339:QKJ339"/>
    <mergeCell ref="QKK339:QKQ339"/>
    <mergeCell ref="QKR339:QKX339"/>
    <mergeCell ref="QGC339:QGI339"/>
    <mergeCell ref="QGJ339:QGP339"/>
    <mergeCell ref="QGQ339:QGW339"/>
    <mergeCell ref="QGX339:QHD339"/>
    <mergeCell ref="QHE339:QHK339"/>
    <mergeCell ref="QHL339:QHR339"/>
    <mergeCell ref="QHS339:QHY339"/>
    <mergeCell ref="QHZ339:QIF339"/>
    <mergeCell ref="QIG339:QIM339"/>
    <mergeCell ref="QDR339:QDX339"/>
    <mergeCell ref="QDY339:QEE339"/>
    <mergeCell ref="QEF339:QEL339"/>
    <mergeCell ref="QEM339:QES339"/>
    <mergeCell ref="QET339:QEZ339"/>
    <mergeCell ref="QFA339:QFG339"/>
    <mergeCell ref="QFH339:QFN339"/>
    <mergeCell ref="QFO339:QFU339"/>
    <mergeCell ref="QFV339:QGB339"/>
    <mergeCell ref="QBG339:QBM339"/>
    <mergeCell ref="QBN339:QBT339"/>
    <mergeCell ref="QBU339:QCA339"/>
    <mergeCell ref="QCB339:QCH339"/>
    <mergeCell ref="QCI339:QCO339"/>
    <mergeCell ref="QCP339:QCV339"/>
    <mergeCell ref="QCW339:QDC339"/>
    <mergeCell ref="QDD339:QDJ339"/>
    <mergeCell ref="QDK339:QDQ339"/>
    <mergeCell ref="PYV339:PZB339"/>
    <mergeCell ref="PZC339:PZI339"/>
    <mergeCell ref="PZJ339:PZP339"/>
    <mergeCell ref="PZQ339:PZW339"/>
    <mergeCell ref="PZX339:QAD339"/>
    <mergeCell ref="QAE339:QAK339"/>
    <mergeCell ref="QAL339:QAR339"/>
    <mergeCell ref="QAS339:QAY339"/>
    <mergeCell ref="QAZ339:QBF339"/>
    <mergeCell ref="PWK339:PWQ339"/>
    <mergeCell ref="PWR339:PWX339"/>
    <mergeCell ref="PWY339:PXE339"/>
    <mergeCell ref="PXF339:PXL339"/>
    <mergeCell ref="PXM339:PXS339"/>
    <mergeCell ref="PXT339:PXZ339"/>
    <mergeCell ref="PYA339:PYG339"/>
    <mergeCell ref="PYH339:PYN339"/>
    <mergeCell ref="PYO339:PYU339"/>
    <mergeCell ref="PTZ339:PUF339"/>
    <mergeCell ref="PUG339:PUM339"/>
    <mergeCell ref="PUN339:PUT339"/>
    <mergeCell ref="PUU339:PVA339"/>
    <mergeCell ref="PVB339:PVH339"/>
    <mergeCell ref="PVI339:PVO339"/>
    <mergeCell ref="PVP339:PVV339"/>
    <mergeCell ref="PVW339:PWC339"/>
    <mergeCell ref="PWD339:PWJ339"/>
    <mergeCell ref="PRO339:PRU339"/>
    <mergeCell ref="PRV339:PSB339"/>
    <mergeCell ref="PSC339:PSI339"/>
    <mergeCell ref="PSJ339:PSP339"/>
    <mergeCell ref="PSQ339:PSW339"/>
    <mergeCell ref="PSX339:PTD339"/>
    <mergeCell ref="PTE339:PTK339"/>
    <mergeCell ref="PTL339:PTR339"/>
    <mergeCell ref="PTS339:PTY339"/>
    <mergeCell ref="PPD339:PPJ339"/>
    <mergeCell ref="PPK339:PPQ339"/>
    <mergeCell ref="PPR339:PPX339"/>
    <mergeCell ref="PPY339:PQE339"/>
    <mergeCell ref="PQF339:PQL339"/>
    <mergeCell ref="PQM339:PQS339"/>
    <mergeCell ref="PQT339:PQZ339"/>
    <mergeCell ref="PRA339:PRG339"/>
    <mergeCell ref="PRH339:PRN339"/>
    <mergeCell ref="PMS339:PMY339"/>
    <mergeCell ref="PMZ339:PNF339"/>
    <mergeCell ref="PNG339:PNM339"/>
    <mergeCell ref="PNN339:PNT339"/>
    <mergeCell ref="PNU339:POA339"/>
    <mergeCell ref="POB339:POH339"/>
    <mergeCell ref="POI339:POO339"/>
    <mergeCell ref="POP339:POV339"/>
    <mergeCell ref="POW339:PPC339"/>
    <mergeCell ref="PKH339:PKN339"/>
    <mergeCell ref="PKO339:PKU339"/>
    <mergeCell ref="PKV339:PLB339"/>
    <mergeCell ref="PLC339:PLI339"/>
    <mergeCell ref="PLJ339:PLP339"/>
    <mergeCell ref="PLQ339:PLW339"/>
    <mergeCell ref="PLX339:PMD339"/>
    <mergeCell ref="PME339:PMK339"/>
    <mergeCell ref="PML339:PMR339"/>
    <mergeCell ref="PHW339:PIC339"/>
    <mergeCell ref="PID339:PIJ339"/>
    <mergeCell ref="PIK339:PIQ339"/>
    <mergeCell ref="PIR339:PIX339"/>
    <mergeCell ref="PIY339:PJE339"/>
    <mergeCell ref="PJF339:PJL339"/>
    <mergeCell ref="PJM339:PJS339"/>
    <mergeCell ref="PJT339:PJZ339"/>
    <mergeCell ref="PKA339:PKG339"/>
    <mergeCell ref="PFL339:PFR339"/>
    <mergeCell ref="PFS339:PFY339"/>
    <mergeCell ref="PFZ339:PGF339"/>
    <mergeCell ref="PGG339:PGM339"/>
    <mergeCell ref="PGN339:PGT339"/>
    <mergeCell ref="PGU339:PHA339"/>
    <mergeCell ref="PHB339:PHH339"/>
    <mergeCell ref="PHI339:PHO339"/>
    <mergeCell ref="PHP339:PHV339"/>
    <mergeCell ref="PDA339:PDG339"/>
    <mergeCell ref="PDH339:PDN339"/>
    <mergeCell ref="PDO339:PDU339"/>
    <mergeCell ref="PDV339:PEB339"/>
    <mergeCell ref="PEC339:PEI339"/>
    <mergeCell ref="PEJ339:PEP339"/>
    <mergeCell ref="PEQ339:PEW339"/>
    <mergeCell ref="PEX339:PFD339"/>
    <mergeCell ref="PFE339:PFK339"/>
    <mergeCell ref="PAP339:PAV339"/>
    <mergeCell ref="PAW339:PBC339"/>
    <mergeCell ref="PBD339:PBJ339"/>
    <mergeCell ref="PBK339:PBQ339"/>
    <mergeCell ref="PBR339:PBX339"/>
    <mergeCell ref="PBY339:PCE339"/>
    <mergeCell ref="PCF339:PCL339"/>
    <mergeCell ref="PCM339:PCS339"/>
    <mergeCell ref="PCT339:PCZ339"/>
    <mergeCell ref="OYE339:OYK339"/>
    <mergeCell ref="OYL339:OYR339"/>
    <mergeCell ref="OYS339:OYY339"/>
    <mergeCell ref="OYZ339:OZF339"/>
    <mergeCell ref="OZG339:OZM339"/>
    <mergeCell ref="OZN339:OZT339"/>
    <mergeCell ref="OZU339:PAA339"/>
    <mergeCell ref="PAB339:PAH339"/>
    <mergeCell ref="PAI339:PAO339"/>
    <mergeCell ref="OVT339:OVZ339"/>
    <mergeCell ref="OWA339:OWG339"/>
    <mergeCell ref="OWH339:OWN339"/>
    <mergeCell ref="OWO339:OWU339"/>
    <mergeCell ref="OWV339:OXB339"/>
    <mergeCell ref="OXC339:OXI339"/>
    <mergeCell ref="OXJ339:OXP339"/>
    <mergeCell ref="OXQ339:OXW339"/>
    <mergeCell ref="OXX339:OYD339"/>
    <mergeCell ref="OTI339:OTO339"/>
    <mergeCell ref="OTP339:OTV339"/>
    <mergeCell ref="OTW339:OUC339"/>
    <mergeCell ref="OUD339:OUJ339"/>
    <mergeCell ref="OUK339:OUQ339"/>
    <mergeCell ref="OUR339:OUX339"/>
    <mergeCell ref="OUY339:OVE339"/>
    <mergeCell ref="OVF339:OVL339"/>
    <mergeCell ref="OVM339:OVS339"/>
    <mergeCell ref="OQX339:ORD339"/>
    <mergeCell ref="ORE339:ORK339"/>
    <mergeCell ref="ORL339:ORR339"/>
    <mergeCell ref="ORS339:ORY339"/>
    <mergeCell ref="ORZ339:OSF339"/>
    <mergeCell ref="OSG339:OSM339"/>
    <mergeCell ref="OSN339:OST339"/>
    <mergeCell ref="OSU339:OTA339"/>
    <mergeCell ref="OTB339:OTH339"/>
    <mergeCell ref="OOM339:OOS339"/>
    <mergeCell ref="OOT339:OOZ339"/>
    <mergeCell ref="OPA339:OPG339"/>
    <mergeCell ref="OPH339:OPN339"/>
    <mergeCell ref="OPO339:OPU339"/>
    <mergeCell ref="OPV339:OQB339"/>
    <mergeCell ref="OQC339:OQI339"/>
    <mergeCell ref="OQJ339:OQP339"/>
    <mergeCell ref="OQQ339:OQW339"/>
    <mergeCell ref="OMB339:OMH339"/>
    <mergeCell ref="OMI339:OMO339"/>
    <mergeCell ref="OMP339:OMV339"/>
    <mergeCell ref="OMW339:ONC339"/>
    <mergeCell ref="OND339:ONJ339"/>
    <mergeCell ref="ONK339:ONQ339"/>
    <mergeCell ref="ONR339:ONX339"/>
    <mergeCell ref="ONY339:OOE339"/>
    <mergeCell ref="OOF339:OOL339"/>
    <mergeCell ref="OJQ339:OJW339"/>
    <mergeCell ref="OJX339:OKD339"/>
    <mergeCell ref="OKE339:OKK339"/>
    <mergeCell ref="OKL339:OKR339"/>
    <mergeCell ref="OKS339:OKY339"/>
    <mergeCell ref="OKZ339:OLF339"/>
    <mergeCell ref="OLG339:OLM339"/>
    <mergeCell ref="OLN339:OLT339"/>
    <mergeCell ref="OLU339:OMA339"/>
    <mergeCell ref="OHF339:OHL339"/>
    <mergeCell ref="OHM339:OHS339"/>
    <mergeCell ref="OHT339:OHZ339"/>
    <mergeCell ref="OIA339:OIG339"/>
    <mergeCell ref="OIH339:OIN339"/>
    <mergeCell ref="OIO339:OIU339"/>
    <mergeCell ref="OIV339:OJB339"/>
    <mergeCell ref="OJC339:OJI339"/>
    <mergeCell ref="OJJ339:OJP339"/>
    <mergeCell ref="OEU339:OFA339"/>
    <mergeCell ref="OFB339:OFH339"/>
    <mergeCell ref="OFI339:OFO339"/>
    <mergeCell ref="OFP339:OFV339"/>
    <mergeCell ref="OFW339:OGC339"/>
    <mergeCell ref="OGD339:OGJ339"/>
    <mergeCell ref="OGK339:OGQ339"/>
    <mergeCell ref="OGR339:OGX339"/>
    <mergeCell ref="OGY339:OHE339"/>
    <mergeCell ref="OCJ339:OCP339"/>
    <mergeCell ref="OCQ339:OCW339"/>
    <mergeCell ref="OCX339:ODD339"/>
    <mergeCell ref="ODE339:ODK339"/>
    <mergeCell ref="ODL339:ODR339"/>
    <mergeCell ref="ODS339:ODY339"/>
    <mergeCell ref="ODZ339:OEF339"/>
    <mergeCell ref="OEG339:OEM339"/>
    <mergeCell ref="OEN339:OET339"/>
    <mergeCell ref="NZY339:OAE339"/>
    <mergeCell ref="OAF339:OAL339"/>
    <mergeCell ref="OAM339:OAS339"/>
    <mergeCell ref="OAT339:OAZ339"/>
    <mergeCell ref="OBA339:OBG339"/>
    <mergeCell ref="OBH339:OBN339"/>
    <mergeCell ref="OBO339:OBU339"/>
    <mergeCell ref="OBV339:OCB339"/>
    <mergeCell ref="OCC339:OCI339"/>
    <mergeCell ref="NXN339:NXT339"/>
    <mergeCell ref="NXU339:NYA339"/>
    <mergeCell ref="NYB339:NYH339"/>
    <mergeCell ref="NYI339:NYO339"/>
    <mergeCell ref="NYP339:NYV339"/>
    <mergeCell ref="NYW339:NZC339"/>
    <mergeCell ref="NZD339:NZJ339"/>
    <mergeCell ref="NZK339:NZQ339"/>
    <mergeCell ref="NZR339:NZX339"/>
    <mergeCell ref="NVC339:NVI339"/>
    <mergeCell ref="NVJ339:NVP339"/>
    <mergeCell ref="NVQ339:NVW339"/>
    <mergeCell ref="NVX339:NWD339"/>
    <mergeCell ref="NWE339:NWK339"/>
    <mergeCell ref="NWL339:NWR339"/>
    <mergeCell ref="NWS339:NWY339"/>
    <mergeCell ref="NWZ339:NXF339"/>
    <mergeCell ref="NXG339:NXM339"/>
    <mergeCell ref="NSR339:NSX339"/>
    <mergeCell ref="NSY339:NTE339"/>
    <mergeCell ref="NTF339:NTL339"/>
    <mergeCell ref="NTM339:NTS339"/>
    <mergeCell ref="NTT339:NTZ339"/>
    <mergeCell ref="NUA339:NUG339"/>
    <mergeCell ref="NUH339:NUN339"/>
    <mergeCell ref="NUO339:NUU339"/>
    <mergeCell ref="NUV339:NVB339"/>
    <mergeCell ref="NQG339:NQM339"/>
    <mergeCell ref="NQN339:NQT339"/>
    <mergeCell ref="NQU339:NRA339"/>
    <mergeCell ref="NRB339:NRH339"/>
    <mergeCell ref="NRI339:NRO339"/>
    <mergeCell ref="NRP339:NRV339"/>
    <mergeCell ref="NRW339:NSC339"/>
    <mergeCell ref="NSD339:NSJ339"/>
    <mergeCell ref="NSK339:NSQ339"/>
    <mergeCell ref="NNV339:NOB339"/>
    <mergeCell ref="NOC339:NOI339"/>
    <mergeCell ref="NOJ339:NOP339"/>
    <mergeCell ref="NOQ339:NOW339"/>
    <mergeCell ref="NOX339:NPD339"/>
    <mergeCell ref="NPE339:NPK339"/>
    <mergeCell ref="NPL339:NPR339"/>
    <mergeCell ref="NPS339:NPY339"/>
    <mergeCell ref="NPZ339:NQF339"/>
    <mergeCell ref="NLK339:NLQ339"/>
    <mergeCell ref="NLR339:NLX339"/>
    <mergeCell ref="NLY339:NME339"/>
    <mergeCell ref="NMF339:NML339"/>
    <mergeCell ref="NMM339:NMS339"/>
    <mergeCell ref="NMT339:NMZ339"/>
    <mergeCell ref="NNA339:NNG339"/>
    <mergeCell ref="NNH339:NNN339"/>
    <mergeCell ref="NNO339:NNU339"/>
    <mergeCell ref="NIZ339:NJF339"/>
    <mergeCell ref="NJG339:NJM339"/>
    <mergeCell ref="NJN339:NJT339"/>
    <mergeCell ref="NJU339:NKA339"/>
    <mergeCell ref="NKB339:NKH339"/>
    <mergeCell ref="NKI339:NKO339"/>
    <mergeCell ref="NKP339:NKV339"/>
    <mergeCell ref="NKW339:NLC339"/>
    <mergeCell ref="NLD339:NLJ339"/>
    <mergeCell ref="NGO339:NGU339"/>
    <mergeCell ref="NGV339:NHB339"/>
    <mergeCell ref="NHC339:NHI339"/>
    <mergeCell ref="NHJ339:NHP339"/>
    <mergeCell ref="NHQ339:NHW339"/>
    <mergeCell ref="NHX339:NID339"/>
    <mergeCell ref="NIE339:NIK339"/>
    <mergeCell ref="NIL339:NIR339"/>
    <mergeCell ref="NIS339:NIY339"/>
    <mergeCell ref="NED339:NEJ339"/>
    <mergeCell ref="NEK339:NEQ339"/>
    <mergeCell ref="NER339:NEX339"/>
    <mergeCell ref="NEY339:NFE339"/>
    <mergeCell ref="NFF339:NFL339"/>
    <mergeCell ref="NFM339:NFS339"/>
    <mergeCell ref="NFT339:NFZ339"/>
    <mergeCell ref="NGA339:NGG339"/>
    <mergeCell ref="NGH339:NGN339"/>
    <mergeCell ref="NBS339:NBY339"/>
    <mergeCell ref="NBZ339:NCF339"/>
    <mergeCell ref="NCG339:NCM339"/>
    <mergeCell ref="NCN339:NCT339"/>
    <mergeCell ref="NCU339:NDA339"/>
    <mergeCell ref="NDB339:NDH339"/>
    <mergeCell ref="NDI339:NDO339"/>
    <mergeCell ref="NDP339:NDV339"/>
    <mergeCell ref="NDW339:NEC339"/>
    <mergeCell ref="MZH339:MZN339"/>
    <mergeCell ref="MZO339:MZU339"/>
    <mergeCell ref="MZV339:NAB339"/>
    <mergeCell ref="NAC339:NAI339"/>
    <mergeCell ref="NAJ339:NAP339"/>
    <mergeCell ref="NAQ339:NAW339"/>
    <mergeCell ref="NAX339:NBD339"/>
    <mergeCell ref="NBE339:NBK339"/>
    <mergeCell ref="NBL339:NBR339"/>
    <mergeCell ref="MWW339:MXC339"/>
    <mergeCell ref="MXD339:MXJ339"/>
    <mergeCell ref="MXK339:MXQ339"/>
    <mergeCell ref="MXR339:MXX339"/>
    <mergeCell ref="MXY339:MYE339"/>
    <mergeCell ref="MYF339:MYL339"/>
    <mergeCell ref="MYM339:MYS339"/>
    <mergeCell ref="MYT339:MYZ339"/>
    <mergeCell ref="MZA339:MZG339"/>
    <mergeCell ref="MUL339:MUR339"/>
    <mergeCell ref="MUS339:MUY339"/>
    <mergeCell ref="MUZ339:MVF339"/>
    <mergeCell ref="MVG339:MVM339"/>
    <mergeCell ref="MVN339:MVT339"/>
    <mergeCell ref="MVU339:MWA339"/>
    <mergeCell ref="MWB339:MWH339"/>
    <mergeCell ref="MWI339:MWO339"/>
    <mergeCell ref="MWP339:MWV339"/>
    <mergeCell ref="MSA339:MSG339"/>
    <mergeCell ref="MSH339:MSN339"/>
    <mergeCell ref="MSO339:MSU339"/>
    <mergeCell ref="MSV339:MTB339"/>
    <mergeCell ref="MTC339:MTI339"/>
    <mergeCell ref="MTJ339:MTP339"/>
    <mergeCell ref="MTQ339:MTW339"/>
    <mergeCell ref="MTX339:MUD339"/>
    <mergeCell ref="MUE339:MUK339"/>
    <mergeCell ref="MPP339:MPV339"/>
    <mergeCell ref="MPW339:MQC339"/>
    <mergeCell ref="MQD339:MQJ339"/>
    <mergeCell ref="MQK339:MQQ339"/>
    <mergeCell ref="MQR339:MQX339"/>
    <mergeCell ref="MQY339:MRE339"/>
    <mergeCell ref="MRF339:MRL339"/>
    <mergeCell ref="MRM339:MRS339"/>
    <mergeCell ref="MRT339:MRZ339"/>
    <mergeCell ref="MNE339:MNK339"/>
    <mergeCell ref="MNL339:MNR339"/>
    <mergeCell ref="MNS339:MNY339"/>
    <mergeCell ref="MNZ339:MOF339"/>
    <mergeCell ref="MOG339:MOM339"/>
    <mergeCell ref="MON339:MOT339"/>
    <mergeCell ref="MOU339:MPA339"/>
    <mergeCell ref="MPB339:MPH339"/>
    <mergeCell ref="MPI339:MPO339"/>
    <mergeCell ref="MKT339:MKZ339"/>
    <mergeCell ref="MLA339:MLG339"/>
    <mergeCell ref="MLH339:MLN339"/>
    <mergeCell ref="MLO339:MLU339"/>
    <mergeCell ref="MLV339:MMB339"/>
    <mergeCell ref="MMC339:MMI339"/>
    <mergeCell ref="MMJ339:MMP339"/>
    <mergeCell ref="MMQ339:MMW339"/>
    <mergeCell ref="MMX339:MND339"/>
    <mergeCell ref="MII339:MIO339"/>
    <mergeCell ref="MIP339:MIV339"/>
    <mergeCell ref="MIW339:MJC339"/>
    <mergeCell ref="MJD339:MJJ339"/>
    <mergeCell ref="MJK339:MJQ339"/>
    <mergeCell ref="MJR339:MJX339"/>
    <mergeCell ref="MJY339:MKE339"/>
    <mergeCell ref="MKF339:MKL339"/>
    <mergeCell ref="MKM339:MKS339"/>
    <mergeCell ref="MFX339:MGD339"/>
    <mergeCell ref="MGE339:MGK339"/>
    <mergeCell ref="MGL339:MGR339"/>
    <mergeCell ref="MGS339:MGY339"/>
    <mergeCell ref="MGZ339:MHF339"/>
    <mergeCell ref="MHG339:MHM339"/>
    <mergeCell ref="MHN339:MHT339"/>
    <mergeCell ref="MHU339:MIA339"/>
    <mergeCell ref="MIB339:MIH339"/>
    <mergeCell ref="MDM339:MDS339"/>
    <mergeCell ref="MDT339:MDZ339"/>
    <mergeCell ref="MEA339:MEG339"/>
    <mergeCell ref="MEH339:MEN339"/>
    <mergeCell ref="MEO339:MEU339"/>
    <mergeCell ref="MEV339:MFB339"/>
    <mergeCell ref="MFC339:MFI339"/>
    <mergeCell ref="MFJ339:MFP339"/>
    <mergeCell ref="MFQ339:MFW339"/>
    <mergeCell ref="MBB339:MBH339"/>
    <mergeCell ref="MBI339:MBO339"/>
    <mergeCell ref="MBP339:MBV339"/>
    <mergeCell ref="MBW339:MCC339"/>
    <mergeCell ref="MCD339:MCJ339"/>
    <mergeCell ref="MCK339:MCQ339"/>
    <mergeCell ref="MCR339:MCX339"/>
    <mergeCell ref="MCY339:MDE339"/>
    <mergeCell ref="MDF339:MDL339"/>
    <mergeCell ref="LYQ339:LYW339"/>
    <mergeCell ref="LYX339:LZD339"/>
    <mergeCell ref="LZE339:LZK339"/>
    <mergeCell ref="LZL339:LZR339"/>
    <mergeCell ref="LZS339:LZY339"/>
    <mergeCell ref="LZZ339:MAF339"/>
    <mergeCell ref="MAG339:MAM339"/>
    <mergeCell ref="MAN339:MAT339"/>
    <mergeCell ref="MAU339:MBA339"/>
    <mergeCell ref="LWF339:LWL339"/>
    <mergeCell ref="LWM339:LWS339"/>
    <mergeCell ref="LWT339:LWZ339"/>
    <mergeCell ref="LXA339:LXG339"/>
    <mergeCell ref="LXH339:LXN339"/>
    <mergeCell ref="LXO339:LXU339"/>
    <mergeCell ref="LXV339:LYB339"/>
    <mergeCell ref="LYC339:LYI339"/>
    <mergeCell ref="LYJ339:LYP339"/>
    <mergeCell ref="LTU339:LUA339"/>
    <mergeCell ref="LUB339:LUH339"/>
    <mergeCell ref="LUI339:LUO339"/>
    <mergeCell ref="LUP339:LUV339"/>
    <mergeCell ref="LUW339:LVC339"/>
    <mergeCell ref="LVD339:LVJ339"/>
    <mergeCell ref="LVK339:LVQ339"/>
    <mergeCell ref="LVR339:LVX339"/>
    <mergeCell ref="LVY339:LWE339"/>
    <mergeCell ref="LRJ339:LRP339"/>
    <mergeCell ref="LRQ339:LRW339"/>
    <mergeCell ref="LRX339:LSD339"/>
    <mergeCell ref="LSE339:LSK339"/>
    <mergeCell ref="LSL339:LSR339"/>
    <mergeCell ref="LSS339:LSY339"/>
    <mergeCell ref="LSZ339:LTF339"/>
    <mergeCell ref="LTG339:LTM339"/>
    <mergeCell ref="LTN339:LTT339"/>
    <mergeCell ref="LOY339:LPE339"/>
    <mergeCell ref="LPF339:LPL339"/>
    <mergeCell ref="LPM339:LPS339"/>
    <mergeCell ref="LPT339:LPZ339"/>
    <mergeCell ref="LQA339:LQG339"/>
    <mergeCell ref="LQH339:LQN339"/>
    <mergeCell ref="LQO339:LQU339"/>
    <mergeCell ref="LQV339:LRB339"/>
    <mergeCell ref="LRC339:LRI339"/>
    <mergeCell ref="LMN339:LMT339"/>
    <mergeCell ref="LMU339:LNA339"/>
    <mergeCell ref="LNB339:LNH339"/>
    <mergeCell ref="LNI339:LNO339"/>
    <mergeCell ref="LNP339:LNV339"/>
    <mergeCell ref="LNW339:LOC339"/>
    <mergeCell ref="LOD339:LOJ339"/>
    <mergeCell ref="LOK339:LOQ339"/>
    <mergeCell ref="LOR339:LOX339"/>
    <mergeCell ref="LKC339:LKI339"/>
    <mergeCell ref="LKJ339:LKP339"/>
    <mergeCell ref="LKQ339:LKW339"/>
    <mergeCell ref="LKX339:LLD339"/>
    <mergeCell ref="LLE339:LLK339"/>
    <mergeCell ref="LLL339:LLR339"/>
    <mergeCell ref="LLS339:LLY339"/>
    <mergeCell ref="LLZ339:LMF339"/>
    <mergeCell ref="LMG339:LMM339"/>
    <mergeCell ref="LHR339:LHX339"/>
    <mergeCell ref="LHY339:LIE339"/>
    <mergeCell ref="LIF339:LIL339"/>
    <mergeCell ref="LIM339:LIS339"/>
    <mergeCell ref="LIT339:LIZ339"/>
    <mergeCell ref="LJA339:LJG339"/>
    <mergeCell ref="LJH339:LJN339"/>
    <mergeCell ref="LJO339:LJU339"/>
    <mergeCell ref="LJV339:LKB339"/>
    <mergeCell ref="LFG339:LFM339"/>
    <mergeCell ref="LFN339:LFT339"/>
    <mergeCell ref="LFU339:LGA339"/>
    <mergeCell ref="LGB339:LGH339"/>
    <mergeCell ref="LGI339:LGO339"/>
    <mergeCell ref="LGP339:LGV339"/>
    <mergeCell ref="LGW339:LHC339"/>
    <mergeCell ref="LHD339:LHJ339"/>
    <mergeCell ref="LHK339:LHQ339"/>
    <mergeCell ref="LCV339:LDB339"/>
    <mergeCell ref="LDC339:LDI339"/>
    <mergeCell ref="LDJ339:LDP339"/>
    <mergeCell ref="LDQ339:LDW339"/>
    <mergeCell ref="LDX339:LED339"/>
    <mergeCell ref="LEE339:LEK339"/>
    <mergeCell ref="LEL339:LER339"/>
    <mergeCell ref="LES339:LEY339"/>
    <mergeCell ref="LEZ339:LFF339"/>
    <mergeCell ref="LAK339:LAQ339"/>
    <mergeCell ref="LAR339:LAX339"/>
    <mergeCell ref="LAY339:LBE339"/>
    <mergeCell ref="LBF339:LBL339"/>
    <mergeCell ref="LBM339:LBS339"/>
    <mergeCell ref="LBT339:LBZ339"/>
    <mergeCell ref="LCA339:LCG339"/>
    <mergeCell ref="LCH339:LCN339"/>
    <mergeCell ref="LCO339:LCU339"/>
    <mergeCell ref="KXZ339:KYF339"/>
    <mergeCell ref="KYG339:KYM339"/>
    <mergeCell ref="KYN339:KYT339"/>
    <mergeCell ref="KYU339:KZA339"/>
    <mergeCell ref="KZB339:KZH339"/>
    <mergeCell ref="KZI339:KZO339"/>
    <mergeCell ref="KZP339:KZV339"/>
    <mergeCell ref="KZW339:LAC339"/>
    <mergeCell ref="LAD339:LAJ339"/>
    <mergeCell ref="KVO339:KVU339"/>
    <mergeCell ref="KVV339:KWB339"/>
    <mergeCell ref="KWC339:KWI339"/>
    <mergeCell ref="KWJ339:KWP339"/>
    <mergeCell ref="KWQ339:KWW339"/>
    <mergeCell ref="KWX339:KXD339"/>
    <mergeCell ref="KXE339:KXK339"/>
    <mergeCell ref="KXL339:KXR339"/>
    <mergeCell ref="KXS339:KXY339"/>
    <mergeCell ref="KTD339:KTJ339"/>
    <mergeCell ref="KTK339:KTQ339"/>
    <mergeCell ref="KTR339:KTX339"/>
    <mergeCell ref="KTY339:KUE339"/>
    <mergeCell ref="KUF339:KUL339"/>
    <mergeCell ref="KUM339:KUS339"/>
    <mergeCell ref="KUT339:KUZ339"/>
    <mergeCell ref="KVA339:KVG339"/>
    <mergeCell ref="KVH339:KVN339"/>
    <mergeCell ref="KQS339:KQY339"/>
    <mergeCell ref="KQZ339:KRF339"/>
    <mergeCell ref="KRG339:KRM339"/>
    <mergeCell ref="KRN339:KRT339"/>
    <mergeCell ref="KRU339:KSA339"/>
    <mergeCell ref="KSB339:KSH339"/>
    <mergeCell ref="KSI339:KSO339"/>
    <mergeCell ref="KSP339:KSV339"/>
    <mergeCell ref="KSW339:KTC339"/>
    <mergeCell ref="KOH339:KON339"/>
    <mergeCell ref="KOO339:KOU339"/>
    <mergeCell ref="KOV339:KPB339"/>
    <mergeCell ref="KPC339:KPI339"/>
    <mergeCell ref="KPJ339:KPP339"/>
    <mergeCell ref="KPQ339:KPW339"/>
    <mergeCell ref="KPX339:KQD339"/>
    <mergeCell ref="KQE339:KQK339"/>
    <mergeCell ref="KQL339:KQR339"/>
    <mergeCell ref="KLW339:KMC339"/>
    <mergeCell ref="KMD339:KMJ339"/>
    <mergeCell ref="KMK339:KMQ339"/>
    <mergeCell ref="KMR339:KMX339"/>
    <mergeCell ref="KMY339:KNE339"/>
    <mergeCell ref="KNF339:KNL339"/>
    <mergeCell ref="KNM339:KNS339"/>
    <mergeCell ref="KNT339:KNZ339"/>
    <mergeCell ref="KOA339:KOG339"/>
    <mergeCell ref="KJL339:KJR339"/>
    <mergeCell ref="KJS339:KJY339"/>
    <mergeCell ref="KJZ339:KKF339"/>
    <mergeCell ref="KKG339:KKM339"/>
    <mergeCell ref="KKN339:KKT339"/>
    <mergeCell ref="KKU339:KLA339"/>
    <mergeCell ref="KLB339:KLH339"/>
    <mergeCell ref="KLI339:KLO339"/>
    <mergeCell ref="KLP339:KLV339"/>
    <mergeCell ref="KHA339:KHG339"/>
    <mergeCell ref="KHH339:KHN339"/>
    <mergeCell ref="KHO339:KHU339"/>
    <mergeCell ref="KHV339:KIB339"/>
    <mergeCell ref="KIC339:KII339"/>
    <mergeCell ref="KIJ339:KIP339"/>
    <mergeCell ref="KIQ339:KIW339"/>
    <mergeCell ref="KIX339:KJD339"/>
    <mergeCell ref="KJE339:KJK339"/>
    <mergeCell ref="KEP339:KEV339"/>
    <mergeCell ref="KEW339:KFC339"/>
    <mergeCell ref="KFD339:KFJ339"/>
    <mergeCell ref="KFK339:KFQ339"/>
    <mergeCell ref="KFR339:KFX339"/>
    <mergeCell ref="KFY339:KGE339"/>
    <mergeCell ref="KGF339:KGL339"/>
    <mergeCell ref="KGM339:KGS339"/>
    <mergeCell ref="KGT339:KGZ339"/>
    <mergeCell ref="KCE339:KCK339"/>
    <mergeCell ref="KCL339:KCR339"/>
    <mergeCell ref="KCS339:KCY339"/>
    <mergeCell ref="KCZ339:KDF339"/>
    <mergeCell ref="KDG339:KDM339"/>
    <mergeCell ref="KDN339:KDT339"/>
    <mergeCell ref="KDU339:KEA339"/>
    <mergeCell ref="KEB339:KEH339"/>
    <mergeCell ref="KEI339:KEO339"/>
    <mergeCell ref="JZT339:JZZ339"/>
    <mergeCell ref="KAA339:KAG339"/>
    <mergeCell ref="KAH339:KAN339"/>
    <mergeCell ref="KAO339:KAU339"/>
    <mergeCell ref="KAV339:KBB339"/>
    <mergeCell ref="KBC339:KBI339"/>
    <mergeCell ref="KBJ339:KBP339"/>
    <mergeCell ref="KBQ339:KBW339"/>
    <mergeCell ref="KBX339:KCD339"/>
    <mergeCell ref="JXI339:JXO339"/>
    <mergeCell ref="JXP339:JXV339"/>
    <mergeCell ref="JXW339:JYC339"/>
    <mergeCell ref="JYD339:JYJ339"/>
    <mergeCell ref="JYK339:JYQ339"/>
    <mergeCell ref="JYR339:JYX339"/>
    <mergeCell ref="JYY339:JZE339"/>
    <mergeCell ref="JZF339:JZL339"/>
    <mergeCell ref="JZM339:JZS339"/>
    <mergeCell ref="JUX339:JVD339"/>
    <mergeCell ref="JVE339:JVK339"/>
    <mergeCell ref="JVL339:JVR339"/>
    <mergeCell ref="JVS339:JVY339"/>
    <mergeCell ref="JVZ339:JWF339"/>
    <mergeCell ref="JWG339:JWM339"/>
    <mergeCell ref="JWN339:JWT339"/>
    <mergeCell ref="JWU339:JXA339"/>
    <mergeCell ref="JXB339:JXH339"/>
    <mergeCell ref="JSM339:JSS339"/>
    <mergeCell ref="JST339:JSZ339"/>
    <mergeCell ref="JTA339:JTG339"/>
    <mergeCell ref="JTH339:JTN339"/>
    <mergeCell ref="JTO339:JTU339"/>
    <mergeCell ref="JTV339:JUB339"/>
    <mergeCell ref="JUC339:JUI339"/>
    <mergeCell ref="JUJ339:JUP339"/>
    <mergeCell ref="JUQ339:JUW339"/>
    <mergeCell ref="JQB339:JQH339"/>
    <mergeCell ref="JQI339:JQO339"/>
    <mergeCell ref="JQP339:JQV339"/>
    <mergeCell ref="JQW339:JRC339"/>
    <mergeCell ref="JRD339:JRJ339"/>
    <mergeCell ref="JRK339:JRQ339"/>
    <mergeCell ref="JRR339:JRX339"/>
    <mergeCell ref="JRY339:JSE339"/>
    <mergeCell ref="JSF339:JSL339"/>
    <mergeCell ref="JNQ339:JNW339"/>
    <mergeCell ref="JNX339:JOD339"/>
    <mergeCell ref="JOE339:JOK339"/>
    <mergeCell ref="JOL339:JOR339"/>
    <mergeCell ref="JOS339:JOY339"/>
    <mergeCell ref="JOZ339:JPF339"/>
    <mergeCell ref="JPG339:JPM339"/>
    <mergeCell ref="JPN339:JPT339"/>
    <mergeCell ref="JPU339:JQA339"/>
    <mergeCell ref="JLF339:JLL339"/>
    <mergeCell ref="JLM339:JLS339"/>
    <mergeCell ref="JLT339:JLZ339"/>
    <mergeCell ref="JMA339:JMG339"/>
    <mergeCell ref="JMH339:JMN339"/>
    <mergeCell ref="JMO339:JMU339"/>
    <mergeCell ref="JMV339:JNB339"/>
    <mergeCell ref="JNC339:JNI339"/>
    <mergeCell ref="JNJ339:JNP339"/>
    <mergeCell ref="JIU339:JJA339"/>
    <mergeCell ref="JJB339:JJH339"/>
    <mergeCell ref="JJI339:JJO339"/>
    <mergeCell ref="JJP339:JJV339"/>
    <mergeCell ref="JJW339:JKC339"/>
    <mergeCell ref="JKD339:JKJ339"/>
    <mergeCell ref="JKK339:JKQ339"/>
    <mergeCell ref="JKR339:JKX339"/>
    <mergeCell ref="JKY339:JLE339"/>
    <mergeCell ref="JGJ339:JGP339"/>
    <mergeCell ref="JGQ339:JGW339"/>
    <mergeCell ref="JGX339:JHD339"/>
    <mergeCell ref="JHE339:JHK339"/>
    <mergeCell ref="JHL339:JHR339"/>
    <mergeCell ref="JHS339:JHY339"/>
    <mergeCell ref="JHZ339:JIF339"/>
    <mergeCell ref="JIG339:JIM339"/>
    <mergeCell ref="JIN339:JIT339"/>
    <mergeCell ref="JDY339:JEE339"/>
    <mergeCell ref="JEF339:JEL339"/>
    <mergeCell ref="JEM339:JES339"/>
    <mergeCell ref="JET339:JEZ339"/>
    <mergeCell ref="JFA339:JFG339"/>
    <mergeCell ref="JFH339:JFN339"/>
    <mergeCell ref="JFO339:JFU339"/>
    <mergeCell ref="JFV339:JGB339"/>
    <mergeCell ref="JGC339:JGI339"/>
    <mergeCell ref="JBN339:JBT339"/>
    <mergeCell ref="JBU339:JCA339"/>
    <mergeCell ref="JCB339:JCH339"/>
    <mergeCell ref="JCI339:JCO339"/>
    <mergeCell ref="JCP339:JCV339"/>
    <mergeCell ref="JCW339:JDC339"/>
    <mergeCell ref="JDD339:JDJ339"/>
    <mergeCell ref="JDK339:JDQ339"/>
    <mergeCell ref="JDR339:JDX339"/>
    <mergeCell ref="IZC339:IZI339"/>
    <mergeCell ref="IZJ339:IZP339"/>
    <mergeCell ref="IZQ339:IZW339"/>
    <mergeCell ref="IZX339:JAD339"/>
    <mergeCell ref="JAE339:JAK339"/>
    <mergeCell ref="JAL339:JAR339"/>
    <mergeCell ref="JAS339:JAY339"/>
    <mergeCell ref="JAZ339:JBF339"/>
    <mergeCell ref="JBG339:JBM339"/>
    <mergeCell ref="IWR339:IWX339"/>
    <mergeCell ref="IWY339:IXE339"/>
    <mergeCell ref="IXF339:IXL339"/>
    <mergeCell ref="IXM339:IXS339"/>
    <mergeCell ref="IXT339:IXZ339"/>
    <mergeCell ref="IYA339:IYG339"/>
    <mergeCell ref="IYH339:IYN339"/>
    <mergeCell ref="IYO339:IYU339"/>
    <mergeCell ref="IYV339:IZB339"/>
    <mergeCell ref="IUG339:IUM339"/>
    <mergeCell ref="IUN339:IUT339"/>
    <mergeCell ref="IUU339:IVA339"/>
    <mergeCell ref="IVB339:IVH339"/>
    <mergeCell ref="IVI339:IVO339"/>
    <mergeCell ref="IVP339:IVV339"/>
    <mergeCell ref="IVW339:IWC339"/>
    <mergeCell ref="IWD339:IWJ339"/>
    <mergeCell ref="IWK339:IWQ339"/>
    <mergeCell ref="IRV339:ISB339"/>
    <mergeCell ref="ISC339:ISI339"/>
    <mergeCell ref="ISJ339:ISP339"/>
    <mergeCell ref="ISQ339:ISW339"/>
    <mergeCell ref="ISX339:ITD339"/>
    <mergeCell ref="ITE339:ITK339"/>
    <mergeCell ref="ITL339:ITR339"/>
    <mergeCell ref="ITS339:ITY339"/>
    <mergeCell ref="ITZ339:IUF339"/>
    <mergeCell ref="IPK339:IPQ339"/>
    <mergeCell ref="IPR339:IPX339"/>
    <mergeCell ref="IPY339:IQE339"/>
    <mergeCell ref="IQF339:IQL339"/>
    <mergeCell ref="IQM339:IQS339"/>
    <mergeCell ref="IQT339:IQZ339"/>
    <mergeCell ref="IRA339:IRG339"/>
    <mergeCell ref="IRH339:IRN339"/>
    <mergeCell ref="IRO339:IRU339"/>
    <mergeCell ref="IMZ339:INF339"/>
    <mergeCell ref="ING339:INM339"/>
    <mergeCell ref="INN339:INT339"/>
    <mergeCell ref="INU339:IOA339"/>
    <mergeCell ref="IOB339:IOH339"/>
    <mergeCell ref="IOI339:IOO339"/>
    <mergeCell ref="IOP339:IOV339"/>
    <mergeCell ref="IOW339:IPC339"/>
    <mergeCell ref="IPD339:IPJ339"/>
    <mergeCell ref="IKO339:IKU339"/>
    <mergeCell ref="IKV339:ILB339"/>
    <mergeCell ref="ILC339:ILI339"/>
    <mergeCell ref="ILJ339:ILP339"/>
    <mergeCell ref="ILQ339:ILW339"/>
    <mergeCell ref="ILX339:IMD339"/>
    <mergeCell ref="IME339:IMK339"/>
    <mergeCell ref="IML339:IMR339"/>
    <mergeCell ref="IMS339:IMY339"/>
    <mergeCell ref="IID339:IIJ339"/>
    <mergeCell ref="IIK339:IIQ339"/>
    <mergeCell ref="IIR339:IIX339"/>
    <mergeCell ref="IIY339:IJE339"/>
    <mergeCell ref="IJF339:IJL339"/>
    <mergeCell ref="IJM339:IJS339"/>
    <mergeCell ref="IJT339:IJZ339"/>
    <mergeCell ref="IKA339:IKG339"/>
    <mergeCell ref="IKH339:IKN339"/>
    <mergeCell ref="IFS339:IFY339"/>
    <mergeCell ref="IFZ339:IGF339"/>
    <mergeCell ref="IGG339:IGM339"/>
    <mergeCell ref="IGN339:IGT339"/>
    <mergeCell ref="IGU339:IHA339"/>
    <mergeCell ref="IHB339:IHH339"/>
    <mergeCell ref="IHI339:IHO339"/>
    <mergeCell ref="IHP339:IHV339"/>
    <mergeCell ref="IHW339:IIC339"/>
    <mergeCell ref="IDH339:IDN339"/>
    <mergeCell ref="IDO339:IDU339"/>
    <mergeCell ref="IDV339:IEB339"/>
    <mergeCell ref="IEC339:IEI339"/>
    <mergeCell ref="IEJ339:IEP339"/>
    <mergeCell ref="IEQ339:IEW339"/>
    <mergeCell ref="IEX339:IFD339"/>
    <mergeCell ref="IFE339:IFK339"/>
    <mergeCell ref="IFL339:IFR339"/>
    <mergeCell ref="IAW339:IBC339"/>
    <mergeCell ref="IBD339:IBJ339"/>
    <mergeCell ref="IBK339:IBQ339"/>
    <mergeCell ref="IBR339:IBX339"/>
    <mergeCell ref="IBY339:ICE339"/>
    <mergeCell ref="ICF339:ICL339"/>
    <mergeCell ref="ICM339:ICS339"/>
    <mergeCell ref="ICT339:ICZ339"/>
    <mergeCell ref="IDA339:IDG339"/>
    <mergeCell ref="HYL339:HYR339"/>
    <mergeCell ref="HYS339:HYY339"/>
    <mergeCell ref="HYZ339:HZF339"/>
    <mergeCell ref="HZG339:HZM339"/>
    <mergeCell ref="HZN339:HZT339"/>
    <mergeCell ref="HZU339:IAA339"/>
    <mergeCell ref="IAB339:IAH339"/>
    <mergeCell ref="IAI339:IAO339"/>
    <mergeCell ref="IAP339:IAV339"/>
    <mergeCell ref="HWA339:HWG339"/>
    <mergeCell ref="HWH339:HWN339"/>
    <mergeCell ref="HWO339:HWU339"/>
    <mergeCell ref="HWV339:HXB339"/>
    <mergeCell ref="HXC339:HXI339"/>
    <mergeCell ref="HXJ339:HXP339"/>
    <mergeCell ref="HXQ339:HXW339"/>
    <mergeCell ref="HXX339:HYD339"/>
    <mergeCell ref="HYE339:HYK339"/>
    <mergeCell ref="HTP339:HTV339"/>
    <mergeCell ref="HTW339:HUC339"/>
    <mergeCell ref="HUD339:HUJ339"/>
    <mergeCell ref="HUK339:HUQ339"/>
    <mergeCell ref="HUR339:HUX339"/>
    <mergeCell ref="HUY339:HVE339"/>
    <mergeCell ref="HVF339:HVL339"/>
    <mergeCell ref="HVM339:HVS339"/>
    <mergeCell ref="HVT339:HVZ339"/>
    <mergeCell ref="HRE339:HRK339"/>
    <mergeCell ref="HRL339:HRR339"/>
    <mergeCell ref="HRS339:HRY339"/>
    <mergeCell ref="HRZ339:HSF339"/>
    <mergeCell ref="HSG339:HSM339"/>
    <mergeCell ref="HSN339:HST339"/>
    <mergeCell ref="HSU339:HTA339"/>
    <mergeCell ref="HTB339:HTH339"/>
    <mergeCell ref="HTI339:HTO339"/>
    <mergeCell ref="HOT339:HOZ339"/>
    <mergeCell ref="HPA339:HPG339"/>
    <mergeCell ref="HPH339:HPN339"/>
    <mergeCell ref="HPO339:HPU339"/>
    <mergeCell ref="HPV339:HQB339"/>
    <mergeCell ref="HQC339:HQI339"/>
    <mergeCell ref="HQJ339:HQP339"/>
    <mergeCell ref="HQQ339:HQW339"/>
    <mergeCell ref="HQX339:HRD339"/>
    <mergeCell ref="HMI339:HMO339"/>
    <mergeCell ref="HMP339:HMV339"/>
    <mergeCell ref="HMW339:HNC339"/>
    <mergeCell ref="HND339:HNJ339"/>
    <mergeCell ref="HNK339:HNQ339"/>
    <mergeCell ref="HNR339:HNX339"/>
    <mergeCell ref="HNY339:HOE339"/>
    <mergeCell ref="HOF339:HOL339"/>
    <mergeCell ref="HOM339:HOS339"/>
    <mergeCell ref="HJX339:HKD339"/>
    <mergeCell ref="HKE339:HKK339"/>
    <mergeCell ref="HKL339:HKR339"/>
    <mergeCell ref="HKS339:HKY339"/>
    <mergeCell ref="HKZ339:HLF339"/>
    <mergeCell ref="HLG339:HLM339"/>
    <mergeCell ref="HLN339:HLT339"/>
    <mergeCell ref="HLU339:HMA339"/>
    <mergeCell ref="HMB339:HMH339"/>
    <mergeCell ref="HHM339:HHS339"/>
    <mergeCell ref="HHT339:HHZ339"/>
    <mergeCell ref="HIA339:HIG339"/>
    <mergeCell ref="HIH339:HIN339"/>
    <mergeCell ref="HIO339:HIU339"/>
    <mergeCell ref="HIV339:HJB339"/>
    <mergeCell ref="HJC339:HJI339"/>
    <mergeCell ref="HJJ339:HJP339"/>
    <mergeCell ref="HJQ339:HJW339"/>
    <mergeCell ref="HFB339:HFH339"/>
    <mergeCell ref="HFI339:HFO339"/>
    <mergeCell ref="HFP339:HFV339"/>
    <mergeCell ref="HFW339:HGC339"/>
    <mergeCell ref="HGD339:HGJ339"/>
    <mergeCell ref="HGK339:HGQ339"/>
    <mergeCell ref="HGR339:HGX339"/>
    <mergeCell ref="HGY339:HHE339"/>
    <mergeCell ref="HHF339:HHL339"/>
    <mergeCell ref="HCQ339:HCW339"/>
    <mergeCell ref="HCX339:HDD339"/>
    <mergeCell ref="HDE339:HDK339"/>
    <mergeCell ref="HDL339:HDR339"/>
    <mergeCell ref="HDS339:HDY339"/>
    <mergeCell ref="HDZ339:HEF339"/>
    <mergeCell ref="HEG339:HEM339"/>
    <mergeCell ref="HEN339:HET339"/>
    <mergeCell ref="HEU339:HFA339"/>
    <mergeCell ref="HAF339:HAL339"/>
    <mergeCell ref="HAM339:HAS339"/>
    <mergeCell ref="HAT339:HAZ339"/>
    <mergeCell ref="HBA339:HBG339"/>
    <mergeCell ref="HBH339:HBN339"/>
    <mergeCell ref="HBO339:HBU339"/>
    <mergeCell ref="HBV339:HCB339"/>
    <mergeCell ref="HCC339:HCI339"/>
    <mergeCell ref="HCJ339:HCP339"/>
    <mergeCell ref="GXU339:GYA339"/>
    <mergeCell ref="GYB339:GYH339"/>
    <mergeCell ref="GYI339:GYO339"/>
    <mergeCell ref="GYP339:GYV339"/>
    <mergeCell ref="GYW339:GZC339"/>
    <mergeCell ref="GZD339:GZJ339"/>
    <mergeCell ref="GZK339:GZQ339"/>
    <mergeCell ref="GZR339:GZX339"/>
    <mergeCell ref="GZY339:HAE339"/>
    <mergeCell ref="GVJ339:GVP339"/>
    <mergeCell ref="GVQ339:GVW339"/>
    <mergeCell ref="GVX339:GWD339"/>
    <mergeCell ref="GWE339:GWK339"/>
    <mergeCell ref="GWL339:GWR339"/>
    <mergeCell ref="GWS339:GWY339"/>
    <mergeCell ref="GWZ339:GXF339"/>
    <mergeCell ref="GXG339:GXM339"/>
    <mergeCell ref="GXN339:GXT339"/>
    <mergeCell ref="GSY339:GTE339"/>
    <mergeCell ref="GTF339:GTL339"/>
    <mergeCell ref="GTM339:GTS339"/>
    <mergeCell ref="GTT339:GTZ339"/>
    <mergeCell ref="GUA339:GUG339"/>
    <mergeCell ref="GUH339:GUN339"/>
    <mergeCell ref="GUO339:GUU339"/>
    <mergeCell ref="GUV339:GVB339"/>
    <mergeCell ref="GVC339:GVI339"/>
    <mergeCell ref="GQN339:GQT339"/>
    <mergeCell ref="GQU339:GRA339"/>
    <mergeCell ref="GRB339:GRH339"/>
    <mergeCell ref="GRI339:GRO339"/>
    <mergeCell ref="GRP339:GRV339"/>
    <mergeCell ref="GRW339:GSC339"/>
    <mergeCell ref="GSD339:GSJ339"/>
    <mergeCell ref="GSK339:GSQ339"/>
    <mergeCell ref="GSR339:GSX339"/>
    <mergeCell ref="GOC339:GOI339"/>
    <mergeCell ref="GOJ339:GOP339"/>
    <mergeCell ref="GOQ339:GOW339"/>
    <mergeCell ref="GOX339:GPD339"/>
    <mergeCell ref="GPE339:GPK339"/>
    <mergeCell ref="GPL339:GPR339"/>
    <mergeCell ref="GPS339:GPY339"/>
    <mergeCell ref="GPZ339:GQF339"/>
    <mergeCell ref="GQG339:GQM339"/>
    <mergeCell ref="GLR339:GLX339"/>
    <mergeCell ref="GLY339:GME339"/>
    <mergeCell ref="GMF339:GML339"/>
    <mergeCell ref="GMM339:GMS339"/>
    <mergeCell ref="GMT339:GMZ339"/>
    <mergeCell ref="GNA339:GNG339"/>
    <mergeCell ref="GNH339:GNN339"/>
    <mergeCell ref="GNO339:GNU339"/>
    <mergeCell ref="GNV339:GOB339"/>
    <mergeCell ref="GJG339:GJM339"/>
    <mergeCell ref="GJN339:GJT339"/>
    <mergeCell ref="GJU339:GKA339"/>
    <mergeCell ref="GKB339:GKH339"/>
    <mergeCell ref="GKI339:GKO339"/>
    <mergeCell ref="GKP339:GKV339"/>
    <mergeCell ref="GKW339:GLC339"/>
    <mergeCell ref="GLD339:GLJ339"/>
    <mergeCell ref="GLK339:GLQ339"/>
    <mergeCell ref="GGV339:GHB339"/>
    <mergeCell ref="GHC339:GHI339"/>
    <mergeCell ref="GHJ339:GHP339"/>
    <mergeCell ref="GHQ339:GHW339"/>
    <mergeCell ref="GHX339:GID339"/>
    <mergeCell ref="GIE339:GIK339"/>
    <mergeCell ref="GIL339:GIR339"/>
    <mergeCell ref="GIS339:GIY339"/>
    <mergeCell ref="GIZ339:GJF339"/>
    <mergeCell ref="GEK339:GEQ339"/>
    <mergeCell ref="GER339:GEX339"/>
    <mergeCell ref="GEY339:GFE339"/>
    <mergeCell ref="GFF339:GFL339"/>
    <mergeCell ref="GFM339:GFS339"/>
    <mergeCell ref="GFT339:GFZ339"/>
    <mergeCell ref="GGA339:GGG339"/>
    <mergeCell ref="GGH339:GGN339"/>
    <mergeCell ref="GGO339:GGU339"/>
    <mergeCell ref="GBZ339:GCF339"/>
    <mergeCell ref="GCG339:GCM339"/>
    <mergeCell ref="GCN339:GCT339"/>
    <mergeCell ref="GCU339:GDA339"/>
    <mergeCell ref="GDB339:GDH339"/>
    <mergeCell ref="GDI339:GDO339"/>
    <mergeCell ref="GDP339:GDV339"/>
    <mergeCell ref="GDW339:GEC339"/>
    <mergeCell ref="GED339:GEJ339"/>
    <mergeCell ref="FZO339:FZU339"/>
    <mergeCell ref="FZV339:GAB339"/>
    <mergeCell ref="GAC339:GAI339"/>
    <mergeCell ref="GAJ339:GAP339"/>
    <mergeCell ref="GAQ339:GAW339"/>
    <mergeCell ref="GAX339:GBD339"/>
    <mergeCell ref="GBE339:GBK339"/>
    <mergeCell ref="GBL339:GBR339"/>
    <mergeCell ref="GBS339:GBY339"/>
    <mergeCell ref="FXD339:FXJ339"/>
    <mergeCell ref="FXK339:FXQ339"/>
    <mergeCell ref="FXR339:FXX339"/>
    <mergeCell ref="FXY339:FYE339"/>
    <mergeCell ref="FYF339:FYL339"/>
    <mergeCell ref="FYM339:FYS339"/>
    <mergeCell ref="FYT339:FYZ339"/>
    <mergeCell ref="FZA339:FZG339"/>
    <mergeCell ref="FZH339:FZN339"/>
    <mergeCell ref="FUS339:FUY339"/>
    <mergeCell ref="FUZ339:FVF339"/>
    <mergeCell ref="FVG339:FVM339"/>
    <mergeCell ref="FVN339:FVT339"/>
    <mergeCell ref="FVU339:FWA339"/>
    <mergeCell ref="FWB339:FWH339"/>
    <mergeCell ref="FWI339:FWO339"/>
    <mergeCell ref="FWP339:FWV339"/>
    <mergeCell ref="FWW339:FXC339"/>
    <mergeCell ref="FSH339:FSN339"/>
    <mergeCell ref="FSO339:FSU339"/>
    <mergeCell ref="FSV339:FTB339"/>
    <mergeCell ref="FTC339:FTI339"/>
    <mergeCell ref="FTJ339:FTP339"/>
    <mergeCell ref="FTQ339:FTW339"/>
    <mergeCell ref="FTX339:FUD339"/>
    <mergeCell ref="FUE339:FUK339"/>
    <mergeCell ref="FUL339:FUR339"/>
    <mergeCell ref="FPW339:FQC339"/>
    <mergeCell ref="FQD339:FQJ339"/>
    <mergeCell ref="FQK339:FQQ339"/>
    <mergeCell ref="FQR339:FQX339"/>
    <mergeCell ref="FQY339:FRE339"/>
    <mergeCell ref="FRF339:FRL339"/>
    <mergeCell ref="FRM339:FRS339"/>
    <mergeCell ref="FRT339:FRZ339"/>
    <mergeCell ref="FSA339:FSG339"/>
    <mergeCell ref="FNL339:FNR339"/>
    <mergeCell ref="FNS339:FNY339"/>
    <mergeCell ref="FNZ339:FOF339"/>
    <mergeCell ref="FOG339:FOM339"/>
    <mergeCell ref="FON339:FOT339"/>
    <mergeCell ref="FOU339:FPA339"/>
    <mergeCell ref="FPB339:FPH339"/>
    <mergeCell ref="FPI339:FPO339"/>
    <mergeCell ref="FPP339:FPV339"/>
    <mergeCell ref="FLA339:FLG339"/>
    <mergeCell ref="FLH339:FLN339"/>
    <mergeCell ref="FLO339:FLU339"/>
    <mergeCell ref="FLV339:FMB339"/>
    <mergeCell ref="FMC339:FMI339"/>
    <mergeCell ref="FMJ339:FMP339"/>
    <mergeCell ref="FMQ339:FMW339"/>
    <mergeCell ref="FMX339:FND339"/>
    <mergeCell ref="FNE339:FNK339"/>
    <mergeCell ref="FIP339:FIV339"/>
    <mergeCell ref="FIW339:FJC339"/>
    <mergeCell ref="FJD339:FJJ339"/>
    <mergeCell ref="FJK339:FJQ339"/>
    <mergeCell ref="FJR339:FJX339"/>
    <mergeCell ref="FJY339:FKE339"/>
    <mergeCell ref="FKF339:FKL339"/>
    <mergeCell ref="FKM339:FKS339"/>
    <mergeCell ref="FKT339:FKZ339"/>
    <mergeCell ref="FGE339:FGK339"/>
    <mergeCell ref="FGL339:FGR339"/>
    <mergeCell ref="FGS339:FGY339"/>
    <mergeCell ref="FGZ339:FHF339"/>
    <mergeCell ref="FHG339:FHM339"/>
    <mergeCell ref="FHN339:FHT339"/>
    <mergeCell ref="FHU339:FIA339"/>
    <mergeCell ref="FIB339:FIH339"/>
    <mergeCell ref="FII339:FIO339"/>
    <mergeCell ref="FDT339:FDZ339"/>
    <mergeCell ref="FEA339:FEG339"/>
    <mergeCell ref="FEH339:FEN339"/>
    <mergeCell ref="FEO339:FEU339"/>
    <mergeCell ref="FEV339:FFB339"/>
    <mergeCell ref="FFC339:FFI339"/>
    <mergeCell ref="FFJ339:FFP339"/>
    <mergeCell ref="FFQ339:FFW339"/>
    <mergeCell ref="FFX339:FGD339"/>
    <mergeCell ref="FBI339:FBO339"/>
    <mergeCell ref="FBP339:FBV339"/>
    <mergeCell ref="FBW339:FCC339"/>
    <mergeCell ref="FCD339:FCJ339"/>
    <mergeCell ref="FCK339:FCQ339"/>
    <mergeCell ref="FCR339:FCX339"/>
    <mergeCell ref="FCY339:FDE339"/>
    <mergeCell ref="FDF339:FDL339"/>
    <mergeCell ref="FDM339:FDS339"/>
    <mergeCell ref="EYX339:EZD339"/>
    <mergeCell ref="EZE339:EZK339"/>
    <mergeCell ref="EZL339:EZR339"/>
    <mergeCell ref="EZS339:EZY339"/>
    <mergeCell ref="EZZ339:FAF339"/>
    <mergeCell ref="FAG339:FAM339"/>
    <mergeCell ref="FAN339:FAT339"/>
    <mergeCell ref="FAU339:FBA339"/>
    <mergeCell ref="FBB339:FBH339"/>
    <mergeCell ref="EWM339:EWS339"/>
    <mergeCell ref="EWT339:EWZ339"/>
    <mergeCell ref="EXA339:EXG339"/>
    <mergeCell ref="EXH339:EXN339"/>
    <mergeCell ref="EXO339:EXU339"/>
    <mergeCell ref="EXV339:EYB339"/>
    <mergeCell ref="EYC339:EYI339"/>
    <mergeCell ref="EYJ339:EYP339"/>
    <mergeCell ref="EYQ339:EYW339"/>
    <mergeCell ref="EUB339:EUH339"/>
    <mergeCell ref="EUI339:EUO339"/>
    <mergeCell ref="EUP339:EUV339"/>
    <mergeCell ref="EUW339:EVC339"/>
    <mergeCell ref="EVD339:EVJ339"/>
    <mergeCell ref="EVK339:EVQ339"/>
    <mergeCell ref="EVR339:EVX339"/>
    <mergeCell ref="EVY339:EWE339"/>
    <mergeCell ref="EWF339:EWL339"/>
    <mergeCell ref="ERQ339:ERW339"/>
    <mergeCell ref="ERX339:ESD339"/>
    <mergeCell ref="ESE339:ESK339"/>
    <mergeCell ref="ESL339:ESR339"/>
    <mergeCell ref="ESS339:ESY339"/>
    <mergeCell ref="ESZ339:ETF339"/>
    <mergeCell ref="ETG339:ETM339"/>
    <mergeCell ref="ETN339:ETT339"/>
    <mergeCell ref="ETU339:EUA339"/>
    <mergeCell ref="EPF339:EPL339"/>
    <mergeCell ref="EPM339:EPS339"/>
    <mergeCell ref="EPT339:EPZ339"/>
    <mergeCell ref="EQA339:EQG339"/>
    <mergeCell ref="EQH339:EQN339"/>
    <mergeCell ref="EQO339:EQU339"/>
    <mergeCell ref="EQV339:ERB339"/>
    <mergeCell ref="ERC339:ERI339"/>
    <mergeCell ref="ERJ339:ERP339"/>
    <mergeCell ref="EMU339:ENA339"/>
    <mergeCell ref="ENB339:ENH339"/>
    <mergeCell ref="ENI339:ENO339"/>
    <mergeCell ref="ENP339:ENV339"/>
    <mergeCell ref="ENW339:EOC339"/>
    <mergeCell ref="EOD339:EOJ339"/>
    <mergeCell ref="EOK339:EOQ339"/>
    <mergeCell ref="EOR339:EOX339"/>
    <mergeCell ref="EOY339:EPE339"/>
    <mergeCell ref="EKJ339:EKP339"/>
    <mergeCell ref="EKQ339:EKW339"/>
    <mergeCell ref="EKX339:ELD339"/>
    <mergeCell ref="ELE339:ELK339"/>
    <mergeCell ref="ELL339:ELR339"/>
    <mergeCell ref="ELS339:ELY339"/>
    <mergeCell ref="ELZ339:EMF339"/>
    <mergeCell ref="EMG339:EMM339"/>
    <mergeCell ref="EMN339:EMT339"/>
    <mergeCell ref="EHY339:EIE339"/>
    <mergeCell ref="EIF339:EIL339"/>
    <mergeCell ref="EIM339:EIS339"/>
    <mergeCell ref="EIT339:EIZ339"/>
    <mergeCell ref="EJA339:EJG339"/>
    <mergeCell ref="EJH339:EJN339"/>
    <mergeCell ref="EJO339:EJU339"/>
    <mergeCell ref="EJV339:EKB339"/>
    <mergeCell ref="EKC339:EKI339"/>
    <mergeCell ref="EFN339:EFT339"/>
    <mergeCell ref="EFU339:EGA339"/>
    <mergeCell ref="EGB339:EGH339"/>
    <mergeCell ref="EGI339:EGO339"/>
    <mergeCell ref="EGP339:EGV339"/>
    <mergeCell ref="EGW339:EHC339"/>
    <mergeCell ref="EHD339:EHJ339"/>
    <mergeCell ref="EHK339:EHQ339"/>
    <mergeCell ref="EHR339:EHX339"/>
    <mergeCell ref="EDC339:EDI339"/>
    <mergeCell ref="EDJ339:EDP339"/>
    <mergeCell ref="EDQ339:EDW339"/>
    <mergeCell ref="EDX339:EED339"/>
    <mergeCell ref="EEE339:EEK339"/>
    <mergeCell ref="EEL339:EER339"/>
    <mergeCell ref="EES339:EEY339"/>
    <mergeCell ref="EEZ339:EFF339"/>
    <mergeCell ref="EFG339:EFM339"/>
    <mergeCell ref="EAR339:EAX339"/>
    <mergeCell ref="EAY339:EBE339"/>
    <mergeCell ref="EBF339:EBL339"/>
    <mergeCell ref="EBM339:EBS339"/>
    <mergeCell ref="EBT339:EBZ339"/>
    <mergeCell ref="ECA339:ECG339"/>
    <mergeCell ref="ECH339:ECN339"/>
    <mergeCell ref="ECO339:ECU339"/>
    <mergeCell ref="ECV339:EDB339"/>
    <mergeCell ref="DYG339:DYM339"/>
    <mergeCell ref="DYN339:DYT339"/>
    <mergeCell ref="DYU339:DZA339"/>
    <mergeCell ref="DZB339:DZH339"/>
    <mergeCell ref="DZI339:DZO339"/>
    <mergeCell ref="DZP339:DZV339"/>
    <mergeCell ref="DZW339:EAC339"/>
    <mergeCell ref="EAD339:EAJ339"/>
    <mergeCell ref="EAK339:EAQ339"/>
    <mergeCell ref="DVV339:DWB339"/>
    <mergeCell ref="DWC339:DWI339"/>
    <mergeCell ref="DWJ339:DWP339"/>
    <mergeCell ref="DWQ339:DWW339"/>
    <mergeCell ref="DWX339:DXD339"/>
    <mergeCell ref="DXE339:DXK339"/>
    <mergeCell ref="DXL339:DXR339"/>
    <mergeCell ref="DXS339:DXY339"/>
    <mergeCell ref="DXZ339:DYF339"/>
    <mergeCell ref="DTK339:DTQ339"/>
    <mergeCell ref="DTR339:DTX339"/>
    <mergeCell ref="DTY339:DUE339"/>
    <mergeCell ref="DUF339:DUL339"/>
    <mergeCell ref="DUM339:DUS339"/>
    <mergeCell ref="DUT339:DUZ339"/>
    <mergeCell ref="DVA339:DVG339"/>
    <mergeCell ref="DVH339:DVN339"/>
    <mergeCell ref="DVO339:DVU339"/>
    <mergeCell ref="DQZ339:DRF339"/>
    <mergeCell ref="DRG339:DRM339"/>
    <mergeCell ref="DRN339:DRT339"/>
    <mergeCell ref="DRU339:DSA339"/>
    <mergeCell ref="DSB339:DSH339"/>
    <mergeCell ref="DSI339:DSO339"/>
    <mergeCell ref="DSP339:DSV339"/>
    <mergeCell ref="DSW339:DTC339"/>
    <mergeCell ref="DTD339:DTJ339"/>
    <mergeCell ref="DOO339:DOU339"/>
    <mergeCell ref="DOV339:DPB339"/>
    <mergeCell ref="DPC339:DPI339"/>
    <mergeCell ref="DPJ339:DPP339"/>
    <mergeCell ref="DPQ339:DPW339"/>
    <mergeCell ref="DPX339:DQD339"/>
    <mergeCell ref="DQE339:DQK339"/>
    <mergeCell ref="DQL339:DQR339"/>
    <mergeCell ref="DQS339:DQY339"/>
    <mergeCell ref="DMD339:DMJ339"/>
    <mergeCell ref="DMK339:DMQ339"/>
    <mergeCell ref="DMR339:DMX339"/>
    <mergeCell ref="DMY339:DNE339"/>
    <mergeCell ref="DNF339:DNL339"/>
    <mergeCell ref="DNM339:DNS339"/>
    <mergeCell ref="DNT339:DNZ339"/>
    <mergeCell ref="DOA339:DOG339"/>
    <mergeCell ref="DOH339:DON339"/>
    <mergeCell ref="DJS339:DJY339"/>
    <mergeCell ref="DJZ339:DKF339"/>
    <mergeCell ref="DKG339:DKM339"/>
    <mergeCell ref="DKN339:DKT339"/>
    <mergeCell ref="DKU339:DLA339"/>
    <mergeCell ref="DLB339:DLH339"/>
    <mergeCell ref="DLI339:DLO339"/>
    <mergeCell ref="DLP339:DLV339"/>
    <mergeCell ref="DLW339:DMC339"/>
    <mergeCell ref="DHH339:DHN339"/>
    <mergeCell ref="DHO339:DHU339"/>
    <mergeCell ref="DHV339:DIB339"/>
    <mergeCell ref="DIC339:DII339"/>
    <mergeCell ref="DIJ339:DIP339"/>
    <mergeCell ref="DIQ339:DIW339"/>
    <mergeCell ref="DIX339:DJD339"/>
    <mergeCell ref="DJE339:DJK339"/>
    <mergeCell ref="DJL339:DJR339"/>
    <mergeCell ref="DEW339:DFC339"/>
    <mergeCell ref="DFD339:DFJ339"/>
    <mergeCell ref="DFK339:DFQ339"/>
    <mergeCell ref="DFR339:DFX339"/>
    <mergeCell ref="DFY339:DGE339"/>
    <mergeCell ref="DGF339:DGL339"/>
    <mergeCell ref="DGM339:DGS339"/>
    <mergeCell ref="DGT339:DGZ339"/>
    <mergeCell ref="DHA339:DHG339"/>
    <mergeCell ref="DCL339:DCR339"/>
    <mergeCell ref="DCS339:DCY339"/>
    <mergeCell ref="DCZ339:DDF339"/>
    <mergeCell ref="DDG339:DDM339"/>
    <mergeCell ref="DDN339:DDT339"/>
    <mergeCell ref="DDU339:DEA339"/>
    <mergeCell ref="DEB339:DEH339"/>
    <mergeCell ref="DEI339:DEO339"/>
    <mergeCell ref="DEP339:DEV339"/>
    <mergeCell ref="DAA339:DAG339"/>
    <mergeCell ref="DAH339:DAN339"/>
    <mergeCell ref="DAO339:DAU339"/>
    <mergeCell ref="DAV339:DBB339"/>
    <mergeCell ref="DBC339:DBI339"/>
    <mergeCell ref="DBJ339:DBP339"/>
    <mergeCell ref="DBQ339:DBW339"/>
    <mergeCell ref="DBX339:DCD339"/>
    <mergeCell ref="DCE339:DCK339"/>
    <mergeCell ref="CXP339:CXV339"/>
    <mergeCell ref="CXW339:CYC339"/>
    <mergeCell ref="CYD339:CYJ339"/>
    <mergeCell ref="CYK339:CYQ339"/>
    <mergeCell ref="CYR339:CYX339"/>
    <mergeCell ref="CYY339:CZE339"/>
    <mergeCell ref="CZF339:CZL339"/>
    <mergeCell ref="CZM339:CZS339"/>
    <mergeCell ref="CZT339:CZZ339"/>
    <mergeCell ref="CVE339:CVK339"/>
    <mergeCell ref="CVL339:CVR339"/>
    <mergeCell ref="CVS339:CVY339"/>
    <mergeCell ref="CVZ339:CWF339"/>
    <mergeCell ref="CWG339:CWM339"/>
    <mergeCell ref="CWN339:CWT339"/>
    <mergeCell ref="CWU339:CXA339"/>
    <mergeCell ref="CXB339:CXH339"/>
    <mergeCell ref="CXI339:CXO339"/>
    <mergeCell ref="CST339:CSZ339"/>
    <mergeCell ref="CTA339:CTG339"/>
    <mergeCell ref="CTH339:CTN339"/>
    <mergeCell ref="CTO339:CTU339"/>
    <mergeCell ref="CTV339:CUB339"/>
    <mergeCell ref="CUC339:CUI339"/>
    <mergeCell ref="CUJ339:CUP339"/>
    <mergeCell ref="CUQ339:CUW339"/>
    <mergeCell ref="CUX339:CVD339"/>
    <mergeCell ref="CQI339:CQO339"/>
    <mergeCell ref="CQP339:CQV339"/>
    <mergeCell ref="CQW339:CRC339"/>
    <mergeCell ref="CRD339:CRJ339"/>
    <mergeCell ref="CRK339:CRQ339"/>
    <mergeCell ref="CRR339:CRX339"/>
    <mergeCell ref="CRY339:CSE339"/>
    <mergeCell ref="CSF339:CSL339"/>
    <mergeCell ref="CSM339:CSS339"/>
    <mergeCell ref="CNX339:COD339"/>
    <mergeCell ref="COE339:COK339"/>
    <mergeCell ref="COL339:COR339"/>
    <mergeCell ref="COS339:COY339"/>
    <mergeCell ref="COZ339:CPF339"/>
    <mergeCell ref="CPG339:CPM339"/>
    <mergeCell ref="CPN339:CPT339"/>
    <mergeCell ref="CPU339:CQA339"/>
    <mergeCell ref="CQB339:CQH339"/>
    <mergeCell ref="CLM339:CLS339"/>
    <mergeCell ref="CLT339:CLZ339"/>
    <mergeCell ref="CMA339:CMG339"/>
    <mergeCell ref="CMH339:CMN339"/>
    <mergeCell ref="CMO339:CMU339"/>
    <mergeCell ref="CMV339:CNB339"/>
    <mergeCell ref="CNC339:CNI339"/>
    <mergeCell ref="CNJ339:CNP339"/>
    <mergeCell ref="CNQ339:CNW339"/>
    <mergeCell ref="CJB339:CJH339"/>
    <mergeCell ref="CJI339:CJO339"/>
    <mergeCell ref="CJP339:CJV339"/>
    <mergeCell ref="CJW339:CKC339"/>
    <mergeCell ref="CKD339:CKJ339"/>
    <mergeCell ref="CKK339:CKQ339"/>
    <mergeCell ref="CKR339:CKX339"/>
    <mergeCell ref="CKY339:CLE339"/>
    <mergeCell ref="CLF339:CLL339"/>
    <mergeCell ref="CGQ339:CGW339"/>
    <mergeCell ref="CGX339:CHD339"/>
    <mergeCell ref="CHE339:CHK339"/>
    <mergeCell ref="CHL339:CHR339"/>
    <mergeCell ref="CHS339:CHY339"/>
    <mergeCell ref="CHZ339:CIF339"/>
    <mergeCell ref="CIG339:CIM339"/>
    <mergeCell ref="CIN339:CIT339"/>
    <mergeCell ref="CIU339:CJA339"/>
    <mergeCell ref="CEF339:CEL339"/>
    <mergeCell ref="CEM339:CES339"/>
    <mergeCell ref="CET339:CEZ339"/>
    <mergeCell ref="CFA339:CFG339"/>
    <mergeCell ref="CFH339:CFN339"/>
    <mergeCell ref="CFO339:CFU339"/>
    <mergeCell ref="CFV339:CGB339"/>
    <mergeCell ref="CGC339:CGI339"/>
    <mergeCell ref="CGJ339:CGP339"/>
    <mergeCell ref="CBU339:CCA339"/>
    <mergeCell ref="CCB339:CCH339"/>
    <mergeCell ref="CCI339:CCO339"/>
    <mergeCell ref="CCP339:CCV339"/>
    <mergeCell ref="CCW339:CDC339"/>
    <mergeCell ref="CDD339:CDJ339"/>
    <mergeCell ref="CDK339:CDQ339"/>
    <mergeCell ref="CDR339:CDX339"/>
    <mergeCell ref="CDY339:CEE339"/>
    <mergeCell ref="BZJ339:BZP339"/>
    <mergeCell ref="BZQ339:BZW339"/>
    <mergeCell ref="BZX339:CAD339"/>
    <mergeCell ref="CAE339:CAK339"/>
    <mergeCell ref="CAL339:CAR339"/>
    <mergeCell ref="CAS339:CAY339"/>
    <mergeCell ref="CAZ339:CBF339"/>
    <mergeCell ref="CBG339:CBM339"/>
    <mergeCell ref="CBN339:CBT339"/>
    <mergeCell ref="BWY339:BXE339"/>
    <mergeCell ref="BXF339:BXL339"/>
    <mergeCell ref="BXM339:BXS339"/>
    <mergeCell ref="BXT339:BXZ339"/>
    <mergeCell ref="BYA339:BYG339"/>
    <mergeCell ref="BYH339:BYN339"/>
    <mergeCell ref="BYO339:BYU339"/>
    <mergeCell ref="BYV339:BZB339"/>
    <mergeCell ref="BZC339:BZI339"/>
    <mergeCell ref="BUN339:BUT339"/>
    <mergeCell ref="BUU339:BVA339"/>
    <mergeCell ref="BVB339:BVH339"/>
    <mergeCell ref="BVI339:BVO339"/>
    <mergeCell ref="BVP339:BVV339"/>
    <mergeCell ref="BVW339:BWC339"/>
    <mergeCell ref="BWD339:BWJ339"/>
    <mergeCell ref="BWK339:BWQ339"/>
    <mergeCell ref="BWR339:BWX339"/>
    <mergeCell ref="BSC339:BSI339"/>
    <mergeCell ref="BSJ339:BSP339"/>
    <mergeCell ref="BSQ339:BSW339"/>
    <mergeCell ref="BSX339:BTD339"/>
    <mergeCell ref="BTE339:BTK339"/>
    <mergeCell ref="BTL339:BTR339"/>
    <mergeCell ref="BTS339:BTY339"/>
    <mergeCell ref="BTZ339:BUF339"/>
    <mergeCell ref="BUG339:BUM339"/>
    <mergeCell ref="BPR339:BPX339"/>
    <mergeCell ref="BPY339:BQE339"/>
    <mergeCell ref="BQF339:BQL339"/>
    <mergeCell ref="BQM339:BQS339"/>
    <mergeCell ref="BQT339:BQZ339"/>
    <mergeCell ref="BRA339:BRG339"/>
    <mergeCell ref="BRH339:BRN339"/>
    <mergeCell ref="BRO339:BRU339"/>
    <mergeCell ref="BRV339:BSB339"/>
    <mergeCell ref="BNG339:BNM339"/>
    <mergeCell ref="BNN339:BNT339"/>
    <mergeCell ref="BNU339:BOA339"/>
    <mergeCell ref="BOB339:BOH339"/>
    <mergeCell ref="BOI339:BOO339"/>
    <mergeCell ref="BOP339:BOV339"/>
    <mergeCell ref="BOW339:BPC339"/>
    <mergeCell ref="BPD339:BPJ339"/>
    <mergeCell ref="BPK339:BPQ339"/>
    <mergeCell ref="BKV339:BLB339"/>
    <mergeCell ref="BLC339:BLI339"/>
    <mergeCell ref="BLJ339:BLP339"/>
    <mergeCell ref="BLQ339:BLW339"/>
    <mergeCell ref="BLX339:BMD339"/>
    <mergeCell ref="BME339:BMK339"/>
    <mergeCell ref="BML339:BMR339"/>
    <mergeCell ref="BMS339:BMY339"/>
    <mergeCell ref="BMZ339:BNF339"/>
    <mergeCell ref="BIK339:BIQ339"/>
    <mergeCell ref="BIR339:BIX339"/>
    <mergeCell ref="BIY339:BJE339"/>
    <mergeCell ref="BJF339:BJL339"/>
    <mergeCell ref="BJM339:BJS339"/>
    <mergeCell ref="BJT339:BJZ339"/>
    <mergeCell ref="BKA339:BKG339"/>
    <mergeCell ref="BKH339:BKN339"/>
    <mergeCell ref="BKO339:BKU339"/>
    <mergeCell ref="BFZ339:BGF339"/>
    <mergeCell ref="BGG339:BGM339"/>
    <mergeCell ref="BGN339:BGT339"/>
    <mergeCell ref="BGU339:BHA339"/>
    <mergeCell ref="BHB339:BHH339"/>
    <mergeCell ref="BHI339:BHO339"/>
    <mergeCell ref="BHP339:BHV339"/>
    <mergeCell ref="BHW339:BIC339"/>
    <mergeCell ref="BID339:BIJ339"/>
    <mergeCell ref="BDO339:BDU339"/>
    <mergeCell ref="BDV339:BEB339"/>
    <mergeCell ref="BEC339:BEI339"/>
    <mergeCell ref="BEJ339:BEP339"/>
    <mergeCell ref="BEQ339:BEW339"/>
    <mergeCell ref="BEX339:BFD339"/>
    <mergeCell ref="BFE339:BFK339"/>
    <mergeCell ref="BFL339:BFR339"/>
    <mergeCell ref="BFS339:BFY339"/>
    <mergeCell ref="BBD339:BBJ339"/>
    <mergeCell ref="BBK339:BBQ339"/>
    <mergeCell ref="BBR339:BBX339"/>
    <mergeCell ref="BBY339:BCE339"/>
    <mergeCell ref="BCF339:BCL339"/>
    <mergeCell ref="BCM339:BCS339"/>
    <mergeCell ref="BCT339:BCZ339"/>
    <mergeCell ref="BDA339:BDG339"/>
    <mergeCell ref="BDH339:BDN339"/>
    <mergeCell ref="AYS339:AYY339"/>
    <mergeCell ref="AYZ339:AZF339"/>
    <mergeCell ref="AZG339:AZM339"/>
    <mergeCell ref="AZN339:AZT339"/>
    <mergeCell ref="AZU339:BAA339"/>
    <mergeCell ref="BAB339:BAH339"/>
    <mergeCell ref="BAI339:BAO339"/>
    <mergeCell ref="BAP339:BAV339"/>
    <mergeCell ref="BAW339:BBC339"/>
    <mergeCell ref="AWH339:AWN339"/>
    <mergeCell ref="AWO339:AWU339"/>
    <mergeCell ref="AWV339:AXB339"/>
    <mergeCell ref="AXC339:AXI339"/>
    <mergeCell ref="AXJ339:AXP339"/>
    <mergeCell ref="AXQ339:AXW339"/>
    <mergeCell ref="AXX339:AYD339"/>
    <mergeCell ref="AYE339:AYK339"/>
    <mergeCell ref="AYL339:AYR339"/>
    <mergeCell ref="ATW339:AUC339"/>
    <mergeCell ref="AUD339:AUJ339"/>
    <mergeCell ref="AUK339:AUQ339"/>
    <mergeCell ref="AUR339:AUX339"/>
    <mergeCell ref="AUY339:AVE339"/>
    <mergeCell ref="AVF339:AVL339"/>
    <mergeCell ref="AVM339:AVS339"/>
    <mergeCell ref="AVT339:AVZ339"/>
    <mergeCell ref="AWA339:AWG339"/>
    <mergeCell ref="ARL339:ARR339"/>
    <mergeCell ref="ARS339:ARY339"/>
    <mergeCell ref="ARZ339:ASF339"/>
    <mergeCell ref="ASG339:ASM339"/>
    <mergeCell ref="ASN339:AST339"/>
    <mergeCell ref="ASU339:ATA339"/>
    <mergeCell ref="ATB339:ATH339"/>
    <mergeCell ref="ATI339:ATO339"/>
    <mergeCell ref="ATP339:ATV339"/>
    <mergeCell ref="APA339:APG339"/>
    <mergeCell ref="APH339:APN339"/>
    <mergeCell ref="APO339:APU339"/>
    <mergeCell ref="APV339:AQB339"/>
    <mergeCell ref="AQC339:AQI339"/>
    <mergeCell ref="AQJ339:AQP339"/>
    <mergeCell ref="AQQ339:AQW339"/>
    <mergeCell ref="AQX339:ARD339"/>
    <mergeCell ref="ARE339:ARK339"/>
    <mergeCell ref="AMP339:AMV339"/>
    <mergeCell ref="AMW339:ANC339"/>
    <mergeCell ref="AND339:ANJ339"/>
    <mergeCell ref="ANK339:ANQ339"/>
    <mergeCell ref="ANR339:ANX339"/>
    <mergeCell ref="ANY339:AOE339"/>
    <mergeCell ref="AOF339:AOL339"/>
    <mergeCell ref="AOM339:AOS339"/>
    <mergeCell ref="AOT339:AOZ339"/>
    <mergeCell ref="AKE339:AKK339"/>
    <mergeCell ref="AKL339:AKR339"/>
    <mergeCell ref="AKS339:AKY339"/>
    <mergeCell ref="AKZ339:ALF339"/>
    <mergeCell ref="ALG339:ALM339"/>
    <mergeCell ref="ALN339:ALT339"/>
    <mergeCell ref="ALU339:AMA339"/>
    <mergeCell ref="AMB339:AMH339"/>
    <mergeCell ref="AMI339:AMO339"/>
    <mergeCell ref="AHT339:AHZ339"/>
    <mergeCell ref="AIA339:AIG339"/>
    <mergeCell ref="AIH339:AIN339"/>
    <mergeCell ref="AIO339:AIU339"/>
    <mergeCell ref="AIV339:AJB339"/>
    <mergeCell ref="AJC339:AJI339"/>
    <mergeCell ref="AJJ339:AJP339"/>
    <mergeCell ref="AJQ339:AJW339"/>
    <mergeCell ref="AJX339:AKD339"/>
    <mergeCell ref="AFI339:AFO339"/>
    <mergeCell ref="AFP339:AFV339"/>
    <mergeCell ref="AFW339:AGC339"/>
    <mergeCell ref="AGD339:AGJ339"/>
    <mergeCell ref="AGK339:AGQ339"/>
    <mergeCell ref="AGR339:AGX339"/>
    <mergeCell ref="AGY339:AHE339"/>
    <mergeCell ref="AHF339:AHL339"/>
    <mergeCell ref="AHM339:AHS339"/>
    <mergeCell ref="ACX339:ADD339"/>
    <mergeCell ref="ADE339:ADK339"/>
    <mergeCell ref="ADL339:ADR339"/>
    <mergeCell ref="ADS339:ADY339"/>
    <mergeCell ref="ADZ339:AEF339"/>
    <mergeCell ref="AEG339:AEM339"/>
    <mergeCell ref="AEN339:AET339"/>
    <mergeCell ref="AEU339:AFA339"/>
    <mergeCell ref="AFB339:AFH339"/>
    <mergeCell ref="AAM339:AAS339"/>
    <mergeCell ref="AAT339:AAZ339"/>
    <mergeCell ref="ABA339:ABG339"/>
    <mergeCell ref="ABH339:ABN339"/>
    <mergeCell ref="ABO339:ABU339"/>
    <mergeCell ref="ABV339:ACB339"/>
    <mergeCell ref="ACC339:ACI339"/>
    <mergeCell ref="ACJ339:ACP339"/>
    <mergeCell ref="ACQ339:ACW339"/>
    <mergeCell ref="YB339:YH339"/>
    <mergeCell ref="YI339:YO339"/>
    <mergeCell ref="YP339:YV339"/>
    <mergeCell ref="YW339:ZC339"/>
    <mergeCell ref="ZD339:ZJ339"/>
    <mergeCell ref="ZK339:ZQ339"/>
    <mergeCell ref="ZR339:ZX339"/>
    <mergeCell ref="ZY339:AAE339"/>
    <mergeCell ref="AAF339:AAL339"/>
    <mergeCell ref="VQ339:VW339"/>
    <mergeCell ref="VX339:WD339"/>
    <mergeCell ref="WE339:WK339"/>
    <mergeCell ref="WL339:WR339"/>
    <mergeCell ref="WS339:WY339"/>
    <mergeCell ref="WZ339:XF339"/>
    <mergeCell ref="XG339:XM339"/>
    <mergeCell ref="XN339:XT339"/>
    <mergeCell ref="XU339:YA339"/>
    <mergeCell ref="TF339:TL339"/>
    <mergeCell ref="TM339:TS339"/>
    <mergeCell ref="TT339:TZ339"/>
    <mergeCell ref="UA339:UG339"/>
    <mergeCell ref="UH339:UN339"/>
    <mergeCell ref="UO339:UU339"/>
    <mergeCell ref="UV339:VB339"/>
    <mergeCell ref="VC339:VI339"/>
    <mergeCell ref="VJ339:VP339"/>
    <mergeCell ref="QU339:RA339"/>
    <mergeCell ref="RB339:RH339"/>
    <mergeCell ref="RI339:RO339"/>
    <mergeCell ref="RP339:RV339"/>
    <mergeCell ref="RW339:SC339"/>
    <mergeCell ref="SD339:SJ339"/>
    <mergeCell ref="SK339:SQ339"/>
    <mergeCell ref="SR339:SX339"/>
    <mergeCell ref="SY339:TE339"/>
    <mergeCell ref="OJ339:OP339"/>
    <mergeCell ref="OQ339:OW339"/>
    <mergeCell ref="OX339:PD339"/>
    <mergeCell ref="PE339:PK339"/>
    <mergeCell ref="PL339:PR339"/>
    <mergeCell ref="PS339:PY339"/>
    <mergeCell ref="PZ339:QF339"/>
    <mergeCell ref="QG339:QM339"/>
    <mergeCell ref="QN339:QT339"/>
    <mergeCell ref="LY339:ME339"/>
    <mergeCell ref="MF339:ML339"/>
    <mergeCell ref="MM339:MS339"/>
    <mergeCell ref="MT339:MZ339"/>
    <mergeCell ref="NA339:NG339"/>
    <mergeCell ref="NH339:NN339"/>
    <mergeCell ref="NO339:NU339"/>
    <mergeCell ref="NV339:OB339"/>
    <mergeCell ref="OC339:OI339"/>
    <mergeCell ref="JN339:JT339"/>
    <mergeCell ref="JU339:KA339"/>
    <mergeCell ref="KB339:KH339"/>
    <mergeCell ref="KI339:KO339"/>
    <mergeCell ref="KP339:KV339"/>
    <mergeCell ref="KW339:LC339"/>
    <mergeCell ref="LD339:LJ339"/>
    <mergeCell ref="LK339:LQ339"/>
    <mergeCell ref="LR339:LX339"/>
    <mergeCell ref="HC339:HI339"/>
    <mergeCell ref="HJ339:HP339"/>
    <mergeCell ref="HQ339:HW339"/>
    <mergeCell ref="HX339:ID339"/>
    <mergeCell ref="IE339:IK339"/>
    <mergeCell ref="IL339:IR339"/>
    <mergeCell ref="IS339:IY339"/>
    <mergeCell ref="IZ339:JF339"/>
    <mergeCell ref="JG339:JM339"/>
    <mergeCell ref="ER339:EX339"/>
    <mergeCell ref="EY339:FE339"/>
    <mergeCell ref="FF339:FL339"/>
    <mergeCell ref="FM339:FS339"/>
    <mergeCell ref="FT339:FZ339"/>
    <mergeCell ref="GA339:GG339"/>
    <mergeCell ref="GH339:GN339"/>
    <mergeCell ref="GO339:GU339"/>
    <mergeCell ref="GV339:HB339"/>
    <mergeCell ref="XEM338:XES338"/>
    <mergeCell ref="XET338:XEZ338"/>
    <mergeCell ref="XFA338:XFD338"/>
    <mergeCell ref="A336:G336"/>
    <mergeCell ref="O339:U339"/>
    <mergeCell ref="V339:AB339"/>
    <mergeCell ref="AC339:AI339"/>
    <mergeCell ref="AJ339:AP339"/>
    <mergeCell ref="AQ339:AW339"/>
    <mergeCell ref="AX339:BD339"/>
    <mergeCell ref="BE339:BK339"/>
    <mergeCell ref="BL339:BR339"/>
    <mergeCell ref="BS339:BY339"/>
    <mergeCell ref="BZ339:CF339"/>
    <mergeCell ref="CG339:CM339"/>
    <mergeCell ref="CN339:CT339"/>
    <mergeCell ref="CU339:DA339"/>
    <mergeCell ref="DB339:DH339"/>
    <mergeCell ref="DI339:DO339"/>
    <mergeCell ref="DP339:DV339"/>
    <mergeCell ref="DW339:EC339"/>
    <mergeCell ref="ED339:EJ339"/>
    <mergeCell ref="EK339:EQ339"/>
    <mergeCell ref="XCB338:XCH338"/>
    <mergeCell ref="XCI338:XCO338"/>
    <mergeCell ref="XCP338:XCV338"/>
    <mergeCell ref="XCW338:XDC338"/>
    <mergeCell ref="XDD338:XDJ338"/>
    <mergeCell ref="XDK338:XDQ338"/>
    <mergeCell ref="XDR338:XDX338"/>
    <mergeCell ref="XDY338:XEE338"/>
    <mergeCell ref="XEF338:XEL338"/>
    <mergeCell ref="WZQ338:WZW338"/>
    <mergeCell ref="WZX338:XAD338"/>
    <mergeCell ref="XAE338:XAK338"/>
    <mergeCell ref="XAL338:XAR338"/>
    <mergeCell ref="XAS338:XAY338"/>
    <mergeCell ref="XAZ338:XBF338"/>
    <mergeCell ref="XBG338:XBM338"/>
    <mergeCell ref="XBN338:XBT338"/>
    <mergeCell ref="XBU338:XCA338"/>
    <mergeCell ref="WXF338:WXL338"/>
    <mergeCell ref="WXM338:WXS338"/>
    <mergeCell ref="WXT338:WXZ338"/>
    <mergeCell ref="WYA338:WYG338"/>
    <mergeCell ref="WYH338:WYN338"/>
    <mergeCell ref="WYO338:WYU338"/>
    <mergeCell ref="WYV338:WZB338"/>
    <mergeCell ref="WZC338:WZI338"/>
    <mergeCell ref="WZJ338:WZP338"/>
    <mergeCell ref="WUU338:WVA338"/>
    <mergeCell ref="WVB338:WVH338"/>
    <mergeCell ref="WVI338:WVO338"/>
    <mergeCell ref="WVP338:WVV338"/>
    <mergeCell ref="WVW338:WWC338"/>
    <mergeCell ref="WWD338:WWJ338"/>
    <mergeCell ref="WWK338:WWQ338"/>
    <mergeCell ref="WWR338:WWX338"/>
    <mergeCell ref="WWY338:WXE338"/>
    <mergeCell ref="WSJ338:WSP338"/>
    <mergeCell ref="WSQ338:WSW338"/>
    <mergeCell ref="WSX338:WTD338"/>
    <mergeCell ref="WTE338:WTK338"/>
    <mergeCell ref="WTL338:WTR338"/>
    <mergeCell ref="WTS338:WTY338"/>
    <mergeCell ref="WTZ338:WUF338"/>
    <mergeCell ref="WUG338:WUM338"/>
    <mergeCell ref="WUN338:WUT338"/>
    <mergeCell ref="WPY338:WQE338"/>
    <mergeCell ref="WQF338:WQL338"/>
    <mergeCell ref="WQM338:WQS338"/>
    <mergeCell ref="WQT338:WQZ338"/>
    <mergeCell ref="WRA338:WRG338"/>
    <mergeCell ref="WRH338:WRN338"/>
    <mergeCell ref="WRO338:WRU338"/>
    <mergeCell ref="WRV338:WSB338"/>
    <mergeCell ref="WSC338:WSI338"/>
    <mergeCell ref="WNN338:WNT338"/>
    <mergeCell ref="WNU338:WOA338"/>
    <mergeCell ref="WOB338:WOH338"/>
    <mergeCell ref="WOI338:WOO338"/>
    <mergeCell ref="WOP338:WOV338"/>
    <mergeCell ref="WOW338:WPC338"/>
    <mergeCell ref="WPD338:WPJ338"/>
    <mergeCell ref="WPK338:WPQ338"/>
    <mergeCell ref="WPR338:WPX338"/>
    <mergeCell ref="WLC338:WLI338"/>
    <mergeCell ref="WLJ338:WLP338"/>
    <mergeCell ref="WLQ338:WLW338"/>
    <mergeCell ref="WLX338:WMD338"/>
    <mergeCell ref="WME338:WMK338"/>
    <mergeCell ref="WML338:WMR338"/>
    <mergeCell ref="WMS338:WMY338"/>
    <mergeCell ref="WMZ338:WNF338"/>
    <mergeCell ref="WNG338:WNM338"/>
    <mergeCell ref="WIR338:WIX338"/>
    <mergeCell ref="WIY338:WJE338"/>
    <mergeCell ref="WJF338:WJL338"/>
    <mergeCell ref="WJM338:WJS338"/>
    <mergeCell ref="WJT338:WJZ338"/>
    <mergeCell ref="WKA338:WKG338"/>
    <mergeCell ref="WKH338:WKN338"/>
    <mergeCell ref="WKO338:WKU338"/>
    <mergeCell ref="WKV338:WLB338"/>
    <mergeCell ref="WGG338:WGM338"/>
    <mergeCell ref="WGN338:WGT338"/>
    <mergeCell ref="WGU338:WHA338"/>
    <mergeCell ref="WHB338:WHH338"/>
    <mergeCell ref="WHI338:WHO338"/>
    <mergeCell ref="WHP338:WHV338"/>
    <mergeCell ref="WHW338:WIC338"/>
    <mergeCell ref="WID338:WIJ338"/>
    <mergeCell ref="WIK338:WIQ338"/>
    <mergeCell ref="WDV338:WEB338"/>
    <mergeCell ref="WEC338:WEI338"/>
    <mergeCell ref="WEJ338:WEP338"/>
    <mergeCell ref="WEQ338:WEW338"/>
    <mergeCell ref="WEX338:WFD338"/>
    <mergeCell ref="WFE338:WFK338"/>
    <mergeCell ref="WFL338:WFR338"/>
    <mergeCell ref="WFS338:WFY338"/>
    <mergeCell ref="WFZ338:WGF338"/>
    <mergeCell ref="WBK338:WBQ338"/>
    <mergeCell ref="WBR338:WBX338"/>
    <mergeCell ref="WBY338:WCE338"/>
    <mergeCell ref="WCF338:WCL338"/>
    <mergeCell ref="WCM338:WCS338"/>
    <mergeCell ref="WCT338:WCZ338"/>
    <mergeCell ref="WDA338:WDG338"/>
    <mergeCell ref="WDH338:WDN338"/>
    <mergeCell ref="WDO338:WDU338"/>
    <mergeCell ref="VYZ338:VZF338"/>
    <mergeCell ref="VZG338:VZM338"/>
    <mergeCell ref="VZN338:VZT338"/>
    <mergeCell ref="VZU338:WAA338"/>
    <mergeCell ref="WAB338:WAH338"/>
    <mergeCell ref="WAI338:WAO338"/>
    <mergeCell ref="WAP338:WAV338"/>
    <mergeCell ref="WAW338:WBC338"/>
    <mergeCell ref="WBD338:WBJ338"/>
    <mergeCell ref="VWO338:VWU338"/>
    <mergeCell ref="VWV338:VXB338"/>
    <mergeCell ref="VXC338:VXI338"/>
    <mergeCell ref="VXJ338:VXP338"/>
    <mergeCell ref="VXQ338:VXW338"/>
    <mergeCell ref="VXX338:VYD338"/>
    <mergeCell ref="VYE338:VYK338"/>
    <mergeCell ref="VYL338:VYR338"/>
    <mergeCell ref="VYS338:VYY338"/>
    <mergeCell ref="VUD338:VUJ338"/>
    <mergeCell ref="VUK338:VUQ338"/>
    <mergeCell ref="VUR338:VUX338"/>
    <mergeCell ref="VUY338:VVE338"/>
    <mergeCell ref="VVF338:VVL338"/>
    <mergeCell ref="VVM338:VVS338"/>
    <mergeCell ref="VVT338:VVZ338"/>
    <mergeCell ref="VWA338:VWG338"/>
    <mergeCell ref="VWH338:VWN338"/>
    <mergeCell ref="VRS338:VRY338"/>
    <mergeCell ref="VRZ338:VSF338"/>
    <mergeCell ref="VSG338:VSM338"/>
    <mergeCell ref="VSN338:VST338"/>
    <mergeCell ref="VSU338:VTA338"/>
    <mergeCell ref="VTB338:VTH338"/>
    <mergeCell ref="VTI338:VTO338"/>
    <mergeCell ref="VTP338:VTV338"/>
    <mergeCell ref="VTW338:VUC338"/>
    <mergeCell ref="VPH338:VPN338"/>
    <mergeCell ref="VPO338:VPU338"/>
    <mergeCell ref="VPV338:VQB338"/>
    <mergeCell ref="VQC338:VQI338"/>
    <mergeCell ref="VQJ338:VQP338"/>
    <mergeCell ref="VQQ338:VQW338"/>
    <mergeCell ref="VQX338:VRD338"/>
    <mergeCell ref="VRE338:VRK338"/>
    <mergeCell ref="VRL338:VRR338"/>
    <mergeCell ref="VMW338:VNC338"/>
    <mergeCell ref="VND338:VNJ338"/>
    <mergeCell ref="VNK338:VNQ338"/>
    <mergeCell ref="VNR338:VNX338"/>
    <mergeCell ref="VNY338:VOE338"/>
    <mergeCell ref="VOF338:VOL338"/>
    <mergeCell ref="VOM338:VOS338"/>
    <mergeCell ref="VOT338:VOZ338"/>
    <mergeCell ref="VPA338:VPG338"/>
    <mergeCell ref="VKL338:VKR338"/>
    <mergeCell ref="VKS338:VKY338"/>
    <mergeCell ref="VKZ338:VLF338"/>
    <mergeCell ref="VLG338:VLM338"/>
    <mergeCell ref="VLN338:VLT338"/>
    <mergeCell ref="VLU338:VMA338"/>
    <mergeCell ref="VMB338:VMH338"/>
    <mergeCell ref="VMI338:VMO338"/>
    <mergeCell ref="VMP338:VMV338"/>
    <mergeCell ref="VIA338:VIG338"/>
    <mergeCell ref="VIH338:VIN338"/>
    <mergeCell ref="VIO338:VIU338"/>
    <mergeCell ref="VIV338:VJB338"/>
    <mergeCell ref="VJC338:VJI338"/>
    <mergeCell ref="VJJ338:VJP338"/>
    <mergeCell ref="VJQ338:VJW338"/>
    <mergeCell ref="VJX338:VKD338"/>
    <mergeCell ref="VKE338:VKK338"/>
    <mergeCell ref="VFP338:VFV338"/>
    <mergeCell ref="VFW338:VGC338"/>
    <mergeCell ref="VGD338:VGJ338"/>
    <mergeCell ref="VGK338:VGQ338"/>
    <mergeCell ref="VGR338:VGX338"/>
    <mergeCell ref="VGY338:VHE338"/>
    <mergeCell ref="VHF338:VHL338"/>
    <mergeCell ref="VHM338:VHS338"/>
    <mergeCell ref="VHT338:VHZ338"/>
    <mergeCell ref="VDE338:VDK338"/>
    <mergeCell ref="VDL338:VDR338"/>
    <mergeCell ref="VDS338:VDY338"/>
    <mergeCell ref="VDZ338:VEF338"/>
    <mergeCell ref="VEG338:VEM338"/>
    <mergeCell ref="VEN338:VET338"/>
    <mergeCell ref="VEU338:VFA338"/>
    <mergeCell ref="VFB338:VFH338"/>
    <mergeCell ref="VFI338:VFO338"/>
    <mergeCell ref="VAT338:VAZ338"/>
    <mergeCell ref="VBA338:VBG338"/>
    <mergeCell ref="VBH338:VBN338"/>
    <mergeCell ref="VBO338:VBU338"/>
    <mergeCell ref="VBV338:VCB338"/>
    <mergeCell ref="VCC338:VCI338"/>
    <mergeCell ref="VCJ338:VCP338"/>
    <mergeCell ref="VCQ338:VCW338"/>
    <mergeCell ref="VCX338:VDD338"/>
    <mergeCell ref="UYI338:UYO338"/>
    <mergeCell ref="UYP338:UYV338"/>
    <mergeCell ref="UYW338:UZC338"/>
    <mergeCell ref="UZD338:UZJ338"/>
    <mergeCell ref="UZK338:UZQ338"/>
    <mergeCell ref="UZR338:UZX338"/>
    <mergeCell ref="UZY338:VAE338"/>
    <mergeCell ref="VAF338:VAL338"/>
    <mergeCell ref="VAM338:VAS338"/>
    <mergeCell ref="UVX338:UWD338"/>
    <mergeCell ref="UWE338:UWK338"/>
    <mergeCell ref="UWL338:UWR338"/>
    <mergeCell ref="UWS338:UWY338"/>
    <mergeCell ref="UWZ338:UXF338"/>
    <mergeCell ref="UXG338:UXM338"/>
    <mergeCell ref="UXN338:UXT338"/>
    <mergeCell ref="UXU338:UYA338"/>
    <mergeCell ref="UYB338:UYH338"/>
    <mergeCell ref="UTM338:UTS338"/>
    <mergeCell ref="UTT338:UTZ338"/>
    <mergeCell ref="UUA338:UUG338"/>
    <mergeCell ref="UUH338:UUN338"/>
    <mergeCell ref="UUO338:UUU338"/>
    <mergeCell ref="UUV338:UVB338"/>
    <mergeCell ref="UVC338:UVI338"/>
    <mergeCell ref="UVJ338:UVP338"/>
    <mergeCell ref="UVQ338:UVW338"/>
    <mergeCell ref="URB338:URH338"/>
    <mergeCell ref="URI338:URO338"/>
    <mergeCell ref="URP338:URV338"/>
    <mergeCell ref="URW338:USC338"/>
    <mergeCell ref="USD338:USJ338"/>
    <mergeCell ref="USK338:USQ338"/>
    <mergeCell ref="USR338:USX338"/>
    <mergeCell ref="USY338:UTE338"/>
    <mergeCell ref="UTF338:UTL338"/>
    <mergeCell ref="UOQ338:UOW338"/>
    <mergeCell ref="UOX338:UPD338"/>
    <mergeCell ref="UPE338:UPK338"/>
    <mergeCell ref="UPL338:UPR338"/>
    <mergeCell ref="UPS338:UPY338"/>
    <mergeCell ref="UPZ338:UQF338"/>
    <mergeCell ref="UQG338:UQM338"/>
    <mergeCell ref="UQN338:UQT338"/>
    <mergeCell ref="UQU338:URA338"/>
    <mergeCell ref="UMF338:UML338"/>
    <mergeCell ref="UMM338:UMS338"/>
    <mergeCell ref="UMT338:UMZ338"/>
    <mergeCell ref="UNA338:UNG338"/>
    <mergeCell ref="UNH338:UNN338"/>
    <mergeCell ref="UNO338:UNU338"/>
    <mergeCell ref="UNV338:UOB338"/>
    <mergeCell ref="UOC338:UOI338"/>
    <mergeCell ref="UOJ338:UOP338"/>
    <mergeCell ref="UJU338:UKA338"/>
    <mergeCell ref="UKB338:UKH338"/>
    <mergeCell ref="UKI338:UKO338"/>
    <mergeCell ref="UKP338:UKV338"/>
    <mergeCell ref="UKW338:ULC338"/>
    <mergeCell ref="ULD338:ULJ338"/>
    <mergeCell ref="ULK338:ULQ338"/>
    <mergeCell ref="ULR338:ULX338"/>
    <mergeCell ref="ULY338:UME338"/>
    <mergeCell ref="UHJ338:UHP338"/>
    <mergeCell ref="UHQ338:UHW338"/>
    <mergeCell ref="UHX338:UID338"/>
    <mergeCell ref="UIE338:UIK338"/>
    <mergeCell ref="UIL338:UIR338"/>
    <mergeCell ref="UIS338:UIY338"/>
    <mergeCell ref="UIZ338:UJF338"/>
    <mergeCell ref="UJG338:UJM338"/>
    <mergeCell ref="UJN338:UJT338"/>
    <mergeCell ref="UEY338:UFE338"/>
    <mergeCell ref="UFF338:UFL338"/>
    <mergeCell ref="UFM338:UFS338"/>
    <mergeCell ref="UFT338:UFZ338"/>
    <mergeCell ref="UGA338:UGG338"/>
    <mergeCell ref="UGH338:UGN338"/>
    <mergeCell ref="UGO338:UGU338"/>
    <mergeCell ref="UGV338:UHB338"/>
    <mergeCell ref="UHC338:UHI338"/>
    <mergeCell ref="UCN338:UCT338"/>
    <mergeCell ref="UCU338:UDA338"/>
    <mergeCell ref="UDB338:UDH338"/>
    <mergeCell ref="UDI338:UDO338"/>
    <mergeCell ref="UDP338:UDV338"/>
    <mergeCell ref="UDW338:UEC338"/>
    <mergeCell ref="UED338:UEJ338"/>
    <mergeCell ref="UEK338:UEQ338"/>
    <mergeCell ref="UER338:UEX338"/>
    <mergeCell ref="UAC338:UAI338"/>
    <mergeCell ref="UAJ338:UAP338"/>
    <mergeCell ref="UAQ338:UAW338"/>
    <mergeCell ref="UAX338:UBD338"/>
    <mergeCell ref="UBE338:UBK338"/>
    <mergeCell ref="UBL338:UBR338"/>
    <mergeCell ref="UBS338:UBY338"/>
    <mergeCell ref="UBZ338:UCF338"/>
    <mergeCell ref="UCG338:UCM338"/>
    <mergeCell ref="TXR338:TXX338"/>
    <mergeCell ref="TXY338:TYE338"/>
    <mergeCell ref="TYF338:TYL338"/>
    <mergeCell ref="TYM338:TYS338"/>
    <mergeCell ref="TYT338:TYZ338"/>
    <mergeCell ref="TZA338:TZG338"/>
    <mergeCell ref="TZH338:TZN338"/>
    <mergeCell ref="TZO338:TZU338"/>
    <mergeCell ref="TZV338:UAB338"/>
    <mergeCell ref="TVG338:TVM338"/>
    <mergeCell ref="TVN338:TVT338"/>
    <mergeCell ref="TVU338:TWA338"/>
    <mergeCell ref="TWB338:TWH338"/>
    <mergeCell ref="TWI338:TWO338"/>
    <mergeCell ref="TWP338:TWV338"/>
    <mergeCell ref="TWW338:TXC338"/>
    <mergeCell ref="TXD338:TXJ338"/>
    <mergeCell ref="TXK338:TXQ338"/>
    <mergeCell ref="TSV338:TTB338"/>
    <mergeCell ref="TTC338:TTI338"/>
    <mergeCell ref="TTJ338:TTP338"/>
    <mergeCell ref="TTQ338:TTW338"/>
    <mergeCell ref="TTX338:TUD338"/>
    <mergeCell ref="TUE338:TUK338"/>
    <mergeCell ref="TUL338:TUR338"/>
    <mergeCell ref="TUS338:TUY338"/>
    <mergeCell ref="TUZ338:TVF338"/>
    <mergeCell ref="TQK338:TQQ338"/>
    <mergeCell ref="TQR338:TQX338"/>
    <mergeCell ref="TQY338:TRE338"/>
    <mergeCell ref="TRF338:TRL338"/>
    <mergeCell ref="TRM338:TRS338"/>
    <mergeCell ref="TRT338:TRZ338"/>
    <mergeCell ref="TSA338:TSG338"/>
    <mergeCell ref="TSH338:TSN338"/>
    <mergeCell ref="TSO338:TSU338"/>
    <mergeCell ref="TNZ338:TOF338"/>
    <mergeCell ref="TOG338:TOM338"/>
    <mergeCell ref="TON338:TOT338"/>
    <mergeCell ref="TOU338:TPA338"/>
    <mergeCell ref="TPB338:TPH338"/>
    <mergeCell ref="TPI338:TPO338"/>
    <mergeCell ref="TPP338:TPV338"/>
    <mergeCell ref="TPW338:TQC338"/>
    <mergeCell ref="TQD338:TQJ338"/>
    <mergeCell ref="TLO338:TLU338"/>
    <mergeCell ref="TLV338:TMB338"/>
    <mergeCell ref="TMC338:TMI338"/>
    <mergeCell ref="TMJ338:TMP338"/>
    <mergeCell ref="TMQ338:TMW338"/>
    <mergeCell ref="TMX338:TND338"/>
    <mergeCell ref="TNE338:TNK338"/>
    <mergeCell ref="TNL338:TNR338"/>
    <mergeCell ref="TNS338:TNY338"/>
    <mergeCell ref="TJD338:TJJ338"/>
    <mergeCell ref="TJK338:TJQ338"/>
    <mergeCell ref="TJR338:TJX338"/>
    <mergeCell ref="TJY338:TKE338"/>
    <mergeCell ref="TKF338:TKL338"/>
    <mergeCell ref="TKM338:TKS338"/>
    <mergeCell ref="TKT338:TKZ338"/>
    <mergeCell ref="TLA338:TLG338"/>
    <mergeCell ref="TLH338:TLN338"/>
    <mergeCell ref="TGS338:TGY338"/>
    <mergeCell ref="TGZ338:THF338"/>
    <mergeCell ref="THG338:THM338"/>
    <mergeCell ref="THN338:THT338"/>
    <mergeCell ref="THU338:TIA338"/>
    <mergeCell ref="TIB338:TIH338"/>
    <mergeCell ref="TII338:TIO338"/>
    <mergeCell ref="TIP338:TIV338"/>
    <mergeCell ref="TIW338:TJC338"/>
    <mergeCell ref="TEH338:TEN338"/>
    <mergeCell ref="TEO338:TEU338"/>
    <mergeCell ref="TEV338:TFB338"/>
    <mergeCell ref="TFC338:TFI338"/>
    <mergeCell ref="TFJ338:TFP338"/>
    <mergeCell ref="TFQ338:TFW338"/>
    <mergeCell ref="TFX338:TGD338"/>
    <mergeCell ref="TGE338:TGK338"/>
    <mergeCell ref="TGL338:TGR338"/>
    <mergeCell ref="TBW338:TCC338"/>
    <mergeCell ref="TCD338:TCJ338"/>
    <mergeCell ref="TCK338:TCQ338"/>
    <mergeCell ref="TCR338:TCX338"/>
    <mergeCell ref="TCY338:TDE338"/>
    <mergeCell ref="TDF338:TDL338"/>
    <mergeCell ref="TDM338:TDS338"/>
    <mergeCell ref="TDT338:TDZ338"/>
    <mergeCell ref="TEA338:TEG338"/>
    <mergeCell ref="SZL338:SZR338"/>
    <mergeCell ref="SZS338:SZY338"/>
    <mergeCell ref="SZZ338:TAF338"/>
    <mergeCell ref="TAG338:TAM338"/>
    <mergeCell ref="TAN338:TAT338"/>
    <mergeCell ref="TAU338:TBA338"/>
    <mergeCell ref="TBB338:TBH338"/>
    <mergeCell ref="TBI338:TBO338"/>
    <mergeCell ref="TBP338:TBV338"/>
    <mergeCell ref="SXA338:SXG338"/>
    <mergeCell ref="SXH338:SXN338"/>
    <mergeCell ref="SXO338:SXU338"/>
    <mergeCell ref="SXV338:SYB338"/>
    <mergeCell ref="SYC338:SYI338"/>
    <mergeCell ref="SYJ338:SYP338"/>
    <mergeCell ref="SYQ338:SYW338"/>
    <mergeCell ref="SYX338:SZD338"/>
    <mergeCell ref="SZE338:SZK338"/>
    <mergeCell ref="SUP338:SUV338"/>
    <mergeCell ref="SUW338:SVC338"/>
    <mergeCell ref="SVD338:SVJ338"/>
    <mergeCell ref="SVK338:SVQ338"/>
    <mergeCell ref="SVR338:SVX338"/>
    <mergeCell ref="SVY338:SWE338"/>
    <mergeCell ref="SWF338:SWL338"/>
    <mergeCell ref="SWM338:SWS338"/>
    <mergeCell ref="SWT338:SWZ338"/>
    <mergeCell ref="SSE338:SSK338"/>
    <mergeCell ref="SSL338:SSR338"/>
    <mergeCell ref="SSS338:SSY338"/>
    <mergeCell ref="SSZ338:STF338"/>
    <mergeCell ref="STG338:STM338"/>
    <mergeCell ref="STN338:STT338"/>
    <mergeCell ref="STU338:SUA338"/>
    <mergeCell ref="SUB338:SUH338"/>
    <mergeCell ref="SUI338:SUO338"/>
    <mergeCell ref="SPT338:SPZ338"/>
    <mergeCell ref="SQA338:SQG338"/>
    <mergeCell ref="SQH338:SQN338"/>
    <mergeCell ref="SQO338:SQU338"/>
    <mergeCell ref="SQV338:SRB338"/>
    <mergeCell ref="SRC338:SRI338"/>
    <mergeCell ref="SRJ338:SRP338"/>
    <mergeCell ref="SRQ338:SRW338"/>
    <mergeCell ref="SRX338:SSD338"/>
    <mergeCell ref="SNI338:SNO338"/>
    <mergeCell ref="SNP338:SNV338"/>
    <mergeCell ref="SNW338:SOC338"/>
    <mergeCell ref="SOD338:SOJ338"/>
    <mergeCell ref="SOK338:SOQ338"/>
    <mergeCell ref="SOR338:SOX338"/>
    <mergeCell ref="SOY338:SPE338"/>
    <mergeCell ref="SPF338:SPL338"/>
    <mergeCell ref="SPM338:SPS338"/>
    <mergeCell ref="SKX338:SLD338"/>
    <mergeCell ref="SLE338:SLK338"/>
    <mergeCell ref="SLL338:SLR338"/>
    <mergeCell ref="SLS338:SLY338"/>
    <mergeCell ref="SLZ338:SMF338"/>
    <mergeCell ref="SMG338:SMM338"/>
    <mergeCell ref="SMN338:SMT338"/>
    <mergeCell ref="SMU338:SNA338"/>
    <mergeCell ref="SNB338:SNH338"/>
    <mergeCell ref="SIM338:SIS338"/>
    <mergeCell ref="SIT338:SIZ338"/>
    <mergeCell ref="SJA338:SJG338"/>
    <mergeCell ref="SJH338:SJN338"/>
    <mergeCell ref="SJO338:SJU338"/>
    <mergeCell ref="SJV338:SKB338"/>
    <mergeCell ref="SKC338:SKI338"/>
    <mergeCell ref="SKJ338:SKP338"/>
    <mergeCell ref="SKQ338:SKW338"/>
    <mergeCell ref="SGB338:SGH338"/>
    <mergeCell ref="SGI338:SGO338"/>
    <mergeCell ref="SGP338:SGV338"/>
    <mergeCell ref="SGW338:SHC338"/>
    <mergeCell ref="SHD338:SHJ338"/>
    <mergeCell ref="SHK338:SHQ338"/>
    <mergeCell ref="SHR338:SHX338"/>
    <mergeCell ref="SHY338:SIE338"/>
    <mergeCell ref="SIF338:SIL338"/>
    <mergeCell ref="SDQ338:SDW338"/>
    <mergeCell ref="SDX338:SED338"/>
    <mergeCell ref="SEE338:SEK338"/>
    <mergeCell ref="SEL338:SER338"/>
    <mergeCell ref="SES338:SEY338"/>
    <mergeCell ref="SEZ338:SFF338"/>
    <mergeCell ref="SFG338:SFM338"/>
    <mergeCell ref="SFN338:SFT338"/>
    <mergeCell ref="SFU338:SGA338"/>
    <mergeCell ref="SBF338:SBL338"/>
    <mergeCell ref="SBM338:SBS338"/>
    <mergeCell ref="SBT338:SBZ338"/>
    <mergeCell ref="SCA338:SCG338"/>
    <mergeCell ref="SCH338:SCN338"/>
    <mergeCell ref="SCO338:SCU338"/>
    <mergeCell ref="SCV338:SDB338"/>
    <mergeCell ref="SDC338:SDI338"/>
    <mergeCell ref="SDJ338:SDP338"/>
    <mergeCell ref="RYU338:RZA338"/>
    <mergeCell ref="RZB338:RZH338"/>
    <mergeCell ref="RZI338:RZO338"/>
    <mergeCell ref="RZP338:RZV338"/>
    <mergeCell ref="RZW338:SAC338"/>
    <mergeCell ref="SAD338:SAJ338"/>
    <mergeCell ref="SAK338:SAQ338"/>
    <mergeCell ref="SAR338:SAX338"/>
    <mergeCell ref="SAY338:SBE338"/>
    <mergeCell ref="RWJ338:RWP338"/>
    <mergeCell ref="RWQ338:RWW338"/>
    <mergeCell ref="RWX338:RXD338"/>
    <mergeCell ref="RXE338:RXK338"/>
    <mergeCell ref="RXL338:RXR338"/>
    <mergeCell ref="RXS338:RXY338"/>
    <mergeCell ref="RXZ338:RYF338"/>
    <mergeCell ref="RYG338:RYM338"/>
    <mergeCell ref="RYN338:RYT338"/>
    <mergeCell ref="RTY338:RUE338"/>
    <mergeCell ref="RUF338:RUL338"/>
    <mergeCell ref="RUM338:RUS338"/>
    <mergeCell ref="RUT338:RUZ338"/>
    <mergeCell ref="RVA338:RVG338"/>
    <mergeCell ref="RVH338:RVN338"/>
    <mergeCell ref="RVO338:RVU338"/>
    <mergeCell ref="RVV338:RWB338"/>
    <mergeCell ref="RWC338:RWI338"/>
    <mergeCell ref="RRN338:RRT338"/>
    <mergeCell ref="RRU338:RSA338"/>
    <mergeCell ref="RSB338:RSH338"/>
    <mergeCell ref="RSI338:RSO338"/>
    <mergeCell ref="RSP338:RSV338"/>
    <mergeCell ref="RSW338:RTC338"/>
    <mergeCell ref="RTD338:RTJ338"/>
    <mergeCell ref="RTK338:RTQ338"/>
    <mergeCell ref="RTR338:RTX338"/>
    <mergeCell ref="RPC338:RPI338"/>
    <mergeCell ref="RPJ338:RPP338"/>
    <mergeCell ref="RPQ338:RPW338"/>
    <mergeCell ref="RPX338:RQD338"/>
    <mergeCell ref="RQE338:RQK338"/>
    <mergeCell ref="RQL338:RQR338"/>
    <mergeCell ref="RQS338:RQY338"/>
    <mergeCell ref="RQZ338:RRF338"/>
    <mergeCell ref="RRG338:RRM338"/>
    <mergeCell ref="RMR338:RMX338"/>
    <mergeCell ref="RMY338:RNE338"/>
    <mergeCell ref="RNF338:RNL338"/>
    <mergeCell ref="RNM338:RNS338"/>
    <mergeCell ref="RNT338:RNZ338"/>
    <mergeCell ref="ROA338:ROG338"/>
    <mergeCell ref="ROH338:RON338"/>
    <mergeCell ref="ROO338:ROU338"/>
    <mergeCell ref="ROV338:RPB338"/>
    <mergeCell ref="RKG338:RKM338"/>
    <mergeCell ref="RKN338:RKT338"/>
    <mergeCell ref="RKU338:RLA338"/>
    <mergeCell ref="RLB338:RLH338"/>
    <mergeCell ref="RLI338:RLO338"/>
    <mergeCell ref="RLP338:RLV338"/>
    <mergeCell ref="RLW338:RMC338"/>
    <mergeCell ref="RMD338:RMJ338"/>
    <mergeCell ref="RMK338:RMQ338"/>
    <mergeCell ref="RHV338:RIB338"/>
    <mergeCell ref="RIC338:RII338"/>
    <mergeCell ref="RIJ338:RIP338"/>
    <mergeCell ref="RIQ338:RIW338"/>
    <mergeCell ref="RIX338:RJD338"/>
    <mergeCell ref="RJE338:RJK338"/>
    <mergeCell ref="RJL338:RJR338"/>
    <mergeCell ref="RJS338:RJY338"/>
    <mergeCell ref="RJZ338:RKF338"/>
    <mergeCell ref="RFK338:RFQ338"/>
    <mergeCell ref="RFR338:RFX338"/>
    <mergeCell ref="RFY338:RGE338"/>
    <mergeCell ref="RGF338:RGL338"/>
    <mergeCell ref="RGM338:RGS338"/>
    <mergeCell ref="RGT338:RGZ338"/>
    <mergeCell ref="RHA338:RHG338"/>
    <mergeCell ref="RHH338:RHN338"/>
    <mergeCell ref="RHO338:RHU338"/>
    <mergeCell ref="RCZ338:RDF338"/>
    <mergeCell ref="RDG338:RDM338"/>
    <mergeCell ref="RDN338:RDT338"/>
    <mergeCell ref="RDU338:REA338"/>
    <mergeCell ref="REB338:REH338"/>
    <mergeCell ref="REI338:REO338"/>
    <mergeCell ref="REP338:REV338"/>
    <mergeCell ref="REW338:RFC338"/>
    <mergeCell ref="RFD338:RFJ338"/>
    <mergeCell ref="RAO338:RAU338"/>
    <mergeCell ref="RAV338:RBB338"/>
    <mergeCell ref="RBC338:RBI338"/>
    <mergeCell ref="RBJ338:RBP338"/>
    <mergeCell ref="RBQ338:RBW338"/>
    <mergeCell ref="RBX338:RCD338"/>
    <mergeCell ref="RCE338:RCK338"/>
    <mergeCell ref="RCL338:RCR338"/>
    <mergeCell ref="RCS338:RCY338"/>
    <mergeCell ref="QYD338:QYJ338"/>
    <mergeCell ref="QYK338:QYQ338"/>
    <mergeCell ref="QYR338:QYX338"/>
    <mergeCell ref="QYY338:QZE338"/>
    <mergeCell ref="QZF338:QZL338"/>
    <mergeCell ref="QZM338:QZS338"/>
    <mergeCell ref="QZT338:QZZ338"/>
    <mergeCell ref="RAA338:RAG338"/>
    <mergeCell ref="RAH338:RAN338"/>
    <mergeCell ref="QVS338:QVY338"/>
    <mergeCell ref="QVZ338:QWF338"/>
    <mergeCell ref="QWG338:QWM338"/>
    <mergeCell ref="QWN338:QWT338"/>
    <mergeCell ref="QWU338:QXA338"/>
    <mergeCell ref="QXB338:QXH338"/>
    <mergeCell ref="QXI338:QXO338"/>
    <mergeCell ref="QXP338:QXV338"/>
    <mergeCell ref="QXW338:QYC338"/>
    <mergeCell ref="QTH338:QTN338"/>
    <mergeCell ref="QTO338:QTU338"/>
    <mergeCell ref="QTV338:QUB338"/>
    <mergeCell ref="QUC338:QUI338"/>
    <mergeCell ref="QUJ338:QUP338"/>
    <mergeCell ref="QUQ338:QUW338"/>
    <mergeCell ref="QUX338:QVD338"/>
    <mergeCell ref="QVE338:QVK338"/>
    <mergeCell ref="QVL338:QVR338"/>
    <mergeCell ref="QQW338:QRC338"/>
    <mergeCell ref="QRD338:QRJ338"/>
    <mergeCell ref="QRK338:QRQ338"/>
    <mergeCell ref="QRR338:QRX338"/>
    <mergeCell ref="QRY338:QSE338"/>
    <mergeCell ref="QSF338:QSL338"/>
    <mergeCell ref="QSM338:QSS338"/>
    <mergeCell ref="QST338:QSZ338"/>
    <mergeCell ref="QTA338:QTG338"/>
    <mergeCell ref="QOL338:QOR338"/>
    <mergeCell ref="QOS338:QOY338"/>
    <mergeCell ref="QOZ338:QPF338"/>
    <mergeCell ref="QPG338:QPM338"/>
    <mergeCell ref="QPN338:QPT338"/>
    <mergeCell ref="QPU338:QQA338"/>
    <mergeCell ref="QQB338:QQH338"/>
    <mergeCell ref="QQI338:QQO338"/>
    <mergeCell ref="QQP338:QQV338"/>
    <mergeCell ref="QMA338:QMG338"/>
    <mergeCell ref="QMH338:QMN338"/>
    <mergeCell ref="QMO338:QMU338"/>
    <mergeCell ref="QMV338:QNB338"/>
    <mergeCell ref="QNC338:QNI338"/>
    <mergeCell ref="QNJ338:QNP338"/>
    <mergeCell ref="QNQ338:QNW338"/>
    <mergeCell ref="QNX338:QOD338"/>
    <mergeCell ref="QOE338:QOK338"/>
    <mergeCell ref="QJP338:QJV338"/>
    <mergeCell ref="QJW338:QKC338"/>
    <mergeCell ref="QKD338:QKJ338"/>
    <mergeCell ref="QKK338:QKQ338"/>
    <mergeCell ref="QKR338:QKX338"/>
    <mergeCell ref="QKY338:QLE338"/>
    <mergeCell ref="QLF338:QLL338"/>
    <mergeCell ref="QLM338:QLS338"/>
    <mergeCell ref="QLT338:QLZ338"/>
    <mergeCell ref="QHE338:QHK338"/>
    <mergeCell ref="QHL338:QHR338"/>
    <mergeCell ref="QHS338:QHY338"/>
    <mergeCell ref="QHZ338:QIF338"/>
    <mergeCell ref="QIG338:QIM338"/>
    <mergeCell ref="QIN338:QIT338"/>
    <mergeCell ref="QIU338:QJA338"/>
    <mergeCell ref="QJB338:QJH338"/>
    <mergeCell ref="QJI338:QJO338"/>
    <mergeCell ref="QET338:QEZ338"/>
    <mergeCell ref="QFA338:QFG338"/>
    <mergeCell ref="QFH338:QFN338"/>
    <mergeCell ref="QFO338:QFU338"/>
    <mergeCell ref="QFV338:QGB338"/>
    <mergeCell ref="QGC338:QGI338"/>
    <mergeCell ref="QGJ338:QGP338"/>
    <mergeCell ref="QGQ338:QGW338"/>
    <mergeCell ref="QGX338:QHD338"/>
    <mergeCell ref="QCI338:QCO338"/>
    <mergeCell ref="QCP338:QCV338"/>
    <mergeCell ref="QCW338:QDC338"/>
    <mergeCell ref="QDD338:QDJ338"/>
    <mergeCell ref="QDK338:QDQ338"/>
    <mergeCell ref="QDR338:QDX338"/>
    <mergeCell ref="QDY338:QEE338"/>
    <mergeCell ref="QEF338:QEL338"/>
    <mergeCell ref="QEM338:QES338"/>
    <mergeCell ref="PZX338:QAD338"/>
    <mergeCell ref="QAE338:QAK338"/>
    <mergeCell ref="QAL338:QAR338"/>
    <mergeCell ref="QAS338:QAY338"/>
    <mergeCell ref="QAZ338:QBF338"/>
    <mergeCell ref="QBG338:QBM338"/>
    <mergeCell ref="QBN338:QBT338"/>
    <mergeCell ref="QBU338:QCA338"/>
    <mergeCell ref="QCB338:QCH338"/>
    <mergeCell ref="PXM338:PXS338"/>
    <mergeCell ref="PXT338:PXZ338"/>
    <mergeCell ref="PYA338:PYG338"/>
    <mergeCell ref="PYH338:PYN338"/>
    <mergeCell ref="PYO338:PYU338"/>
    <mergeCell ref="PYV338:PZB338"/>
    <mergeCell ref="PZC338:PZI338"/>
    <mergeCell ref="PZJ338:PZP338"/>
    <mergeCell ref="PZQ338:PZW338"/>
    <mergeCell ref="PVB338:PVH338"/>
    <mergeCell ref="PVI338:PVO338"/>
    <mergeCell ref="PVP338:PVV338"/>
    <mergeCell ref="PVW338:PWC338"/>
    <mergeCell ref="PWD338:PWJ338"/>
    <mergeCell ref="PWK338:PWQ338"/>
    <mergeCell ref="PWR338:PWX338"/>
    <mergeCell ref="PWY338:PXE338"/>
    <mergeCell ref="PXF338:PXL338"/>
    <mergeCell ref="PSQ338:PSW338"/>
    <mergeCell ref="PSX338:PTD338"/>
    <mergeCell ref="PTE338:PTK338"/>
    <mergeCell ref="PTL338:PTR338"/>
    <mergeCell ref="PTS338:PTY338"/>
    <mergeCell ref="PTZ338:PUF338"/>
    <mergeCell ref="PUG338:PUM338"/>
    <mergeCell ref="PUN338:PUT338"/>
    <mergeCell ref="PUU338:PVA338"/>
    <mergeCell ref="PQF338:PQL338"/>
    <mergeCell ref="PQM338:PQS338"/>
    <mergeCell ref="PQT338:PQZ338"/>
    <mergeCell ref="PRA338:PRG338"/>
    <mergeCell ref="PRH338:PRN338"/>
    <mergeCell ref="PRO338:PRU338"/>
    <mergeCell ref="PRV338:PSB338"/>
    <mergeCell ref="PSC338:PSI338"/>
    <mergeCell ref="PSJ338:PSP338"/>
    <mergeCell ref="PNU338:POA338"/>
    <mergeCell ref="POB338:POH338"/>
    <mergeCell ref="POI338:POO338"/>
    <mergeCell ref="POP338:POV338"/>
    <mergeCell ref="POW338:PPC338"/>
    <mergeCell ref="PPD338:PPJ338"/>
    <mergeCell ref="PPK338:PPQ338"/>
    <mergeCell ref="PPR338:PPX338"/>
    <mergeCell ref="PPY338:PQE338"/>
    <mergeCell ref="PLJ338:PLP338"/>
    <mergeCell ref="PLQ338:PLW338"/>
    <mergeCell ref="PLX338:PMD338"/>
    <mergeCell ref="PME338:PMK338"/>
    <mergeCell ref="PML338:PMR338"/>
    <mergeCell ref="PMS338:PMY338"/>
    <mergeCell ref="PMZ338:PNF338"/>
    <mergeCell ref="PNG338:PNM338"/>
    <mergeCell ref="PNN338:PNT338"/>
    <mergeCell ref="PIY338:PJE338"/>
    <mergeCell ref="PJF338:PJL338"/>
    <mergeCell ref="PJM338:PJS338"/>
    <mergeCell ref="PJT338:PJZ338"/>
    <mergeCell ref="PKA338:PKG338"/>
    <mergeCell ref="PKH338:PKN338"/>
    <mergeCell ref="PKO338:PKU338"/>
    <mergeCell ref="PKV338:PLB338"/>
    <mergeCell ref="PLC338:PLI338"/>
    <mergeCell ref="PGN338:PGT338"/>
    <mergeCell ref="PGU338:PHA338"/>
    <mergeCell ref="PHB338:PHH338"/>
    <mergeCell ref="PHI338:PHO338"/>
    <mergeCell ref="PHP338:PHV338"/>
    <mergeCell ref="PHW338:PIC338"/>
    <mergeCell ref="PID338:PIJ338"/>
    <mergeCell ref="PIK338:PIQ338"/>
    <mergeCell ref="PIR338:PIX338"/>
    <mergeCell ref="PEC338:PEI338"/>
    <mergeCell ref="PEJ338:PEP338"/>
    <mergeCell ref="PEQ338:PEW338"/>
    <mergeCell ref="PEX338:PFD338"/>
    <mergeCell ref="PFE338:PFK338"/>
    <mergeCell ref="PFL338:PFR338"/>
    <mergeCell ref="PFS338:PFY338"/>
    <mergeCell ref="PFZ338:PGF338"/>
    <mergeCell ref="PGG338:PGM338"/>
    <mergeCell ref="PBR338:PBX338"/>
    <mergeCell ref="PBY338:PCE338"/>
    <mergeCell ref="PCF338:PCL338"/>
    <mergeCell ref="PCM338:PCS338"/>
    <mergeCell ref="PCT338:PCZ338"/>
    <mergeCell ref="PDA338:PDG338"/>
    <mergeCell ref="PDH338:PDN338"/>
    <mergeCell ref="PDO338:PDU338"/>
    <mergeCell ref="PDV338:PEB338"/>
    <mergeCell ref="OZG338:OZM338"/>
    <mergeCell ref="OZN338:OZT338"/>
    <mergeCell ref="OZU338:PAA338"/>
    <mergeCell ref="PAB338:PAH338"/>
    <mergeCell ref="PAI338:PAO338"/>
    <mergeCell ref="PAP338:PAV338"/>
    <mergeCell ref="PAW338:PBC338"/>
    <mergeCell ref="PBD338:PBJ338"/>
    <mergeCell ref="PBK338:PBQ338"/>
    <mergeCell ref="OWV338:OXB338"/>
    <mergeCell ref="OXC338:OXI338"/>
    <mergeCell ref="OXJ338:OXP338"/>
    <mergeCell ref="OXQ338:OXW338"/>
    <mergeCell ref="OXX338:OYD338"/>
    <mergeCell ref="OYE338:OYK338"/>
    <mergeCell ref="OYL338:OYR338"/>
    <mergeCell ref="OYS338:OYY338"/>
    <mergeCell ref="OYZ338:OZF338"/>
    <mergeCell ref="OUK338:OUQ338"/>
    <mergeCell ref="OUR338:OUX338"/>
    <mergeCell ref="OUY338:OVE338"/>
    <mergeCell ref="OVF338:OVL338"/>
    <mergeCell ref="OVM338:OVS338"/>
    <mergeCell ref="OVT338:OVZ338"/>
    <mergeCell ref="OWA338:OWG338"/>
    <mergeCell ref="OWH338:OWN338"/>
    <mergeCell ref="OWO338:OWU338"/>
    <mergeCell ref="ORZ338:OSF338"/>
    <mergeCell ref="OSG338:OSM338"/>
    <mergeCell ref="OSN338:OST338"/>
    <mergeCell ref="OSU338:OTA338"/>
    <mergeCell ref="OTB338:OTH338"/>
    <mergeCell ref="OTI338:OTO338"/>
    <mergeCell ref="OTP338:OTV338"/>
    <mergeCell ref="OTW338:OUC338"/>
    <mergeCell ref="OUD338:OUJ338"/>
    <mergeCell ref="OPO338:OPU338"/>
    <mergeCell ref="OPV338:OQB338"/>
    <mergeCell ref="OQC338:OQI338"/>
    <mergeCell ref="OQJ338:OQP338"/>
    <mergeCell ref="OQQ338:OQW338"/>
    <mergeCell ref="OQX338:ORD338"/>
    <mergeCell ref="ORE338:ORK338"/>
    <mergeCell ref="ORL338:ORR338"/>
    <mergeCell ref="ORS338:ORY338"/>
    <mergeCell ref="OND338:ONJ338"/>
    <mergeCell ref="ONK338:ONQ338"/>
    <mergeCell ref="ONR338:ONX338"/>
    <mergeCell ref="ONY338:OOE338"/>
    <mergeCell ref="OOF338:OOL338"/>
    <mergeCell ref="OOM338:OOS338"/>
    <mergeCell ref="OOT338:OOZ338"/>
    <mergeCell ref="OPA338:OPG338"/>
    <mergeCell ref="OPH338:OPN338"/>
    <mergeCell ref="OKS338:OKY338"/>
    <mergeCell ref="OKZ338:OLF338"/>
    <mergeCell ref="OLG338:OLM338"/>
    <mergeCell ref="OLN338:OLT338"/>
    <mergeCell ref="OLU338:OMA338"/>
    <mergeCell ref="OMB338:OMH338"/>
    <mergeCell ref="OMI338:OMO338"/>
    <mergeCell ref="OMP338:OMV338"/>
    <mergeCell ref="OMW338:ONC338"/>
    <mergeCell ref="OIH338:OIN338"/>
    <mergeCell ref="OIO338:OIU338"/>
    <mergeCell ref="OIV338:OJB338"/>
    <mergeCell ref="OJC338:OJI338"/>
    <mergeCell ref="OJJ338:OJP338"/>
    <mergeCell ref="OJQ338:OJW338"/>
    <mergeCell ref="OJX338:OKD338"/>
    <mergeCell ref="OKE338:OKK338"/>
    <mergeCell ref="OKL338:OKR338"/>
    <mergeCell ref="OFW338:OGC338"/>
    <mergeCell ref="OGD338:OGJ338"/>
    <mergeCell ref="OGK338:OGQ338"/>
    <mergeCell ref="OGR338:OGX338"/>
    <mergeCell ref="OGY338:OHE338"/>
    <mergeCell ref="OHF338:OHL338"/>
    <mergeCell ref="OHM338:OHS338"/>
    <mergeCell ref="OHT338:OHZ338"/>
    <mergeCell ref="OIA338:OIG338"/>
    <mergeCell ref="ODL338:ODR338"/>
    <mergeCell ref="ODS338:ODY338"/>
    <mergeCell ref="ODZ338:OEF338"/>
    <mergeCell ref="OEG338:OEM338"/>
    <mergeCell ref="OEN338:OET338"/>
    <mergeCell ref="OEU338:OFA338"/>
    <mergeCell ref="OFB338:OFH338"/>
    <mergeCell ref="OFI338:OFO338"/>
    <mergeCell ref="OFP338:OFV338"/>
    <mergeCell ref="OBA338:OBG338"/>
    <mergeCell ref="OBH338:OBN338"/>
    <mergeCell ref="OBO338:OBU338"/>
    <mergeCell ref="OBV338:OCB338"/>
    <mergeCell ref="OCC338:OCI338"/>
    <mergeCell ref="OCJ338:OCP338"/>
    <mergeCell ref="OCQ338:OCW338"/>
    <mergeCell ref="OCX338:ODD338"/>
    <mergeCell ref="ODE338:ODK338"/>
    <mergeCell ref="NYP338:NYV338"/>
    <mergeCell ref="NYW338:NZC338"/>
    <mergeCell ref="NZD338:NZJ338"/>
    <mergeCell ref="NZK338:NZQ338"/>
    <mergeCell ref="NZR338:NZX338"/>
    <mergeCell ref="NZY338:OAE338"/>
    <mergeCell ref="OAF338:OAL338"/>
    <mergeCell ref="OAM338:OAS338"/>
    <mergeCell ref="OAT338:OAZ338"/>
    <mergeCell ref="NWE338:NWK338"/>
    <mergeCell ref="NWL338:NWR338"/>
    <mergeCell ref="NWS338:NWY338"/>
    <mergeCell ref="NWZ338:NXF338"/>
    <mergeCell ref="NXG338:NXM338"/>
    <mergeCell ref="NXN338:NXT338"/>
    <mergeCell ref="NXU338:NYA338"/>
    <mergeCell ref="NYB338:NYH338"/>
    <mergeCell ref="NYI338:NYO338"/>
    <mergeCell ref="NTT338:NTZ338"/>
    <mergeCell ref="NUA338:NUG338"/>
    <mergeCell ref="NUH338:NUN338"/>
    <mergeCell ref="NUO338:NUU338"/>
    <mergeCell ref="NUV338:NVB338"/>
    <mergeCell ref="NVC338:NVI338"/>
    <mergeCell ref="NVJ338:NVP338"/>
    <mergeCell ref="NVQ338:NVW338"/>
    <mergeCell ref="NVX338:NWD338"/>
    <mergeCell ref="NRI338:NRO338"/>
    <mergeCell ref="NRP338:NRV338"/>
    <mergeCell ref="NRW338:NSC338"/>
    <mergeCell ref="NSD338:NSJ338"/>
    <mergeCell ref="NSK338:NSQ338"/>
    <mergeCell ref="NSR338:NSX338"/>
    <mergeCell ref="NSY338:NTE338"/>
    <mergeCell ref="NTF338:NTL338"/>
    <mergeCell ref="NTM338:NTS338"/>
    <mergeCell ref="NOX338:NPD338"/>
    <mergeCell ref="NPE338:NPK338"/>
    <mergeCell ref="NPL338:NPR338"/>
    <mergeCell ref="NPS338:NPY338"/>
    <mergeCell ref="NPZ338:NQF338"/>
    <mergeCell ref="NQG338:NQM338"/>
    <mergeCell ref="NQN338:NQT338"/>
    <mergeCell ref="NQU338:NRA338"/>
    <mergeCell ref="NRB338:NRH338"/>
    <mergeCell ref="NMM338:NMS338"/>
    <mergeCell ref="NMT338:NMZ338"/>
    <mergeCell ref="NNA338:NNG338"/>
    <mergeCell ref="NNH338:NNN338"/>
    <mergeCell ref="NNO338:NNU338"/>
    <mergeCell ref="NNV338:NOB338"/>
    <mergeCell ref="NOC338:NOI338"/>
    <mergeCell ref="NOJ338:NOP338"/>
    <mergeCell ref="NOQ338:NOW338"/>
    <mergeCell ref="NKB338:NKH338"/>
    <mergeCell ref="NKI338:NKO338"/>
    <mergeCell ref="NKP338:NKV338"/>
    <mergeCell ref="NKW338:NLC338"/>
    <mergeCell ref="NLD338:NLJ338"/>
    <mergeCell ref="NLK338:NLQ338"/>
    <mergeCell ref="NLR338:NLX338"/>
    <mergeCell ref="NLY338:NME338"/>
    <mergeCell ref="NMF338:NML338"/>
    <mergeCell ref="NHQ338:NHW338"/>
    <mergeCell ref="NHX338:NID338"/>
    <mergeCell ref="NIE338:NIK338"/>
    <mergeCell ref="NIL338:NIR338"/>
    <mergeCell ref="NIS338:NIY338"/>
    <mergeCell ref="NIZ338:NJF338"/>
    <mergeCell ref="NJG338:NJM338"/>
    <mergeCell ref="NJN338:NJT338"/>
    <mergeCell ref="NJU338:NKA338"/>
    <mergeCell ref="NFF338:NFL338"/>
    <mergeCell ref="NFM338:NFS338"/>
    <mergeCell ref="NFT338:NFZ338"/>
    <mergeCell ref="NGA338:NGG338"/>
    <mergeCell ref="NGH338:NGN338"/>
    <mergeCell ref="NGO338:NGU338"/>
    <mergeCell ref="NGV338:NHB338"/>
    <mergeCell ref="NHC338:NHI338"/>
    <mergeCell ref="NHJ338:NHP338"/>
    <mergeCell ref="NCU338:NDA338"/>
    <mergeCell ref="NDB338:NDH338"/>
    <mergeCell ref="NDI338:NDO338"/>
    <mergeCell ref="NDP338:NDV338"/>
    <mergeCell ref="NDW338:NEC338"/>
    <mergeCell ref="NED338:NEJ338"/>
    <mergeCell ref="NEK338:NEQ338"/>
    <mergeCell ref="NER338:NEX338"/>
    <mergeCell ref="NEY338:NFE338"/>
    <mergeCell ref="NAJ338:NAP338"/>
    <mergeCell ref="NAQ338:NAW338"/>
    <mergeCell ref="NAX338:NBD338"/>
    <mergeCell ref="NBE338:NBK338"/>
    <mergeCell ref="NBL338:NBR338"/>
    <mergeCell ref="NBS338:NBY338"/>
    <mergeCell ref="NBZ338:NCF338"/>
    <mergeCell ref="NCG338:NCM338"/>
    <mergeCell ref="NCN338:NCT338"/>
    <mergeCell ref="MXY338:MYE338"/>
    <mergeCell ref="MYF338:MYL338"/>
    <mergeCell ref="MYM338:MYS338"/>
    <mergeCell ref="MYT338:MYZ338"/>
    <mergeCell ref="MZA338:MZG338"/>
    <mergeCell ref="MZH338:MZN338"/>
    <mergeCell ref="MZO338:MZU338"/>
    <mergeCell ref="MZV338:NAB338"/>
    <mergeCell ref="NAC338:NAI338"/>
    <mergeCell ref="MVN338:MVT338"/>
    <mergeCell ref="MVU338:MWA338"/>
    <mergeCell ref="MWB338:MWH338"/>
    <mergeCell ref="MWI338:MWO338"/>
    <mergeCell ref="MWP338:MWV338"/>
    <mergeCell ref="MWW338:MXC338"/>
    <mergeCell ref="MXD338:MXJ338"/>
    <mergeCell ref="MXK338:MXQ338"/>
    <mergeCell ref="MXR338:MXX338"/>
    <mergeCell ref="MTC338:MTI338"/>
    <mergeCell ref="MTJ338:MTP338"/>
    <mergeCell ref="MTQ338:MTW338"/>
    <mergeCell ref="MTX338:MUD338"/>
    <mergeCell ref="MUE338:MUK338"/>
    <mergeCell ref="MUL338:MUR338"/>
    <mergeCell ref="MUS338:MUY338"/>
    <mergeCell ref="MUZ338:MVF338"/>
    <mergeCell ref="MVG338:MVM338"/>
    <mergeCell ref="MQR338:MQX338"/>
    <mergeCell ref="MQY338:MRE338"/>
    <mergeCell ref="MRF338:MRL338"/>
    <mergeCell ref="MRM338:MRS338"/>
    <mergeCell ref="MRT338:MRZ338"/>
    <mergeCell ref="MSA338:MSG338"/>
    <mergeCell ref="MSH338:MSN338"/>
    <mergeCell ref="MSO338:MSU338"/>
    <mergeCell ref="MSV338:MTB338"/>
    <mergeCell ref="MOG338:MOM338"/>
    <mergeCell ref="MON338:MOT338"/>
    <mergeCell ref="MOU338:MPA338"/>
    <mergeCell ref="MPB338:MPH338"/>
    <mergeCell ref="MPI338:MPO338"/>
    <mergeCell ref="MPP338:MPV338"/>
    <mergeCell ref="MPW338:MQC338"/>
    <mergeCell ref="MQD338:MQJ338"/>
    <mergeCell ref="MQK338:MQQ338"/>
    <mergeCell ref="MLV338:MMB338"/>
    <mergeCell ref="MMC338:MMI338"/>
    <mergeCell ref="MMJ338:MMP338"/>
    <mergeCell ref="MMQ338:MMW338"/>
    <mergeCell ref="MMX338:MND338"/>
    <mergeCell ref="MNE338:MNK338"/>
    <mergeCell ref="MNL338:MNR338"/>
    <mergeCell ref="MNS338:MNY338"/>
    <mergeCell ref="MNZ338:MOF338"/>
    <mergeCell ref="MJK338:MJQ338"/>
    <mergeCell ref="MJR338:MJX338"/>
    <mergeCell ref="MJY338:MKE338"/>
    <mergeCell ref="MKF338:MKL338"/>
    <mergeCell ref="MKM338:MKS338"/>
    <mergeCell ref="MKT338:MKZ338"/>
    <mergeCell ref="MLA338:MLG338"/>
    <mergeCell ref="MLH338:MLN338"/>
    <mergeCell ref="MLO338:MLU338"/>
    <mergeCell ref="MGZ338:MHF338"/>
    <mergeCell ref="MHG338:MHM338"/>
    <mergeCell ref="MHN338:MHT338"/>
    <mergeCell ref="MHU338:MIA338"/>
    <mergeCell ref="MIB338:MIH338"/>
    <mergeCell ref="MII338:MIO338"/>
    <mergeCell ref="MIP338:MIV338"/>
    <mergeCell ref="MIW338:MJC338"/>
    <mergeCell ref="MJD338:MJJ338"/>
    <mergeCell ref="MEO338:MEU338"/>
    <mergeCell ref="MEV338:MFB338"/>
    <mergeCell ref="MFC338:MFI338"/>
    <mergeCell ref="MFJ338:MFP338"/>
    <mergeCell ref="MFQ338:MFW338"/>
    <mergeCell ref="MFX338:MGD338"/>
    <mergeCell ref="MGE338:MGK338"/>
    <mergeCell ref="MGL338:MGR338"/>
    <mergeCell ref="MGS338:MGY338"/>
    <mergeCell ref="MCD338:MCJ338"/>
    <mergeCell ref="MCK338:MCQ338"/>
    <mergeCell ref="MCR338:MCX338"/>
    <mergeCell ref="MCY338:MDE338"/>
    <mergeCell ref="MDF338:MDL338"/>
    <mergeCell ref="MDM338:MDS338"/>
    <mergeCell ref="MDT338:MDZ338"/>
    <mergeCell ref="MEA338:MEG338"/>
    <mergeCell ref="MEH338:MEN338"/>
    <mergeCell ref="LZS338:LZY338"/>
    <mergeCell ref="LZZ338:MAF338"/>
    <mergeCell ref="MAG338:MAM338"/>
    <mergeCell ref="MAN338:MAT338"/>
    <mergeCell ref="MAU338:MBA338"/>
    <mergeCell ref="MBB338:MBH338"/>
    <mergeCell ref="MBI338:MBO338"/>
    <mergeCell ref="MBP338:MBV338"/>
    <mergeCell ref="MBW338:MCC338"/>
    <mergeCell ref="LXH338:LXN338"/>
    <mergeCell ref="LXO338:LXU338"/>
    <mergeCell ref="LXV338:LYB338"/>
    <mergeCell ref="LYC338:LYI338"/>
    <mergeCell ref="LYJ338:LYP338"/>
    <mergeCell ref="LYQ338:LYW338"/>
    <mergeCell ref="LYX338:LZD338"/>
    <mergeCell ref="LZE338:LZK338"/>
    <mergeCell ref="LZL338:LZR338"/>
    <mergeCell ref="LUW338:LVC338"/>
    <mergeCell ref="LVD338:LVJ338"/>
    <mergeCell ref="LVK338:LVQ338"/>
    <mergeCell ref="LVR338:LVX338"/>
    <mergeCell ref="LVY338:LWE338"/>
    <mergeCell ref="LWF338:LWL338"/>
    <mergeCell ref="LWM338:LWS338"/>
    <mergeCell ref="LWT338:LWZ338"/>
    <mergeCell ref="LXA338:LXG338"/>
    <mergeCell ref="LSL338:LSR338"/>
    <mergeCell ref="LSS338:LSY338"/>
    <mergeCell ref="LSZ338:LTF338"/>
    <mergeCell ref="LTG338:LTM338"/>
    <mergeCell ref="LTN338:LTT338"/>
    <mergeCell ref="LTU338:LUA338"/>
    <mergeCell ref="LUB338:LUH338"/>
    <mergeCell ref="LUI338:LUO338"/>
    <mergeCell ref="LUP338:LUV338"/>
    <mergeCell ref="LQA338:LQG338"/>
    <mergeCell ref="LQH338:LQN338"/>
    <mergeCell ref="LQO338:LQU338"/>
    <mergeCell ref="LQV338:LRB338"/>
    <mergeCell ref="LRC338:LRI338"/>
    <mergeCell ref="LRJ338:LRP338"/>
    <mergeCell ref="LRQ338:LRW338"/>
    <mergeCell ref="LRX338:LSD338"/>
    <mergeCell ref="LSE338:LSK338"/>
    <mergeCell ref="LNP338:LNV338"/>
    <mergeCell ref="LNW338:LOC338"/>
    <mergeCell ref="LOD338:LOJ338"/>
    <mergeCell ref="LOK338:LOQ338"/>
    <mergeCell ref="LOR338:LOX338"/>
    <mergeCell ref="LOY338:LPE338"/>
    <mergeCell ref="LPF338:LPL338"/>
    <mergeCell ref="LPM338:LPS338"/>
    <mergeCell ref="LPT338:LPZ338"/>
    <mergeCell ref="LLE338:LLK338"/>
    <mergeCell ref="LLL338:LLR338"/>
    <mergeCell ref="LLS338:LLY338"/>
    <mergeCell ref="LLZ338:LMF338"/>
    <mergeCell ref="LMG338:LMM338"/>
    <mergeCell ref="LMN338:LMT338"/>
    <mergeCell ref="LMU338:LNA338"/>
    <mergeCell ref="LNB338:LNH338"/>
    <mergeCell ref="LNI338:LNO338"/>
    <mergeCell ref="LIT338:LIZ338"/>
    <mergeCell ref="LJA338:LJG338"/>
    <mergeCell ref="LJH338:LJN338"/>
    <mergeCell ref="LJO338:LJU338"/>
    <mergeCell ref="LJV338:LKB338"/>
    <mergeCell ref="LKC338:LKI338"/>
    <mergeCell ref="LKJ338:LKP338"/>
    <mergeCell ref="LKQ338:LKW338"/>
    <mergeCell ref="LKX338:LLD338"/>
    <mergeCell ref="LGI338:LGO338"/>
    <mergeCell ref="LGP338:LGV338"/>
    <mergeCell ref="LGW338:LHC338"/>
    <mergeCell ref="LHD338:LHJ338"/>
    <mergeCell ref="LHK338:LHQ338"/>
    <mergeCell ref="LHR338:LHX338"/>
    <mergeCell ref="LHY338:LIE338"/>
    <mergeCell ref="LIF338:LIL338"/>
    <mergeCell ref="LIM338:LIS338"/>
    <mergeCell ref="LDX338:LED338"/>
    <mergeCell ref="LEE338:LEK338"/>
    <mergeCell ref="LEL338:LER338"/>
    <mergeCell ref="LES338:LEY338"/>
    <mergeCell ref="LEZ338:LFF338"/>
    <mergeCell ref="LFG338:LFM338"/>
    <mergeCell ref="LFN338:LFT338"/>
    <mergeCell ref="LFU338:LGA338"/>
    <mergeCell ref="LGB338:LGH338"/>
    <mergeCell ref="LBM338:LBS338"/>
    <mergeCell ref="LBT338:LBZ338"/>
    <mergeCell ref="LCA338:LCG338"/>
    <mergeCell ref="LCH338:LCN338"/>
    <mergeCell ref="LCO338:LCU338"/>
    <mergeCell ref="LCV338:LDB338"/>
    <mergeCell ref="LDC338:LDI338"/>
    <mergeCell ref="LDJ338:LDP338"/>
    <mergeCell ref="LDQ338:LDW338"/>
    <mergeCell ref="KZB338:KZH338"/>
    <mergeCell ref="KZI338:KZO338"/>
    <mergeCell ref="KZP338:KZV338"/>
    <mergeCell ref="KZW338:LAC338"/>
    <mergeCell ref="LAD338:LAJ338"/>
    <mergeCell ref="LAK338:LAQ338"/>
    <mergeCell ref="LAR338:LAX338"/>
    <mergeCell ref="LAY338:LBE338"/>
    <mergeCell ref="LBF338:LBL338"/>
    <mergeCell ref="KWQ338:KWW338"/>
    <mergeCell ref="KWX338:KXD338"/>
    <mergeCell ref="KXE338:KXK338"/>
    <mergeCell ref="KXL338:KXR338"/>
    <mergeCell ref="KXS338:KXY338"/>
    <mergeCell ref="KXZ338:KYF338"/>
    <mergeCell ref="KYG338:KYM338"/>
    <mergeCell ref="KYN338:KYT338"/>
    <mergeCell ref="KYU338:KZA338"/>
    <mergeCell ref="KUF338:KUL338"/>
    <mergeCell ref="KUM338:KUS338"/>
    <mergeCell ref="KUT338:KUZ338"/>
    <mergeCell ref="KVA338:KVG338"/>
    <mergeCell ref="KVH338:KVN338"/>
    <mergeCell ref="KVO338:KVU338"/>
    <mergeCell ref="KVV338:KWB338"/>
    <mergeCell ref="KWC338:KWI338"/>
    <mergeCell ref="KWJ338:KWP338"/>
    <mergeCell ref="KRU338:KSA338"/>
    <mergeCell ref="KSB338:KSH338"/>
    <mergeCell ref="KSI338:KSO338"/>
    <mergeCell ref="KSP338:KSV338"/>
    <mergeCell ref="KSW338:KTC338"/>
    <mergeCell ref="KTD338:KTJ338"/>
    <mergeCell ref="KTK338:KTQ338"/>
    <mergeCell ref="KTR338:KTX338"/>
    <mergeCell ref="KTY338:KUE338"/>
    <mergeCell ref="KPJ338:KPP338"/>
    <mergeCell ref="KPQ338:KPW338"/>
    <mergeCell ref="KPX338:KQD338"/>
    <mergeCell ref="KQE338:KQK338"/>
    <mergeCell ref="KQL338:KQR338"/>
    <mergeCell ref="KQS338:KQY338"/>
    <mergeCell ref="KQZ338:KRF338"/>
    <mergeCell ref="KRG338:KRM338"/>
    <mergeCell ref="KRN338:KRT338"/>
    <mergeCell ref="KMY338:KNE338"/>
    <mergeCell ref="KNF338:KNL338"/>
    <mergeCell ref="KNM338:KNS338"/>
    <mergeCell ref="KNT338:KNZ338"/>
    <mergeCell ref="KOA338:KOG338"/>
    <mergeCell ref="KOH338:KON338"/>
    <mergeCell ref="KOO338:KOU338"/>
    <mergeCell ref="KOV338:KPB338"/>
    <mergeCell ref="KPC338:KPI338"/>
    <mergeCell ref="KKN338:KKT338"/>
    <mergeCell ref="KKU338:KLA338"/>
    <mergeCell ref="KLB338:KLH338"/>
    <mergeCell ref="KLI338:KLO338"/>
    <mergeCell ref="KLP338:KLV338"/>
    <mergeCell ref="KLW338:KMC338"/>
    <mergeCell ref="KMD338:KMJ338"/>
    <mergeCell ref="KMK338:KMQ338"/>
    <mergeCell ref="KMR338:KMX338"/>
    <mergeCell ref="KIC338:KII338"/>
    <mergeCell ref="KIJ338:KIP338"/>
    <mergeCell ref="KIQ338:KIW338"/>
    <mergeCell ref="KIX338:KJD338"/>
    <mergeCell ref="KJE338:KJK338"/>
    <mergeCell ref="KJL338:KJR338"/>
    <mergeCell ref="KJS338:KJY338"/>
    <mergeCell ref="KJZ338:KKF338"/>
    <mergeCell ref="KKG338:KKM338"/>
    <mergeCell ref="KFR338:KFX338"/>
    <mergeCell ref="KFY338:KGE338"/>
    <mergeCell ref="KGF338:KGL338"/>
    <mergeCell ref="KGM338:KGS338"/>
    <mergeCell ref="KGT338:KGZ338"/>
    <mergeCell ref="KHA338:KHG338"/>
    <mergeCell ref="KHH338:KHN338"/>
    <mergeCell ref="KHO338:KHU338"/>
    <mergeCell ref="KHV338:KIB338"/>
    <mergeCell ref="KDG338:KDM338"/>
    <mergeCell ref="KDN338:KDT338"/>
    <mergeCell ref="KDU338:KEA338"/>
    <mergeCell ref="KEB338:KEH338"/>
    <mergeCell ref="KEI338:KEO338"/>
    <mergeCell ref="KEP338:KEV338"/>
    <mergeCell ref="KEW338:KFC338"/>
    <mergeCell ref="KFD338:KFJ338"/>
    <mergeCell ref="KFK338:KFQ338"/>
    <mergeCell ref="KAV338:KBB338"/>
    <mergeCell ref="KBC338:KBI338"/>
    <mergeCell ref="KBJ338:KBP338"/>
    <mergeCell ref="KBQ338:KBW338"/>
    <mergeCell ref="KBX338:KCD338"/>
    <mergeCell ref="KCE338:KCK338"/>
    <mergeCell ref="KCL338:KCR338"/>
    <mergeCell ref="KCS338:KCY338"/>
    <mergeCell ref="KCZ338:KDF338"/>
    <mergeCell ref="JYK338:JYQ338"/>
    <mergeCell ref="JYR338:JYX338"/>
    <mergeCell ref="JYY338:JZE338"/>
    <mergeCell ref="JZF338:JZL338"/>
    <mergeCell ref="JZM338:JZS338"/>
    <mergeCell ref="JZT338:JZZ338"/>
    <mergeCell ref="KAA338:KAG338"/>
    <mergeCell ref="KAH338:KAN338"/>
    <mergeCell ref="KAO338:KAU338"/>
    <mergeCell ref="JVZ338:JWF338"/>
    <mergeCell ref="JWG338:JWM338"/>
    <mergeCell ref="JWN338:JWT338"/>
    <mergeCell ref="JWU338:JXA338"/>
    <mergeCell ref="JXB338:JXH338"/>
    <mergeCell ref="JXI338:JXO338"/>
    <mergeCell ref="JXP338:JXV338"/>
    <mergeCell ref="JXW338:JYC338"/>
    <mergeCell ref="JYD338:JYJ338"/>
    <mergeCell ref="JTO338:JTU338"/>
    <mergeCell ref="JTV338:JUB338"/>
    <mergeCell ref="JUC338:JUI338"/>
    <mergeCell ref="JUJ338:JUP338"/>
    <mergeCell ref="JUQ338:JUW338"/>
    <mergeCell ref="JUX338:JVD338"/>
    <mergeCell ref="JVE338:JVK338"/>
    <mergeCell ref="JVL338:JVR338"/>
    <mergeCell ref="JVS338:JVY338"/>
    <mergeCell ref="JRD338:JRJ338"/>
    <mergeCell ref="JRK338:JRQ338"/>
    <mergeCell ref="JRR338:JRX338"/>
    <mergeCell ref="JRY338:JSE338"/>
    <mergeCell ref="JSF338:JSL338"/>
    <mergeCell ref="JSM338:JSS338"/>
    <mergeCell ref="JST338:JSZ338"/>
    <mergeCell ref="JTA338:JTG338"/>
    <mergeCell ref="JTH338:JTN338"/>
    <mergeCell ref="JOS338:JOY338"/>
    <mergeCell ref="JOZ338:JPF338"/>
    <mergeCell ref="JPG338:JPM338"/>
    <mergeCell ref="JPN338:JPT338"/>
    <mergeCell ref="JPU338:JQA338"/>
    <mergeCell ref="JQB338:JQH338"/>
    <mergeCell ref="JQI338:JQO338"/>
    <mergeCell ref="JQP338:JQV338"/>
    <mergeCell ref="JQW338:JRC338"/>
    <mergeCell ref="JMH338:JMN338"/>
    <mergeCell ref="JMO338:JMU338"/>
    <mergeCell ref="JMV338:JNB338"/>
    <mergeCell ref="JNC338:JNI338"/>
    <mergeCell ref="JNJ338:JNP338"/>
    <mergeCell ref="JNQ338:JNW338"/>
    <mergeCell ref="JNX338:JOD338"/>
    <mergeCell ref="JOE338:JOK338"/>
    <mergeCell ref="JOL338:JOR338"/>
    <mergeCell ref="JJW338:JKC338"/>
    <mergeCell ref="JKD338:JKJ338"/>
    <mergeCell ref="JKK338:JKQ338"/>
    <mergeCell ref="JKR338:JKX338"/>
    <mergeCell ref="JKY338:JLE338"/>
    <mergeCell ref="JLF338:JLL338"/>
    <mergeCell ref="JLM338:JLS338"/>
    <mergeCell ref="JLT338:JLZ338"/>
    <mergeCell ref="JMA338:JMG338"/>
    <mergeCell ref="JHL338:JHR338"/>
    <mergeCell ref="JHS338:JHY338"/>
    <mergeCell ref="JHZ338:JIF338"/>
    <mergeCell ref="JIG338:JIM338"/>
    <mergeCell ref="JIN338:JIT338"/>
    <mergeCell ref="JIU338:JJA338"/>
    <mergeCell ref="JJB338:JJH338"/>
    <mergeCell ref="JJI338:JJO338"/>
    <mergeCell ref="JJP338:JJV338"/>
    <mergeCell ref="JFA338:JFG338"/>
    <mergeCell ref="JFH338:JFN338"/>
    <mergeCell ref="JFO338:JFU338"/>
    <mergeCell ref="JFV338:JGB338"/>
    <mergeCell ref="JGC338:JGI338"/>
    <mergeCell ref="JGJ338:JGP338"/>
    <mergeCell ref="JGQ338:JGW338"/>
    <mergeCell ref="JGX338:JHD338"/>
    <mergeCell ref="JHE338:JHK338"/>
    <mergeCell ref="JCP338:JCV338"/>
    <mergeCell ref="JCW338:JDC338"/>
    <mergeCell ref="JDD338:JDJ338"/>
    <mergeCell ref="JDK338:JDQ338"/>
    <mergeCell ref="JDR338:JDX338"/>
    <mergeCell ref="JDY338:JEE338"/>
    <mergeCell ref="JEF338:JEL338"/>
    <mergeCell ref="JEM338:JES338"/>
    <mergeCell ref="JET338:JEZ338"/>
    <mergeCell ref="JAE338:JAK338"/>
    <mergeCell ref="JAL338:JAR338"/>
    <mergeCell ref="JAS338:JAY338"/>
    <mergeCell ref="JAZ338:JBF338"/>
    <mergeCell ref="JBG338:JBM338"/>
    <mergeCell ref="JBN338:JBT338"/>
    <mergeCell ref="JBU338:JCA338"/>
    <mergeCell ref="JCB338:JCH338"/>
    <mergeCell ref="JCI338:JCO338"/>
    <mergeCell ref="IXT338:IXZ338"/>
    <mergeCell ref="IYA338:IYG338"/>
    <mergeCell ref="IYH338:IYN338"/>
    <mergeCell ref="IYO338:IYU338"/>
    <mergeCell ref="IYV338:IZB338"/>
    <mergeCell ref="IZC338:IZI338"/>
    <mergeCell ref="IZJ338:IZP338"/>
    <mergeCell ref="IZQ338:IZW338"/>
    <mergeCell ref="IZX338:JAD338"/>
    <mergeCell ref="IVI338:IVO338"/>
    <mergeCell ref="IVP338:IVV338"/>
    <mergeCell ref="IVW338:IWC338"/>
    <mergeCell ref="IWD338:IWJ338"/>
    <mergeCell ref="IWK338:IWQ338"/>
    <mergeCell ref="IWR338:IWX338"/>
    <mergeCell ref="IWY338:IXE338"/>
    <mergeCell ref="IXF338:IXL338"/>
    <mergeCell ref="IXM338:IXS338"/>
    <mergeCell ref="ISX338:ITD338"/>
    <mergeCell ref="ITE338:ITK338"/>
    <mergeCell ref="ITL338:ITR338"/>
    <mergeCell ref="ITS338:ITY338"/>
    <mergeCell ref="ITZ338:IUF338"/>
    <mergeCell ref="IUG338:IUM338"/>
    <mergeCell ref="IUN338:IUT338"/>
    <mergeCell ref="IUU338:IVA338"/>
    <mergeCell ref="IVB338:IVH338"/>
    <mergeCell ref="IQM338:IQS338"/>
    <mergeCell ref="IQT338:IQZ338"/>
    <mergeCell ref="IRA338:IRG338"/>
    <mergeCell ref="IRH338:IRN338"/>
    <mergeCell ref="IRO338:IRU338"/>
    <mergeCell ref="IRV338:ISB338"/>
    <mergeCell ref="ISC338:ISI338"/>
    <mergeCell ref="ISJ338:ISP338"/>
    <mergeCell ref="ISQ338:ISW338"/>
    <mergeCell ref="IOB338:IOH338"/>
    <mergeCell ref="IOI338:IOO338"/>
    <mergeCell ref="IOP338:IOV338"/>
    <mergeCell ref="IOW338:IPC338"/>
    <mergeCell ref="IPD338:IPJ338"/>
    <mergeCell ref="IPK338:IPQ338"/>
    <mergeCell ref="IPR338:IPX338"/>
    <mergeCell ref="IPY338:IQE338"/>
    <mergeCell ref="IQF338:IQL338"/>
    <mergeCell ref="ILQ338:ILW338"/>
    <mergeCell ref="ILX338:IMD338"/>
    <mergeCell ref="IME338:IMK338"/>
    <mergeCell ref="IML338:IMR338"/>
    <mergeCell ref="IMS338:IMY338"/>
    <mergeCell ref="IMZ338:INF338"/>
    <mergeCell ref="ING338:INM338"/>
    <mergeCell ref="INN338:INT338"/>
    <mergeCell ref="INU338:IOA338"/>
    <mergeCell ref="IJF338:IJL338"/>
    <mergeCell ref="IJM338:IJS338"/>
    <mergeCell ref="IJT338:IJZ338"/>
    <mergeCell ref="IKA338:IKG338"/>
    <mergeCell ref="IKH338:IKN338"/>
    <mergeCell ref="IKO338:IKU338"/>
    <mergeCell ref="IKV338:ILB338"/>
    <mergeCell ref="ILC338:ILI338"/>
    <mergeCell ref="ILJ338:ILP338"/>
    <mergeCell ref="IGU338:IHA338"/>
    <mergeCell ref="IHB338:IHH338"/>
    <mergeCell ref="IHI338:IHO338"/>
    <mergeCell ref="IHP338:IHV338"/>
    <mergeCell ref="IHW338:IIC338"/>
    <mergeCell ref="IID338:IIJ338"/>
    <mergeCell ref="IIK338:IIQ338"/>
    <mergeCell ref="IIR338:IIX338"/>
    <mergeCell ref="IIY338:IJE338"/>
    <mergeCell ref="IEJ338:IEP338"/>
    <mergeCell ref="IEQ338:IEW338"/>
    <mergeCell ref="IEX338:IFD338"/>
    <mergeCell ref="IFE338:IFK338"/>
    <mergeCell ref="IFL338:IFR338"/>
    <mergeCell ref="IFS338:IFY338"/>
    <mergeCell ref="IFZ338:IGF338"/>
    <mergeCell ref="IGG338:IGM338"/>
    <mergeCell ref="IGN338:IGT338"/>
    <mergeCell ref="IBY338:ICE338"/>
    <mergeCell ref="ICF338:ICL338"/>
    <mergeCell ref="ICM338:ICS338"/>
    <mergeCell ref="ICT338:ICZ338"/>
    <mergeCell ref="IDA338:IDG338"/>
    <mergeCell ref="IDH338:IDN338"/>
    <mergeCell ref="IDO338:IDU338"/>
    <mergeCell ref="IDV338:IEB338"/>
    <mergeCell ref="IEC338:IEI338"/>
    <mergeCell ref="HZN338:HZT338"/>
    <mergeCell ref="HZU338:IAA338"/>
    <mergeCell ref="IAB338:IAH338"/>
    <mergeCell ref="IAI338:IAO338"/>
    <mergeCell ref="IAP338:IAV338"/>
    <mergeCell ref="IAW338:IBC338"/>
    <mergeCell ref="IBD338:IBJ338"/>
    <mergeCell ref="IBK338:IBQ338"/>
    <mergeCell ref="IBR338:IBX338"/>
    <mergeCell ref="HXC338:HXI338"/>
    <mergeCell ref="HXJ338:HXP338"/>
    <mergeCell ref="HXQ338:HXW338"/>
    <mergeCell ref="HXX338:HYD338"/>
    <mergeCell ref="HYE338:HYK338"/>
    <mergeCell ref="HYL338:HYR338"/>
    <mergeCell ref="HYS338:HYY338"/>
    <mergeCell ref="HYZ338:HZF338"/>
    <mergeCell ref="HZG338:HZM338"/>
    <mergeCell ref="HUR338:HUX338"/>
    <mergeCell ref="HUY338:HVE338"/>
    <mergeCell ref="HVF338:HVL338"/>
    <mergeCell ref="HVM338:HVS338"/>
    <mergeCell ref="HVT338:HVZ338"/>
    <mergeCell ref="HWA338:HWG338"/>
    <mergeCell ref="HWH338:HWN338"/>
    <mergeCell ref="HWO338:HWU338"/>
    <mergeCell ref="HWV338:HXB338"/>
    <mergeCell ref="HSG338:HSM338"/>
    <mergeCell ref="HSN338:HST338"/>
    <mergeCell ref="HSU338:HTA338"/>
    <mergeCell ref="HTB338:HTH338"/>
    <mergeCell ref="HTI338:HTO338"/>
    <mergeCell ref="HTP338:HTV338"/>
    <mergeCell ref="HTW338:HUC338"/>
    <mergeCell ref="HUD338:HUJ338"/>
    <mergeCell ref="HUK338:HUQ338"/>
    <mergeCell ref="HPV338:HQB338"/>
    <mergeCell ref="HQC338:HQI338"/>
    <mergeCell ref="HQJ338:HQP338"/>
    <mergeCell ref="HQQ338:HQW338"/>
    <mergeCell ref="HQX338:HRD338"/>
    <mergeCell ref="HRE338:HRK338"/>
    <mergeCell ref="HRL338:HRR338"/>
    <mergeCell ref="HRS338:HRY338"/>
    <mergeCell ref="HRZ338:HSF338"/>
    <mergeCell ref="HNK338:HNQ338"/>
    <mergeCell ref="HNR338:HNX338"/>
    <mergeCell ref="HNY338:HOE338"/>
    <mergeCell ref="HOF338:HOL338"/>
    <mergeCell ref="HOM338:HOS338"/>
    <mergeCell ref="HOT338:HOZ338"/>
    <mergeCell ref="HPA338:HPG338"/>
    <mergeCell ref="HPH338:HPN338"/>
    <mergeCell ref="HPO338:HPU338"/>
    <mergeCell ref="HKZ338:HLF338"/>
    <mergeCell ref="HLG338:HLM338"/>
    <mergeCell ref="HLN338:HLT338"/>
    <mergeCell ref="HLU338:HMA338"/>
    <mergeCell ref="HMB338:HMH338"/>
    <mergeCell ref="HMI338:HMO338"/>
    <mergeCell ref="HMP338:HMV338"/>
    <mergeCell ref="HMW338:HNC338"/>
    <mergeCell ref="HND338:HNJ338"/>
    <mergeCell ref="HIO338:HIU338"/>
    <mergeCell ref="HIV338:HJB338"/>
    <mergeCell ref="HJC338:HJI338"/>
    <mergeCell ref="HJJ338:HJP338"/>
    <mergeCell ref="HJQ338:HJW338"/>
    <mergeCell ref="HJX338:HKD338"/>
    <mergeCell ref="HKE338:HKK338"/>
    <mergeCell ref="HKL338:HKR338"/>
    <mergeCell ref="HKS338:HKY338"/>
    <mergeCell ref="HGD338:HGJ338"/>
    <mergeCell ref="HGK338:HGQ338"/>
    <mergeCell ref="HGR338:HGX338"/>
    <mergeCell ref="HGY338:HHE338"/>
    <mergeCell ref="HHF338:HHL338"/>
    <mergeCell ref="HHM338:HHS338"/>
    <mergeCell ref="HHT338:HHZ338"/>
    <mergeCell ref="HIA338:HIG338"/>
    <mergeCell ref="HIH338:HIN338"/>
    <mergeCell ref="HDS338:HDY338"/>
    <mergeCell ref="HDZ338:HEF338"/>
    <mergeCell ref="HEG338:HEM338"/>
    <mergeCell ref="HEN338:HET338"/>
    <mergeCell ref="HEU338:HFA338"/>
    <mergeCell ref="HFB338:HFH338"/>
    <mergeCell ref="HFI338:HFO338"/>
    <mergeCell ref="HFP338:HFV338"/>
    <mergeCell ref="HFW338:HGC338"/>
    <mergeCell ref="HBH338:HBN338"/>
    <mergeCell ref="HBO338:HBU338"/>
    <mergeCell ref="HBV338:HCB338"/>
    <mergeCell ref="HCC338:HCI338"/>
    <mergeCell ref="HCJ338:HCP338"/>
    <mergeCell ref="HCQ338:HCW338"/>
    <mergeCell ref="HCX338:HDD338"/>
    <mergeCell ref="HDE338:HDK338"/>
    <mergeCell ref="HDL338:HDR338"/>
    <mergeCell ref="GYW338:GZC338"/>
    <mergeCell ref="GZD338:GZJ338"/>
    <mergeCell ref="GZK338:GZQ338"/>
    <mergeCell ref="GZR338:GZX338"/>
    <mergeCell ref="GZY338:HAE338"/>
    <mergeCell ref="HAF338:HAL338"/>
    <mergeCell ref="HAM338:HAS338"/>
    <mergeCell ref="HAT338:HAZ338"/>
    <mergeCell ref="HBA338:HBG338"/>
    <mergeCell ref="GWL338:GWR338"/>
    <mergeCell ref="GWS338:GWY338"/>
    <mergeCell ref="GWZ338:GXF338"/>
    <mergeCell ref="GXG338:GXM338"/>
    <mergeCell ref="GXN338:GXT338"/>
    <mergeCell ref="GXU338:GYA338"/>
    <mergeCell ref="GYB338:GYH338"/>
    <mergeCell ref="GYI338:GYO338"/>
    <mergeCell ref="GYP338:GYV338"/>
    <mergeCell ref="GUA338:GUG338"/>
    <mergeCell ref="GUH338:GUN338"/>
    <mergeCell ref="GUO338:GUU338"/>
    <mergeCell ref="GUV338:GVB338"/>
    <mergeCell ref="GVC338:GVI338"/>
    <mergeCell ref="GVJ338:GVP338"/>
    <mergeCell ref="GVQ338:GVW338"/>
    <mergeCell ref="GVX338:GWD338"/>
    <mergeCell ref="GWE338:GWK338"/>
    <mergeCell ref="GRP338:GRV338"/>
    <mergeCell ref="GRW338:GSC338"/>
    <mergeCell ref="GSD338:GSJ338"/>
    <mergeCell ref="GSK338:GSQ338"/>
    <mergeCell ref="GSR338:GSX338"/>
    <mergeCell ref="GSY338:GTE338"/>
    <mergeCell ref="GTF338:GTL338"/>
    <mergeCell ref="GTM338:GTS338"/>
    <mergeCell ref="GTT338:GTZ338"/>
    <mergeCell ref="GPE338:GPK338"/>
    <mergeCell ref="GPL338:GPR338"/>
    <mergeCell ref="GPS338:GPY338"/>
    <mergeCell ref="GPZ338:GQF338"/>
    <mergeCell ref="GQG338:GQM338"/>
    <mergeCell ref="GQN338:GQT338"/>
    <mergeCell ref="GQU338:GRA338"/>
    <mergeCell ref="GRB338:GRH338"/>
    <mergeCell ref="GRI338:GRO338"/>
    <mergeCell ref="GMT338:GMZ338"/>
    <mergeCell ref="GNA338:GNG338"/>
    <mergeCell ref="GNH338:GNN338"/>
    <mergeCell ref="GNO338:GNU338"/>
    <mergeCell ref="GNV338:GOB338"/>
    <mergeCell ref="GOC338:GOI338"/>
    <mergeCell ref="GOJ338:GOP338"/>
    <mergeCell ref="GOQ338:GOW338"/>
    <mergeCell ref="GOX338:GPD338"/>
    <mergeCell ref="GKI338:GKO338"/>
    <mergeCell ref="GKP338:GKV338"/>
    <mergeCell ref="GKW338:GLC338"/>
    <mergeCell ref="GLD338:GLJ338"/>
    <mergeCell ref="GLK338:GLQ338"/>
    <mergeCell ref="GLR338:GLX338"/>
    <mergeCell ref="GLY338:GME338"/>
    <mergeCell ref="GMF338:GML338"/>
    <mergeCell ref="GMM338:GMS338"/>
    <mergeCell ref="GHX338:GID338"/>
    <mergeCell ref="GIE338:GIK338"/>
    <mergeCell ref="GIL338:GIR338"/>
    <mergeCell ref="GIS338:GIY338"/>
    <mergeCell ref="GIZ338:GJF338"/>
    <mergeCell ref="GJG338:GJM338"/>
    <mergeCell ref="GJN338:GJT338"/>
    <mergeCell ref="GJU338:GKA338"/>
    <mergeCell ref="GKB338:GKH338"/>
    <mergeCell ref="GFM338:GFS338"/>
    <mergeCell ref="GFT338:GFZ338"/>
    <mergeCell ref="GGA338:GGG338"/>
    <mergeCell ref="GGH338:GGN338"/>
    <mergeCell ref="GGO338:GGU338"/>
    <mergeCell ref="GGV338:GHB338"/>
    <mergeCell ref="GHC338:GHI338"/>
    <mergeCell ref="GHJ338:GHP338"/>
    <mergeCell ref="GHQ338:GHW338"/>
    <mergeCell ref="GDB338:GDH338"/>
    <mergeCell ref="GDI338:GDO338"/>
    <mergeCell ref="GDP338:GDV338"/>
    <mergeCell ref="GDW338:GEC338"/>
    <mergeCell ref="GED338:GEJ338"/>
    <mergeCell ref="GEK338:GEQ338"/>
    <mergeCell ref="GER338:GEX338"/>
    <mergeCell ref="GEY338:GFE338"/>
    <mergeCell ref="GFF338:GFL338"/>
    <mergeCell ref="GAQ338:GAW338"/>
    <mergeCell ref="GAX338:GBD338"/>
    <mergeCell ref="GBE338:GBK338"/>
    <mergeCell ref="GBL338:GBR338"/>
    <mergeCell ref="GBS338:GBY338"/>
    <mergeCell ref="GBZ338:GCF338"/>
    <mergeCell ref="GCG338:GCM338"/>
    <mergeCell ref="GCN338:GCT338"/>
    <mergeCell ref="GCU338:GDA338"/>
    <mergeCell ref="FYF338:FYL338"/>
    <mergeCell ref="FYM338:FYS338"/>
    <mergeCell ref="FYT338:FYZ338"/>
    <mergeCell ref="FZA338:FZG338"/>
    <mergeCell ref="FZH338:FZN338"/>
    <mergeCell ref="FZO338:FZU338"/>
    <mergeCell ref="FZV338:GAB338"/>
    <mergeCell ref="GAC338:GAI338"/>
    <mergeCell ref="GAJ338:GAP338"/>
    <mergeCell ref="FVU338:FWA338"/>
    <mergeCell ref="FWB338:FWH338"/>
    <mergeCell ref="FWI338:FWO338"/>
    <mergeCell ref="FWP338:FWV338"/>
    <mergeCell ref="FWW338:FXC338"/>
    <mergeCell ref="FXD338:FXJ338"/>
    <mergeCell ref="FXK338:FXQ338"/>
    <mergeCell ref="FXR338:FXX338"/>
    <mergeCell ref="FXY338:FYE338"/>
    <mergeCell ref="FTJ338:FTP338"/>
    <mergeCell ref="FTQ338:FTW338"/>
    <mergeCell ref="FTX338:FUD338"/>
    <mergeCell ref="FUE338:FUK338"/>
    <mergeCell ref="FUL338:FUR338"/>
    <mergeCell ref="FUS338:FUY338"/>
    <mergeCell ref="FUZ338:FVF338"/>
    <mergeCell ref="FVG338:FVM338"/>
    <mergeCell ref="FVN338:FVT338"/>
    <mergeCell ref="FQY338:FRE338"/>
    <mergeCell ref="FRF338:FRL338"/>
    <mergeCell ref="FRM338:FRS338"/>
    <mergeCell ref="FRT338:FRZ338"/>
    <mergeCell ref="FSA338:FSG338"/>
    <mergeCell ref="FSH338:FSN338"/>
    <mergeCell ref="FSO338:FSU338"/>
    <mergeCell ref="FSV338:FTB338"/>
    <mergeCell ref="FTC338:FTI338"/>
    <mergeCell ref="FON338:FOT338"/>
    <mergeCell ref="FOU338:FPA338"/>
    <mergeCell ref="FPB338:FPH338"/>
    <mergeCell ref="FPI338:FPO338"/>
    <mergeCell ref="FPP338:FPV338"/>
    <mergeCell ref="FPW338:FQC338"/>
    <mergeCell ref="FQD338:FQJ338"/>
    <mergeCell ref="FQK338:FQQ338"/>
    <mergeCell ref="FQR338:FQX338"/>
    <mergeCell ref="FMC338:FMI338"/>
    <mergeCell ref="FMJ338:FMP338"/>
    <mergeCell ref="FMQ338:FMW338"/>
    <mergeCell ref="FMX338:FND338"/>
    <mergeCell ref="FNE338:FNK338"/>
    <mergeCell ref="FNL338:FNR338"/>
    <mergeCell ref="FNS338:FNY338"/>
    <mergeCell ref="FNZ338:FOF338"/>
    <mergeCell ref="FOG338:FOM338"/>
    <mergeCell ref="FJR338:FJX338"/>
    <mergeCell ref="FJY338:FKE338"/>
    <mergeCell ref="FKF338:FKL338"/>
    <mergeCell ref="FKM338:FKS338"/>
    <mergeCell ref="FKT338:FKZ338"/>
    <mergeCell ref="FLA338:FLG338"/>
    <mergeCell ref="FLH338:FLN338"/>
    <mergeCell ref="FLO338:FLU338"/>
    <mergeCell ref="FLV338:FMB338"/>
    <mergeCell ref="FHG338:FHM338"/>
    <mergeCell ref="FHN338:FHT338"/>
    <mergeCell ref="FHU338:FIA338"/>
    <mergeCell ref="FIB338:FIH338"/>
    <mergeCell ref="FII338:FIO338"/>
    <mergeCell ref="FIP338:FIV338"/>
    <mergeCell ref="FIW338:FJC338"/>
    <mergeCell ref="FJD338:FJJ338"/>
    <mergeCell ref="FJK338:FJQ338"/>
    <mergeCell ref="FEV338:FFB338"/>
    <mergeCell ref="FFC338:FFI338"/>
    <mergeCell ref="FFJ338:FFP338"/>
    <mergeCell ref="FFQ338:FFW338"/>
    <mergeCell ref="FFX338:FGD338"/>
    <mergeCell ref="FGE338:FGK338"/>
    <mergeCell ref="FGL338:FGR338"/>
    <mergeCell ref="FGS338:FGY338"/>
    <mergeCell ref="FGZ338:FHF338"/>
    <mergeCell ref="FCK338:FCQ338"/>
    <mergeCell ref="FCR338:FCX338"/>
    <mergeCell ref="FCY338:FDE338"/>
    <mergeCell ref="FDF338:FDL338"/>
    <mergeCell ref="FDM338:FDS338"/>
    <mergeCell ref="FDT338:FDZ338"/>
    <mergeCell ref="FEA338:FEG338"/>
    <mergeCell ref="FEH338:FEN338"/>
    <mergeCell ref="FEO338:FEU338"/>
    <mergeCell ref="EZZ338:FAF338"/>
    <mergeCell ref="FAG338:FAM338"/>
    <mergeCell ref="FAN338:FAT338"/>
    <mergeCell ref="FAU338:FBA338"/>
    <mergeCell ref="FBB338:FBH338"/>
    <mergeCell ref="FBI338:FBO338"/>
    <mergeCell ref="FBP338:FBV338"/>
    <mergeCell ref="FBW338:FCC338"/>
    <mergeCell ref="FCD338:FCJ338"/>
    <mergeCell ref="EXO338:EXU338"/>
    <mergeCell ref="EXV338:EYB338"/>
    <mergeCell ref="EYC338:EYI338"/>
    <mergeCell ref="EYJ338:EYP338"/>
    <mergeCell ref="EYQ338:EYW338"/>
    <mergeCell ref="EYX338:EZD338"/>
    <mergeCell ref="EZE338:EZK338"/>
    <mergeCell ref="EZL338:EZR338"/>
    <mergeCell ref="EZS338:EZY338"/>
    <mergeCell ref="EVD338:EVJ338"/>
    <mergeCell ref="EVK338:EVQ338"/>
    <mergeCell ref="EVR338:EVX338"/>
    <mergeCell ref="EVY338:EWE338"/>
    <mergeCell ref="EWF338:EWL338"/>
    <mergeCell ref="EWM338:EWS338"/>
    <mergeCell ref="EWT338:EWZ338"/>
    <mergeCell ref="EXA338:EXG338"/>
    <mergeCell ref="EXH338:EXN338"/>
    <mergeCell ref="ESS338:ESY338"/>
    <mergeCell ref="ESZ338:ETF338"/>
    <mergeCell ref="ETG338:ETM338"/>
    <mergeCell ref="ETN338:ETT338"/>
    <mergeCell ref="ETU338:EUA338"/>
    <mergeCell ref="EUB338:EUH338"/>
    <mergeCell ref="EUI338:EUO338"/>
    <mergeCell ref="EUP338:EUV338"/>
    <mergeCell ref="EUW338:EVC338"/>
    <mergeCell ref="EQH338:EQN338"/>
    <mergeCell ref="EQO338:EQU338"/>
    <mergeCell ref="EQV338:ERB338"/>
    <mergeCell ref="ERC338:ERI338"/>
    <mergeCell ref="ERJ338:ERP338"/>
    <mergeCell ref="ERQ338:ERW338"/>
    <mergeCell ref="ERX338:ESD338"/>
    <mergeCell ref="ESE338:ESK338"/>
    <mergeCell ref="ESL338:ESR338"/>
    <mergeCell ref="ENW338:EOC338"/>
    <mergeCell ref="EOD338:EOJ338"/>
    <mergeCell ref="EOK338:EOQ338"/>
    <mergeCell ref="EOR338:EOX338"/>
    <mergeCell ref="EOY338:EPE338"/>
    <mergeCell ref="EPF338:EPL338"/>
    <mergeCell ref="EPM338:EPS338"/>
    <mergeCell ref="EPT338:EPZ338"/>
    <mergeCell ref="EQA338:EQG338"/>
    <mergeCell ref="ELL338:ELR338"/>
    <mergeCell ref="ELS338:ELY338"/>
    <mergeCell ref="ELZ338:EMF338"/>
    <mergeCell ref="EMG338:EMM338"/>
    <mergeCell ref="EMN338:EMT338"/>
    <mergeCell ref="EMU338:ENA338"/>
    <mergeCell ref="ENB338:ENH338"/>
    <mergeCell ref="ENI338:ENO338"/>
    <mergeCell ref="ENP338:ENV338"/>
    <mergeCell ref="EJA338:EJG338"/>
    <mergeCell ref="EJH338:EJN338"/>
    <mergeCell ref="EJO338:EJU338"/>
    <mergeCell ref="EJV338:EKB338"/>
    <mergeCell ref="EKC338:EKI338"/>
    <mergeCell ref="EKJ338:EKP338"/>
    <mergeCell ref="EKQ338:EKW338"/>
    <mergeCell ref="EKX338:ELD338"/>
    <mergeCell ref="ELE338:ELK338"/>
    <mergeCell ref="EGP338:EGV338"/>
    <mergeCell ref="EGW338:EHC338"/>
    <mergeCell ref="EHD338:EHJ338"/>
    <mergeCell ref="EHK338:EHQ338"/>
    <mergeCell ref="EHR338:EHX338"/>
    <mergeCell ref="EHY338:EIE338"/>
    <mergeCell ref="EIF338:EIL338"/>
    <mergeCell ref="EIM338:EIS338"/>
    <mergeCell ref="EIT338:EIZ338"/>
    <mergeCell ref="EEE338:EEK338"/>
    <mergeCell ref="EEL338:EER338"/>
    <mergeCell ref="EES338:EEY338"/>
    <mergeCell ref="EEZ338:EFF338"/>
    <mergeCell ref="EFG338:EFM338"/>
    <mergeCell ref="EFN338:EFT338"/>
    <mergeCell ref="EFU338:EGA338"/>
    <mergeCell ref="EGB338:EGH338"/>
    <mergeCell ref="EGI338:EGO338"/>
    <mergeCell ref="EBT338:EBZ338"/>
    <mergeCell ref="ECA338:ECG338"/>
    <mergeCell ref="ECH338:ECN338"/>
    <mergeCell ref="ECO338:ECU338"/>
    <mergeCell ref="ECV338:EDB338"/>
    <mergeCell ref="EDC338:EDI338"/>
    <mergeCell ref="EDJ338:EDP338"/>
    <mergeCell ref="EDQ338:EDW338"/>
    <mergeCell ref="EDX338:EED338"/>
    <mergeCell ref="DZI338:DZO338"/>
    <mergeCell ref="DZP338:DZV338"/>
    <mergeCell ref="DZW338:EAC338"/>
    <mergeCell ref="EAD338:EAJ338"/>
    <mergeCell ref="EAK338:EAQ338"/>
    <mergeCell ref="EAR338:EAX338"/>
    <mergeCell ref="EAY338:EBE338"/>
    <mergeCell ref="EBF338:EBL338"/>
    <mergeCell ref="EBM338:EBS338"/>
    <mergeCell ref="DWX338:DXD338"/>
    <mergeCell ref="DXE338:DXK338"/>
    <mergeCell ref="DXL338:DXR338"/>
    <mergeCell ref="DXS338:DXY338"/>
    <mergeCell ref="DXZ338:DYF338"/>
    <mergeCell ref="DYG338:DYM338"/>
    <mergeCell ref="DYN338:DYT338"/>
    <mergeCell ref="DYU338:DZA338"/>
    <mergeCell ref="DZB338:DZH338"/>
    <mergeCell ref="DUM338:DUS338"/>
    <mergeCell ref="DUT338:DUZ338"/>
    <mergeCell ref="DVA338:DVG338"/>
    <mergeCell ref="DVH338:DVN338"/>
    <mergeCell ref="DVO338:DVU338"/>
    <mergeCell ref="DVV338:DWB338"/>
    <mergeCell ref="DWC338:DWI338"/>
    <mergeCell ref="DWJ338:DWP338"/>
    <mergeCell ref="DWQ338:DWW338"/>
    <mergeCell ref="DSB338:DSH338"/>
    <mergeCell ref="DSI338:DSO338"/>
    <mergeCell ref="DSP338:DSV338"/>
    <mergeCell ref="DSW338:DTC338"/>
    <mergeCell ref="DTD338:DTJ338"/>
    <mergeCell ref="DTK338:DTQ338"/>
    <mergeCell ref="DTR338:DTX338"/>
    <mergeCell ref="DTY338:DUE338"/>
    <mergeCell ref="DUF338:DUL338"/>
    <mergeCell ref="DPQ338:DPW338"/>
    <mergeCell ref="DPX338:DQD338"/>
    <mergeCell ref="DQE338:DQK338"/>
    <mergeCell ref="DQL338:DQR338"/>
    <mergeCell ref="DQS338:DQY338"/>
    <mergeCell ref="DQZ338:DRF338"/>
    <mergeCell ref="DRG338:DRM338"/>
    <mergeCell ref="DRN338:DRT338"/>
    <mergeCell ref="DRU338:DSA338"/>
    <mergeCell ref="DNF338:DNL338"/>
    <mergeCell ref="DNM338:DNS338"/>
    <mergeCell ref="DNT338:DNZ338"/>
    <mergeCell ref="DOA338:DOG338"/>
    <mergeCell ref="DOH338:DON338"/>
    <mergeCell ref="DOO338:DOU338"/>
    <mergeCell ref="DOV338:DPB338"/>
    <mergeCell ref="DPC338:DPI338"/>
    <mergeCell ref="DPJ338:DPP338"/>
    <mergeCell ref="DKU338:DLA338"/>
    <mergeCell ref="DLB338:DLH338"/>
    <mergeCell ref="DLI338:DLO338"/>
    <mergeCell ref="DLP338:DLV338"/>
    <mergeCell ref="DLW338:DMC338"/>
    <mergeCell ref="DMD338:DMJ338"/>
    <mergeCell ref="DMK338:DMQ338"/>
    <mergeCell ref="DMR338:DMX338"/>
    <mergeCell ref="DMY338:DNE338"/>
    <mergeCell ref="DIJ338:DIP338"/>
    <mergeCell ref="DIQ338:DIW338"/>
    <mergeCell ref="DIX338:DJD338"/>
    <mergeCell ref="DJE338:DJK338"/>
    <mergeCell ref="DJL338:DJR338"/>
    <mergeCell ref="DJS338:DJY338"/>
    <mergeCell ref="DJZ338:DKF338"/>
    <mergeCell ref="DKG338:DKM338"/>
    <mergeCell ref="DKN338:DKT338"/>
    <mergeCell ref="DFY338:DGE338"/>
    <mergeCell ref="DGF338:DGL338"/>
    <mergeCell ref="DGM338:DGS338"/>
    <mergeCell ref="DGT338:DGZ338"/>
    <mergeCell ref="DHA338:DHG338"/>
    <mergeCell ref="DHH338:DHN338"/>
    <mergeCell ref="DHO338:DHU338"/>
    <mergeCell ref="DHV338:DIB338"/>
    <mergeCell ref="DIC338:DII338"/>
    <mergeCell ref="DDN338:DDT338"/>
    <mergeCell ref="DDU338:DEA338"/>
    <mergeCell ref="DEB338:DEH338"/>
    <mergeCell ref="DEI338:DEO338"/>
    <mergeCell ref="DEP338:DEV338"/>
    <mergeCell ref="DEW338:DFC338"/>
    <mergeCell ref="DFD338:DFJ338"/>
    <mergeCell ref="DFK338:DFQ338"/>
    <mergeCell ref="DFR338:DFX338"/>
    <mergeCell ref="DBC338:DBI338"/>
    <mergeCell ref="DBJ338:DBP338"/>
    <mergeCell ref="DBQ338:DBW338"/>
    <mergeCell ref="DBX338:DCD338"/>
    <mergeCell ref="DCE338:DCK338"/>
    <mergeCell ref="DCL338:DCR338"/>
    <mergeCell ref="DCS338:DCY338"/>
    <mergeCell ref="DCZ338:DDF338"/>
    <mergeCell ref="DDG338:DDM338"/>
    <mergeCell ref="CYR338:CYX338"/>
    <mergeCell ref="CYY338:CZE338"/>
    <mergeCell ref="CZF338:CZL338"/>
    <mergeCell ref="CZM338:CZS338"/>
    <mergeCell ref="CZT338:CZZ338"/>
    <mergeCell ref="DAA338:DAG338"/>
    <mergeCell ref="DAH338:DAN338"/>
    <mergeCell ref="DAO338:DAU338"/>
    <mergeCell ref="DAV338:DBB338"/>
    <mergeCell ref="CWG338:CWM338"/>
    <mergeCell ref="CWN338:CWT338"/>
    <mergeCell ref="CWU338:CXA338"/>
    <mergeCell ref="CXB338:CXH338"/>
    <mergeCell ref="CXI338:CXO338"/>
    <mergeCell ref="CXP338:CXV338"/>
    <mergeCell ref="CXW338:CYC338"/>
    <mergeCell ref="CYD338:CYJ338"/>
    <mergeCell ref="CYK338:CYQ338"/>
    <mergeCell ref="CTV338:CUB338"/>
    <mergeCell ref="CUC338:CUI338"/>
    <mergeCell ref="CUJ338:CUP338"/>
    <mergeCell ref="CUQ338:CUW338"/>
    <mergeCell ref="CUX338:CVD338"/>
    <mergeCell ref="CVE338:CVK338"/>
    <mergeCell ref="CVL338:CVR338"/>
    <mergeCell ref="CVS338:CVY338"/>
    <mergeCell ref="CVZ338:CWF338"/>
    <mergeCell ref="CRK338:CRQ338"/>
    <mergeCell ref="CRR338:CRX338"/>
    <mergeCell ref="CRY338:CSE338"/>
    <mergeCell ref="CSF338:CSL338"/>
    <mergeCell ref="CSM338:CSS338"/>
    <mergeCell ref="CST338:CSZ338"/>
    <mergeCell ref="CTA338:CTG338"/>
    <mergeCell ref="CTH338:CTN338"/>
    <mergeCell ref="CTO338:CTU338"/>
    <mergeCell ref="COZ338:CPF338"/>
    <mergeCell ref="CPG338:CPM338"/>
    <mergeCell ref="CPN338:CPT338"/>
    <mergeCell ref="CPU338:CQA338"/>
    <mergeCell ref="CQB338:CQH338"/>
    <mergeCell ref="CQI338:CQO338"/>
    <mergeCell ref="CQP338:CQV338"/>
    <mergeCell ref="CQW338:CRC338"/>
    <mergeCell ref="CRD338:CRJ338"/>
    <mergeCell ref="CMO338:CMU338"/>
    <mergeCell ref="CMV338:CNB338"/>
    <mergeCell ref="CNC338:CNI338"/>
    <mergeCell ref="CNJ338:CNP338"/>
    <mergeCell ref="CNQ338:CNW338"/>
    <mergeCell ref="CNX338:COD338"/>
    <mergeCell ref="COE338:COK338"/>
    <mergeCell ref="COL338:COR338"/>
    <mergeCell ref="COS338:COY338"/>
    <mergeCell ref="CKD338:CKJ338"/>
    <mergeCell ref="CKK338:CKQ338"/>
    <mergeCell ref="CKR338:CKX338"/>
    <mergeCell ref="CKY338:CLE338"/>
    <mergeCell ref="CLF338:CLL338"/>
    <mergeCell ref="CLM338:CLS338"/>
    <mergeCell ref="CLT338:CLZ338"/>
    <mergeCell ref="CMA338:CMG338"/>
    <mergeCell ref="CMH338:CMN338"/>
    <mergeCell ref="CHS338:CHY338"/>
    <mergeCell ref="CHZ338:CIF338"/>
    <mergeCell ref="CIG338:CIM338"/>
    <mergeCell ref="CIN338:CIT338"/>
    <mergeCell ref="CIU338:CJA338"/>
    <mergeCell ref="CJB338:CJH338"/>
    <mergeCell ref="CJI338:CJO338"/>
    <mergeCell ref="CJP338:CJV338"/>
    <mergeCell ref="CJW338:CKC338"/>
    <mergeCell ref="CFH338:CFN338"/>
    <mergeCell ref="CFO338:CFU338"/>
    <mergeCell ref="CFV338:CGB338"/>
    <mergeCell ref="CGC338:CGI338"/>
    <mergeCell ref="CGJ338:CGP338"/>
    <mergeCell ref="CGQ338:CGW338"/>
    <mergeCell ref="CGX338:CHD338"/>
    <mergeCell ref="CHE338:CHK338"/>
    <mergeCell ref="CHL338:CHR338"/>
    <mergeCell ref="CCW338:CDC338"/>
    <mergeCell ref="CDD338:CDJ338"/>
    <mergeCell ref="CDK338:CDQ338"/>
    <mergeCell ref="CDR338:CDX338"/>
    <mergeCell ref="CDY338:CEE338"/>
    <mergeCell ref="CEF338:CEL338"/>
    <mergeCell ref="CEM338:CES338"/>
    <mergeCell ref="CET338:CEZ338"/>
    <mergeCell ref="CFA338:CFG338"/>
    <mergeCell ref="CAL338:CAR338"/>
    <mergeCell ref="CAS338:CAY338"/>
    <mergeCell ref="CAZ338:CBF338"/>
    <mergeCell ref="CBG338:CBM338"/>
    <mergeCell ref="CBN338:CBT338"/>
    <mergeCell ref="CBU338:CCA338"/>
    <mergeCell ref="CCB338:CCH338"/>
    <mergeCell ref="CCI338:CCO338"/>
    <mergeCell ref="CCP338:CCV338"/>
    <mergeCell ref="BYA338:BYG338"/>
    <mergeCell ref="BYH338:BYN338"/>
    <mergeCell ref="BYO338:BYU338"/>
    <mergeCell ref="BYV338:BZB338"/>
    <mergeCell ref="BZC338:BZI338"/>
    <mergeCell ref="BZJ338:BZP338"/>
    <mergeCell ref="BZQ338:BZW338"/>
    <mergeCell ref="BZX338:CAD338"/>
    <mergeCell ref="CAE338:CAK338"/>
    <mergeCell ref="BVP338:BVV338"/>
    <mergeCell ref="BVW338:BWC338"/>
    <mergeCell ref="BWD338:BWJ338"/>
    <mergeCell ref="BWK338:BWQ338"/>
    <mergeCell ref="BWR338:BWX338"/>
    <mergeCell ref="BWY338:BXE338"/>
    <mergeCell ref="BXF338:BXL338"/>
    <mergeCell ref="BXM338:BXS338"/>
    <mergeCell ref="BXT338:BXZ338"/>
    <mergeCell ref="BTE338:BTK338"/>
    <mergeCell ref="BTL338:BTR338"/>
    <mergeCell ref="BTS338:BTY338"/>
    <mergeCell ref="BTZ338:BUF338"/>
    <mergeCell ref="BUG338:BUM338"/>
    <mergeCell ref="BUN338:BUT338"/>
    <mergeCell ref="BUU338:BVA338"/>
    <mergeCell ref="BVB338:BVH338"/>
    <mergeCell ref="BVI338:BVO338"/>
    <mergeCell ref="BQT338:BQZ338"/>
    <mergeCell ref="BRA338:BRG338"/>
    <mergeCell ref="BRH338:BRN338"/>
    <mergeCell ref="BRO338:BRU338"/>
    <mergeCell ref="BRV338:BSB338"/>
    <mergeCell ref="BSC338:BSI338"/>
    <mergeCell ref="BSJ338:BSP338"/>
    <mergeCell ref="BSQ338:BSW338"/>
    <mergeCell ref="BSX338:BTD338"/>
    <mergeCell ref="BOI338:BOO338"/>
    <mergeCell ref="BOP338:BOV338"/>
    <mergeCell ref="BOW338:BPC338"/>
    <mergeCell ref="BPD338:BPJ338"/>
    <mergeCell ref="BPK338:BPQ338"/>
    <mergeCell ref="BPR338:BPX338"/>
    <mergeCell ref="BPY338:BQE338"/>
    <mergeCell ref="BQF338:BQL338"/>
    <mergeCell ref="BQM338:BQS338"/>
    <mergeCell ref="BLX338:BMD338"/>
    <mergeCell ref="BME338:BMK338"/>
    <mergeCell ref="BML338:BMR338"/>
    <mergeCell ref="BMS338:BMY338"/>
    <mergeCell ref="BMZ338:BNF338"/>
    <mergeCell ref="BNG338:BNM338"/>
    <mergeCell ref="BNN338:BNT338"/>
    <mergeCell ref="BNU338:BOA338"/>
    <mergeCell ref="BOB338:BOH338"/>
    <mergeCell ref="BJM338:BJS338"/>
    <mergeCell ref="BJT338:BJZ338"/>
    <mergeCell ref="BKA338:BKG338"/>
    <mergeCell ref="BKH338:BKN338"/>
    <mergeCell ref="BKO338:BKU338"/>
    <mergeCell ref="BKV338:BLB338"/>
    <mergeCell ref="BLC338:BLI338"/>
    <mergeCell ref="BLJ338:BLP338"/>
    <mergeCell ref="BLQ338:BLW338"/>
    <mergeCell ref="BHB338:BHH338"/>
    <mergeCell ref="BHI338:BHO338"/>
    <mergeCell ref="BHP338:BHV338"/>
    <mergeCell ref="BHW338:BIC338"/>
    <mergeCell ref="BID338:BIJ338"/>
    <mergeCell ref="BIK338:BIQ338"/>
    <mergeCell ref="BIR338:BIX338"/>
    <mergeCell ref="BIY338:BJE338"/>
    <mergeCell ref="BJF338:BJL338"/>
    <mergeCell ref="BEQ338:BEW338"/>
    <mergeCell ref="BEX338:BFD338"/>
    <mergeCell ref="BFE338:BFK338"/>
    <mergeCell ref="BFL338:BFR338"/>
    <mergeCell ref="BFS338:BFY338"/>
    <mergeCell ref="BFZ338:BGF338"/>
    <mergeCell ref="BGG338:BGM338"/>
    <mergeCell ref="BGN338:BGT338"/>
    <mergeCell ref="BGU338:BHA338"/>
    <mergeCell ref="BCF338:BCL338"/>
    <mergeCell ref="BCM338:BCS338"/>
    <mergeCell ref="BCT338:BCZ338"/>
    <mergeCell ref="BDA338:BDG338"/>
    <mergeCell ref="BDH338:BDN338"/>
    <mergeCell ref="BDO338:BDU338"/>
    <mergeCell ref="BDV338:BEB338"/>
    <mergeCell ref="BEC338:BEI338"/>
    <mergeCell ref="BEJ338:BEP338"/>
    <mergeCell ref="AZU338:BAA338"/>
    <mergeCell ref="BAB338:BAH338"/>
    <mergeCell ref="BAI338:BAO338"/>
    <mergeCell ref="BAP338:BAV338"/>
    <mergeCell ref="BAW338:BBC338"/>
    <mergeCell ref="BBD338:BBJ338"/>
    <mergeCell ref="BBK338:BBQ338"/>
    <mergeCell ref="BBR338:BBX338"/>
    <mergeCell ref="BBY338:BCE338"/>
    <mergeCell ref="AXJ338:AXP338"/>
    <mergeCell ref="AXQ338:AXW338"/>
    <mergeCell ref="AXX338:AYD338"/>
    <mergeCell ref="AYE338:AYK338"/>
    <mergeCell ref="AYL338:AYR338"/>
    <mergeCell ref="AYS338:AYY338"/>
    <mergeCell ref="AYZ338:AZF338"/>
    <mergeCell ref="AZG338:AZM338"/>
    <mergeCell ref="AZN338:AZT338"/>
    <mergeCell ref="AUY338:AVE338"/>
    <mergeCell ref="AVF338:AVL338"/>
    <mergeCell ref="AVM338:AVS338"/>
    <mergeCell ref="AVT338:AVZ338"/>
    <mergeCell ref="AWA338:AWG338"/>
    <mergeCell ref="AWH338:AWN338"/>
    <mergeCell ref="AWO338:AWU338"/>
    <mergeCell ref="AWV338:AXB338"/>
    <mergeCell ref="AXC338:AXI338"/>
    <mergeCell ref="ASN338:AST338"/>
    <mergeCell ref="ASU338:ATA338"/>
    <mergeCell ref="ATB338:ATH338"/>
    <mergeCell ref="ATI338:ATO338"/>
    <mergeCell ref="ATP338:ATV338"/>
    <mergeCell ref="ATW338:AUC338"/>
    <mergeCell ref="AUD338:AUJ338"/>
    <mergeCell ref="AUK338:AUQ338"/>
    <mergeCell ref="AUR338:AUX338"/>
    <mergeCell ref="AQC338:AQI338"/>
    <mergeCell ref="AQJ338:AQP338"/>
    <mergeCell ref="AQQ338:AQW338"/>
    <mergeCell ref="AQX338:ARD338"/>
    <mergeCell ref="ARE338:ARK338"/>
    <mergeCell ref="ARL338:ARR338"/>
    <mergeCell ref="ARS338:ARY338"/>
    <mergeCell ref="ARZ338:ASF338"/>
    <mergeCell ref="ASG338:ASM338"/>
    <mergeCell ref="ANR338:ANX338"/>
    <mergeCell ref="ANY338:AOE338"/>
    <mergeCell ref="AOF338:AOL338"/>
    <mergeCell ref="AOM338:AOS338"/>
    <mergeCell ref="AOT338:AOZ338"/>
    <mergeCell ref="APA338:APG338"/>
    <mergeCell ref="APH338:APN338"/>
    <mergeCell ref="APO338:APU338"/>
    <mergeCell ref="APV338:AQB338"/>
    <mergeCell ref="ALG338:ALM338"/>
    <mergeCell ref="ALN338:ALT338"/>
    <mergeCell ref="ALU338:AMA338"/>
    <mergeCell ref="AMB338:AMH338"/>
    <mergeCell ref="AMI338:AMO338"/>
    <mergeCell ref="AMP338:AMV338"/>
    <mergeCell ref="AMW338:ANC338"/>
    <mergeCell ref="AND338:ANJ338"/>
    <mergeCell ref="ANK338:ANQ338"/>
    <mergeCell ref="AIV338:AJB338"/>
    <mergeCell ref="AJC338:AJI338"/>
    <mergeCell ref="AJJ338:AJP338"/>
    <mergeCell ref="AJQ338:AJW338"/>
    <mergeCell ref="AJX338:AKD338"/>
    <mergeCell ref="AKE338:AKK338"/>
    <mergeCell ref="AKL338:AKR338"/>
    <mergeCell ref="AKS338:AKY338"/>
    <mergeCell ref="AKZ338:ALF338"/>
    <mergeCell ref="AGK338:AGQ338"/>
    <mergeCell ref="AGR338:AGX338"/>
    <mergeCell ref="AGY338:AHE338"/>
    <mergeCell ref="AHF338:AHL338"/>
    <mergeCell ref="AHM338:AHS338"/>
    <mergeCell ref="AHT338:AHZ338"/>
    <mergeCell ref="AIA338:AIG338"/>
    <mergeCell ref="AIH338:AIN338"/>
    <mergeCell ref="AIO338:AIU338"/>
    <mergeCell ref="ADZ338:AEF338"/>
    <mergeCell ref="AEG338:AEM338"/>
    <mergeCell ref="AEN338:AET338"/>
    <mergeCell ref="AEU338:AFA338"/>
    <mergeCell ref="AFB338:AFH338"/>
    <mergeCell ref="AFI338:AFO338"/>
    <mergeCell ref="AFP338:AFV338"/>
    <mergeCell ref="AFW338:AGC338"/>
    <mergeCell ref="AGD338:AGJ338"/>
    <mergeCell ref="ABO338:ABU338"/>
    <mergeCell ref="ABV338:ACB338"/>
    <mergeCell ref="ACC338:ACI338"/>
    <mergeCell ref="ACJ338:ACP338"/>
    <mergeCell ref="ACQ338:ACW338"/>
    <mergeCell ref="ACX338:ADD338"/>
    <mergeCell ref="ADE338:ADK338"/>
    <mergeCell ref="ADL338:ADR338"/>
    <mergeCell ref="ADS338:ADY338"/>
    <mergeCell ref="ZD338:ZJ338"/>
    <mergeCell ref="ZK338:ZQ338"/>
    <mergeCell ref="ZR338:ZX338"/>
    <mergeCell ref="ZY338:AAE338"/>
    <mergeCell ref="AAF338:AAL338"/>
    <mergeCell ref="AAM338:AAS338"/>
    <mergeCell ref="AAT338:AAZ338"/>
    <mergeCell ref="ABA338:ABG338"/>
    <mergeCell ref="ABH338:ABN338"/>
    <mergeCell ref="WEX337:WFD337"/>
    <mergeCell ref="WFE337:WFK337"/>
    <mergeCell ref="WFL337:WFR337"/>
    <mergeCell ref="WFS337:WFY337"/>
    <mergeCell ref="WFZ337:WGF337"/>
    <mergeCell ref="WGG337:WGM337"/>
    <mergeCell ref="WGN337:WGT337"/>
    <mergeCell ref="WGU337:WHA337"/>
    <mergeCell ref="WHB337:WHH337"/>
    <mergeCell ref="WCM337:WCS337"/>
    <mergeCell ref="WCT337:WCZ337"/>
    <mergeCell ref="WDA337:WDG337"/>
    <mergeCell ref="WDH337:WDN337"/>
    <mergeCell ref="WDO337:WDU337"/>
    <mergeCell ref="NA338:NG338"/>
    <mergeCell ref="NH338:NN338"/>
    <mergeCell ref="NO338:NU338"/>
    <mergeCell ref="NV338:OB338"/>
    <mergeCell ref="OC338:OI338"/>
    <mergeCell ref="OJ338:OP338"/>
    <mergeCell ref="OQ338:OW338"/>
    <mergeCell ref="OX338:PD338"/>
    <mergeCell ref="PE338:PK338"/>
    <mergeCell ref="WEC337:WEI337"/>
    <mergeCell ref="WEJ337:WEP337"/>
    <mergeCell ref="WEQ337:WEW337"/>
    <mergeCell ref="WAB337:WAH337"/>
    <mergeCell ref="WAI337:WAO337"/>
    <mergeCell ref="WAP337:WAV337"/>
    <mergeCell ref="WAW337:WBC337"/>
    <mergeCell ref="WBD337:WBJ337"/>
    <mergeCell ref="WBK337:WBQ337"/>
    <mergeCell ref="WBR337:WBX337"/>
    <mergeCell ref="WBY337:WCE337"/>
    <mergeCell ref="WCF337:WCL337"/>
    <mergeCell ref="VXQ337:VXW337"/>
    <mergeCell ref="VXX337:VYD337"/>
    <mergeCell ref="VYE337:VYK337"/>
    <mergeCell ref="VYL337:VYR337"/>
    <mergeCell ref="VYS337:VYY337"/>
    <mergeCell ref="VYZ337:VZF337"/>
    <mergeCell ref="VZG337:VZM337"/>
    <mergeCell ref="VZN337:VZT337"/>
    <mergeCell ref="VZU337:WAA337"/>
    <mergeCell ref="VVF337:VVL337"/>
    <mergeCell ref="VVM337:VVS337"/>
    <mergeCell ref="VVT337:VVZ337"/>
    <mergeCell ref="VWA337:VWG337"/>
    <mergeCell ref="VWH337:VWN337"/>
    <mergeCell ref="VWO337:VWU337"/>
    <mergeCell ref="VWV337:VXB337"/>
    <mergeCell ref="VXC337:VXI337"/>
    <mergeCell ref="VXJ337:VXP337"/>
    <mergeCell ref="VSU337:VTA337"/>
    <mergeCell ref="VTB337:VTH337"/>
    <mergeCell ref="VTI337:VTO337"/>
    <mergeCell ref="VTP337:VTV337"/>
    <mergeCell ref="VTW337:VUC337"/>
    <mergeCell ref="VUD337:VUJ337"/>
    <mergeCell ref="VUK337:VUQ337"/>
    <mergeCell ref="VUR337:VUX337"/>
    <mergeCell ref="VUY337:VVE337"/>
    <mergeCell ref="VQJ337:VQP337"/>
    <mergeCell ref="VQQ337:VQW337"/>
    <mergeCell ref="KP338:KV338"/>
    <mergeCell ref="KW338:LC338"/>
    <mergeCell ref="LD338:LJ338"/>
    <mergeCell ref="LK338:LQ338"/>
    <mergeCell ref="LR338:LX338"/>
    <mergeCell ref="LY338:ME338"/>
    <mergeCell ref="MF338:ML338"/>
    <mergeCell ref="MM338:MS338"/>
    <mergeCell ref="MT338:MZ338"/>
    <mergeCell ref="IE338:IK338"/>
    <mergeCell ref="IL338:IR338"/>
    <mergeCell ref="IS338:IY338"/>
    <mergeCell ref="IZ338:JF338"/>
    <mergeCell ref="JG338:JM338"/>
    <mergeCell ref="JN338:JT338"/>
    <mergeCell ref="JU338:KA338"/>
    <mergeCell ref="KB338:KH338"/>
    <mergeCell ref="KI338:KO338"/>
    <mergeCell ref="WS338:WY338"/>
    <mergeCell ref="WZ338:XF338"/>
    <mergeCell ref="XG338:XM338"/>
    <mergeCell ref="XN338:XT338"/>
    <mergeCell ref="XU338:YA338"/>
    <mergeCell ref="YB338:YH338"/>
    <mergeCell ref="YI338:YO338"/>
    <mergeCell ref="YP338:YV338"/>
    <mergeCell ref="YW338:ZC338"/>
    <mergeCell ref="UH338:UN338"/>
    <mergeCell ref="UO338:UU338"/>
    <mergeCell ref="UV338:VB338"/>
    <mergeCell ref="VC338:VI338"/>
    <mergeCell ref="VJ338:VP338"/>
    <mergeCell ref="VQ338:VW338"/>
    <mergeCell ref="VX338:WD338"/>
    <mergeCell ref="WE338:WK338"/>
    <mergeCell ref="WL338:WR338"/>
    <mergeCell ref="RW338:SC338"/>
    <mergeCell ref="SD338:SJ338"/>
    <mergeCell ref="SK338:SQ338"/>
    <mergeCell ref="SR338:SX338"/>
    <mergeCell ref="SY338:TE338"/>
    <mergeCell ref="TF338:TL338"/>
    <mergeCell ref="TM338:TS338"/>
    <mergeCell ref="TT338:TZ338"/>
    <mergeCell ref="UA338:UG338"/>
    <mergeCell ref="PL338:PR338"/>
    <mergeCell ref="PS338:PY338"/>
    <mergeCell ref="PZ338:QF338"/>
    <mergeCell ref="QG338:QM338"/>
    <mergeCell ref="QN338:QT338"/>
    <mergeCell ref="QU338:RA338"/>
    <mergeCell ref="RB338:RH338"/>
    <mergeCell ref="RI338:RO338"/>
    <mergeCell ref="RP338:RV338"/>
    <mergeCell ref="XDD337:XDJ337"/>
    <mergeCell ref="XDK337:XDQ337"/>
    <mergeCell ref="XDR337:XDX337"/>
    <mergeCell ref="XDY337:XEE337"/>
    <mergeCell ref="XEF337:XEL337"/>
    <mergeCell ref="XEM337:XES337"/>
    <mergeCell ref="WOW337:WPC337"/>
    <mergeCell ref="WPD337:WPJ337"/>
    <mergeCell ref="WPK337:WPQ337"/>
    <mergeCell ref="WPR337:WPX337"/>
    <mergeCell ref="WPY337:WQE337"/>
    <mergeCell ref="WQF337:WQL337"/>
    <mergeCell ref="WQM337:WQS337"/>
    <mergeCell ref="WQT337:WQZ337"/>
    <mergeCell ref="WME337:WMK337"/>
    <mergeCell ref="WML337:WMR337"/>
    <mergeCell ref="WMS337:WMY337"/>
    <mergeCell ref="WMZ337:WNF337"/>
    <mergeCell ref="WNG337:WNM337"/>
    <mergeCell ref="WNN337:WNT337"/>
    <mergeCell ref="WNU337:WOA337"/>
    <mergeCell ref="WOB337:WOH337"/>
    <mergeCell ref="WOI337:WOO337"/>
    <mergeCell ref="WJT337:WJZ337"/>
    <mergeCell ref="WKA337:WKG337"/>
    <mergeCell ref="WKH337:WKN337"/>
    <mergeCell ref="WKO337:WKU337"/>
    <mergeCell ref="WKV337:WLB337"/>
    <mergeCell ref="WLC337:WLI337"/>
    <mergeCell ref="WLJ337:WLP337"/>
    <mergeCell ref="WLQ337:WLW337"/>
    <mergeCell ref="WLX337:WMD337"/>
    <mergeCell ref="WHI337:WHO337"/>
    <mergeCell ref="WHP337:WHV337"/>
    <mergeCell ref="WHW337:WIC337"/>
    <mergeCell ref="WID337:WIJ337"/>
    <mergeCell ref="WIK337:WIQ337"/>
    <mergeCell ref="WIR337:WIX337"/>
    <mergeCell ref="WIY337:WJE337"/>
    <mergeCell ref="WJF337:WJL337"/>
    <mergeCell ref="WJM337:WJS337"/>
    <mergeCell ref="XET337:XEZ337"/>
    <mergeCell ref="XFA337:XFD337"/>
    <mergeCell ref="A335:G335"/>
    <mergeCell ref="O338:U338"/>
    <mergeCell ref="V338:AB338"/>
    <mergeCell ref="AC338:AI338"/>
    <mergeCell ref="AJ338:AP338"/>
    <mergeCell ref="AQ338:AW338"/>
    <mergeCell ref="AX338:BD338"/>
    <mergeCell ref="BE338:BK338"/>
    <mergeCell ref="BL338:BR338"/>
    <mergeCell ref="BS338:BY338"/>
    <mergeCell ref="BZ338:CF338"/>
    <mergeCell ref="CG338:CM338"/>
    <mergeCell ref="CN338:CT338"/>
    <mergeCell ref="CU338:DA338"/>
    <mergeCell ref="DB338:DH338"/>
    <mergeCell ref="XAS337:XAY337"/>
    <mergeCell ref="XAZ337:XBF337"/>
    <mergeCell ref="XBG337:XBM337"/>
    <mergeCell ref="XBN337:XBT337"/>
    <mergeCell ref="XBU337:XCA337"/>
    <mergeCell ref="XCB337:XCH337"/>
    <mergeCell ref="XCI337:XCO337"/>
    <mergeCell ref="XCP337:XCV337"/>
    <mergeCell ref="XCW337:XDC337"/>
    <mergeCell ref="WYH337:WYN337"/>
    <mergeCell ref="WYO337:WYU337"/>
    <mergeCell ref="WYV337:WZB337"/>
    <mergeCell ref="WZC337:WZI337"/>
    <mergeCell ref="WZJ337:WZP337"/>
    <mergeCell ref="WZQ337:WZW337"/>
    <mergeCell ref="WZX337:XAD337"/>
    <mergeCell ref="XAE337:XAK337"/>
    <mergeCell ref="XAL337:XAR337"/>
    <mergeCell ref="WVW337:WWC337"/>
    <mergeCell ref="WWD337:WWJ337"/>
    <mergeCell ref="WWK337:WWQ337"/>
    <mergeCell ref="WWR337:WWX337"/>
    <mergeCell ref="WWY337:WXE337"/>
    <mergeCell ref="WXF337:WXL337"/>
    <mergeCell ref="WXM337:WXS337"/>
    <mergeCell ref="WXT337:WXZ337"/>
    <mergeCell ref="WYA337:WYG337"/>
    <mergeCell ref="WTL337:WTR337"/>
    <mergeCell ref="WTS337:WTY337"/>
    <mergeCell ref="WTZ337:WUF337"/>
    <mergeCell ref="WUG337:WUM337"/>
    <mergeCell ref="WUN337:WUT337"/>
    <mergeCell ref="WUU337:WVA337"/>
    <mergeCell ref="WVB337:WVH337"/>
    <mergeCell ref="WVI337:WVO337"/>
    <mergeCell ref="WVP337:WVV337"/>
    <mergeCell ref="WRA337:WRG337"/>
    <mergeCell ref="WRH337:WRN337"/>
    <mergeCell ref="WRO337:WRU337"/>
    <mergeCell ref="WRV337:WSB337"/>
    <mergeCell ref="WSC337:WSI337"/>
    <mergeCell ref="WSJ337:WSP337"/>
    <mergeCell ref="WSQ337:WSW337"/>
    <mergeCell ref="WSX337:WTD337"/>
    <mergeCell ref="WTE337:WTK337"/>
    <mergeCell ref="WOP337:WOV337"/>
    <mergeCell ref="WDV337:WEB337"/>
    <mergeCell ref="VQX337:VRD337"/>
    <mergeCell ref="VRE337:VRK337"/>
    <mergeCell ref="VRL337:VRR337"/>
    <mergeCell ref="VRS337:VRY337"/>
    <mergeCell ref="VRZ337:VSF337"/>
    <mergeCell ref="VSG337:VSM337"/>
    <mergeCell ref="VSN337:VST337"/>
    <mergeCell ref="VNY337:VOE337"/>
    <mergeCell ref="VOF337:VOL337"/>
    <mergeCell ref="VOM337:VOS337"/>
    <mergeCell ref="VOT337:VOZ337"/>
    <mergeCell ref="VPA337:VPG337"/>
    <mergeCell ref="VPH337:VPN337"/>
    <mergeCell ref="VPO337:VPU337"/>
    <mergeCell ref="VPV337:VQB337"/>
    <mergeCell ref="VQC337:VQI337"/>
    <mergeCell ref="VLN337:VLT337"/>
    <mergeCell ref="VLU337:VMA337"/>
    <mergeCell ref="VMB337:VMH337"/>
    <mergeCell ref="VMI337:VMO337"/>
    <mergeCell ref="VMP337:VMV337"/>
    <mergeCell ref="VMW337:VNC337"/>
    <mergeCell ref="VND337:VNJ337"/>
    <mergeCell ref="VNK337:VNQ337"/>
    <mergeCell ref="VNR337:VNX337"/>
    <mergeCell ref="VJC337:VJI337"/>
    <mergeCell ref="VJJ337:VJP337"/>
    <mergeCell ref="VJQ337:VJW337"/>
    <mergeCell ref="VJX337:VKD337"/>
    <mergeCell ref="VKE337:VKK337"/>
    <mergeCell ref="VKL337:VKR337"/>
    <mergeCell ref="VKS337:VKY337"/>
    <mergeCell ref="VKZ337:VLF337"/>
    <mergeCell ref="VLG337:VLM337"/>
    <mergeCell ref="VGR337:VGX337"/>
    <mergeCell ref="VGY337:VHE337"/>
    <mergeCell ref="VHF337:VHL337"/>
    <mergeCell ref="VHM337:VHS337"/>
    <mergeCell ref="VHT337:VHZ337"/>
    <mergeCell ref="VIA337:VIG337"/>
    <mergeCell ref="VIH337:VIN337"/>
    <mergeCell ref="VIO337:VIU337"/>
    <mergeCell ref="VIV337:VJB337"/>
    <mergeCell ref="VEG337:VEM337"/>
    <mergeCell ref="VEN337:VET337"/>
    <mergeCell ref="VEU337:VFA337"/>
    <mergeCell ref="VFB337:VFH337"/>
    <mergeCell ref="VFI337:VFO337"/>
    <mergeCell ref="VFP337:VFV337"/>
    <mergeCell ref="VFW337:VGC337"/>
    <mergeCell ref="VGD337:VGJ337"/>
    <mergeCell ref="VGK337:VGQ337"/>
    <mergeCell ref="VBV337:VCB337"/>
    <mergeCell ref="VCC337:VCI337"/>
    <mergeCell ref="VCJ337:VCP337"/>
    <mergeCell ref="VCQ337:VCW337"/>
    <mergeCell ref="VCX337:VDD337"/>
    <mergeCell ref="VDE337:VDK337"/>
    <mergeCell ref="VDL337:VDR337"/>
    <mergeCell ref="VDS337:VDY337"/>
    <mergeCell ref="VDZ337:VEF337"/>
    <mergeCell ref="UZK337:UZQ337"/>
    <mergeCell ref="UZR337:UZX337"/>
    <mergeCell ref="UZY337:VAE337"/>
    <mergeCell ref="VAF337:VAL337"/>
    <mergeCell ref="VAM337:VAS337"/>
    <mergeCell ref="VAT337:VAZ337"/>
    <mergeCell ref="VBA337:VBG337"/>
    <mergeCell ref="VBH337:VBN337"/>
    <mergeCell ref="VBO337:VBU337"/>
    <mergeCell ref="UWZ337:UXF337"/>
    <mergeCell ref="UXG337:UXM337"/>
    <mergeCell ref="UXN337:UXT337"/>
    <mergeCell ref="UXU337:UYA337"/>
    <mergeCell ref="UYB337:UYH337"/>
    <mergeCell ref="UYI337:UYO337"/>
    <mergeCell ref="UYP337:UYV337"/>
    <mergeCell ref="UYW337:UZC337"/>
    <mergeCell ref="UZD337:UZJ337"/>
    <mergeCell ref="UUO337:UUU337"/>
    <mergeCell ref="UUV337:UVB337"/>
    <mergeCell ref="UVC337:UVI337"/>
    <mergeCell ref="UVJ337:UVP337"/>
    <mergeCell ref="UVQ337:UVW337"/>
    <mergeCell ref="UVX337:UWD337"/>
    <mergeCell ref="UWE337:UWK337"/>
    <mergeCell ref="UWL337:UWR337"/>
    <mergeCell ref="UWS337:UWY337"/>
    <mergeCell ref="USD337:USJ337"/>
    <mergeCell ref="USK337:USQ337"/>
    <mergeCell ref="USR337:USX337"/>
    <mergeCell ref="USY337:UTE337"/>
    <mergeCell ref="UTF337:UTL337"/>
    <mergeCell ref="UTM337:UTS337"/>
    <mergeCell ref="UTT337:UTZ337"/>
    <mergeCell ref="UUA337:UUG337"/>
    <mergeCell ref="UUH337:UUN337"/>
    <mergeCell ref="UPS337:UPY337"/>
    <mergeCell ref="UPZ337:UQF337"/>
    <mergeCell ref="UQG337:UQM337"/>
    <mergeCell ref="UQN337:UQT337"/>
    <mergeCell ref="UQU337:URA337"/>
    <mergeCell ref="URB337:URH337"/>
    <mergeCell ref="URI337:URO337"/>
    <mergeCell ref="URP337:URV337"/>
    <mergeCell ref="URW337:USC337"/>
    <mergeCell ref="UNH337:UNN337"/>
    <mergeCell ref="UNO337:UNU337"/>
    <mergeCell ref="UNV337:UOB337"/>
    <mergeCell ref="UOC337:UOI337"/>
    <mergeCell ref="UOJ337:UOP337"/>
    <mergeCell ref="UOQ337:UOW337"/>
    <mergeCell ref="UOX337:UPD337"/>
    <mergeCell ref="UPE337:UPK337"/>
    <mergeCell ref="UPL337:UPR337"/>
    <mergeCell ref="UKW337:ULC337"/>
    <mergeCell ref="ULD337:ULJ337"/>
    <mergeCell ref="ULK337:ULQ337"/>
    <mergeCell ref="ULR337:ULX337"/>
    <mergeCell ref="ULY337:UME337"/>
    <mergeCell ref="UMF337:UML337"/>
    <mergeCell ref="UMM337:UMS337"/>
    <mergeCell ref="UMT337:UMZ337"/>
    <mergeCell ref="UNA337:UNG337"/>
    <mergeCell ref="UIL337:UIR337"/>
    <mergeCell ref="UIS337:UIY337"/>
    <mergeCell ref="UIZ337:UJF337"/>
    <mergeCell ref="UJG337:UJM337"/>
    <mergeCell ref="UJN337:UJT337"/>
    <mergeCell ref="UJU337:UKA337"/>
    <mergeCell ref="UKB337:UKH337"/>
    <mergeCell ref="UKI337:UKO337"/>
    <mergeCell ref="UKP337:UKV337"/>
    <mergeCell ref="UGA337:UGG337"/>
    <mergeCell ref="UGH337:UGN337"/>
    <mergeCell ref="UGO337:UGU337"/>
    <mergeCell ref="UGV337:UHB337"/>
    <mergeCell ref="UHC337:UHI337"/>
    <mergeCell ref="UHJ337:UHP337"/>
    <mergeCell ref="UHQ337:UHW337"/>
    <mergeCell ref="UHX337:UID337"/>
    <mergeCell ref="UIE337:UIK337"/>
    <mergeCell ref="UDP337:UDV337"/>
    <mergeCell ref="UDW337:UEC337"/>
    <mergeCell ref="UED337:UEJ337"/>
    <mergeCell ref="UEK337:UEQ337"/>
    <mergeCell ref="UER337:UEX337"/>
    <mergeCell ref="UEY337:UFE337"/>
    <mergeCell ref="UFF337:UFL337"/>
    <mergeCell ref="UFM337:UFS337"/>
    <mergeCell ref="UFT337:UFZ337"/>
    <mergeCell ref="UBE337:UBK337"/>
    <mergeCell ref="UBL337:UBR337"/>
    <mergeCell ref="UBS337:UBY337"/>
    <mergeCell ref="UBZ337:UCF337"/>
    <mergeCell ref="UCG337:UCM337"/>
    <mergeCell ref="UCN337:UCT337"/>
    <mergeCell ref="UCU337:UDA337"/>
    <mergeCell ref="UDB337:UDH337"/>
    <mergeCell ref="UDI337:UDO337"/>
    <mergeCell ref="TYT337:TYZ337"/>
    <mergeCell ref="TZA337:TZG337"/>
    <mergeCell ref="TZH337:TZN337"/>
    <mergeCell ref="TZO337:TZU337"/>
    <mergeCell ref="TZV337:UAB337"/>
    <mergeCell ref="UAC337:UAI337"/>
    <mergeCell ref="UAJ337:UAP337"/>
    <mergeCell ref="UAQ337:UAW337"/>
    <mergeCell ref="UAX337:UBD337"/>
    <mergeCell ref="TWI337:TWO337"/>
    <mergeCell ref="TWP337:TWV337"/>
    <mergeCell ref="TWW337:TXC337"/>
    <mergeCell ref="TXD337:TXJ337"/>
    <mergeCell ref="TXK337:TXQ337"/>
    <mergeCell ref="TXR337:TXX337"/>
    <mergeCell ref="TXY337:TYE337"/>
    <mergeCell ref="TYF337:TYL337"/>
    <mergeCell ref="TYM337:TYS337"/>
    <mergeCell ref="TTX337:TUD337"/>
    <mergeCell ref="TUE337:TUK337"/>
    <mergeCell ref="TUL337:TUR337"/>
    <mergeCell ref="TUS337:TUY337"/>
    <mergeCell ref="TUZ337:TVF337"/>
    <mergeCell ref="TVG337:TVM337"/>
    <mergeCell ref="TVN337:TVT337"/>
    <mergeCell ref="TVU337:TWA337"/>
    <mergeCell ref="TWB337:TWH337"/>
    <mergeCell ref="TRM337:TRS337"/>
    <mergeCell ref="TRT337:TRZ337"/>
    <mergeCell ref="TSA337:TSG337"/>
    <mergeCell ref="TSH337:TSN337"/>
    <mergeCell ref="TSO337:TSU337"/>
    <mergeCell ref="TSV337:TTB337"/>
    <mergeCell ref="TTC337:TTI337"/>
    <mergeCell ref="TTJ337:TTP337"/>
    <mergeCell ref="TTQ337:TTW337"/>
    <mergeCell ref="TPB337:TPH337"/>
    <mergeCell ref="TPI337:TPO337"/>
    <mergeCell ref="TPP337:TPV337"/>
    <mergeCell ref="TPW337:TQC337"/>
    <mergeCell ref="TQD337:TQJ337"/>
    <mergeCell ref="TQK337:TQQ337"/>
    <mergeCell ref="TQR337:TQX337"/>
    <mergeCell ref="TQY337:TRE337"/>
    <mergeCell ref="TRF337:TRL337"/>
    <mergeCell ref="TMQ337:TMW337"/>
    <mergeCell ref="TMX337:TND337"/>
    <mergeCell ref="TNE337:TNK337"/>
    <mergeCell ref="TNL337:TNR337"/>
    <mergeCell ref="TNS337:TNY337"/>
    <mergeCell ref="TNZ337:TOF337"/>
    <mergeCell ref="TOG337:TOM337"/>
    <mergeCell ref="TON337:TOT337"/>
    <mergeCell ref="TOU337:TPA337"/>
    <mergeCell ref="TKF337:TKL337"/>
    <mergeCell ref="TKM337:TKS337"/>
    <mergeCell ref="TKT337:TKZ337"/>
    <mergeCell ref="TLA337:TLG337"/>
    <mergeCell ref="TLH337:TLN337"/>
    <mergeCell ref="TLO337:TLU337"/>
    <mergeCell ref="TLV337:TMB337"/>
    <mergeCell ref="TMC337:TMI337"/>
    <mergeCell ref="TMJ337:TMP337"/>
    <mergeCell ref="THU337:TIA337"/>
    <mergeCell ref="TIB337:TIH337"/>
    <mergeCell ref="TII337:TIO337"/>
    <mergeCell ref="TIP337:TIV337"/>
    <mergeCell ref="TIW337:TJC337"/>
    <mergeCell ref="TJD337:TJJ337"/>
    <mergeCell ref="TJK337:TJQ337"/>
    <mergeCell ref="TJR337:TJX337"/>
    <mergeCell ref="TJY337:TKE337"/>
    <mergeCell ref="TFJ337:TFP337"/>
    <mergeCell ref="TFQ337:TFW337"/>
    <mergeCell ref="TFX337:TGD337"/>
    <mergeCell ref="TGE337:TGK337"/>
    <mergeCell ref="TGL337:TGR337"/>
    <mergeCell ref="TGS337:TGY337"/>
    <mergeCell ref="TGZ337:THF337"/>
    <mergeCell ref="THG337:THM337"/>
    <mergeCell ref="THN337:THT337"/>
    <mergeCell ref="TCY337:TDE337"/>
    <mergeCell ref="TDF337:TDL337"/>
    <mergeCell ref="TDM337:TDS337"/>
    <mergeCell ref="TDT337:TDZ337"/>
    <mergeCell ref="TEA337:TEG337"/>
    <mergeCell ref="TEH337:TEN337"/>
    <mergeCell ref="TEO337:TEU337"/>
    <mergeCell ref="TEV337:TFB337"/>
    <mergeCell ref="TFC337:TFI337"/>
    <mergeCell ref="TAN337:TAT337"/>
    <mergeCell ref="TAU337:TBA337"/>
    <mergeCell ref="TBB337:TBH337"/>
    <mergeCell ref="TBI337:TBO337"/>
    <mergeCell ref="TBP337:TBV337"/>
    <mergeCell ref="TBW337:TCC337"/>
    <mergeCell ref="TCD337:TCJ337"/>
    <mergeCell ref="TCK337:TCQ337"/>
    <mergeCell ref="TCR337:TCX337"/>
    <mergeCell ref="SYC337:SYI337"/>
    <mergeCell ref="SYJ337:SYP337"/>
    <mergeCell ref="SYQ337:SYW337"/>
    <mergeCell ref="SYX337:SZD337"/>
    <mergeCell ref="SZE337:SZK337"/>
    <mergeCell ref="SZL337:SZR337"/>
    <mergeCell ref="SZS337:SZY337"/>
    <mergeCell ref="SZZ337:TAF337"/>
    <mergeCell ref="TAG337:TAM337"/>
    <mergeCell ref="SVR337:SVX337"/>
    <mergeCell ref="SVY337:SWE337"/>
    <mergeCell ref="SWF337:SWL337"/>
    <mergeCell ref="SWM337:SWS337"/>
    <mergeCell ref="SWT337:SWZ337"/>
    <mergeCell ref="SXA337:SXG337"/>
    <mergeCell ref="SXH337:SXN337"/>
    <mergeCell ref="SXO337:SXU337"/>
    <mergeCell ref="SXV337:SYB337"/>
    <mergeCell ref="STG337:STM337"/>
    <mergeCell ref="STN337:STT337"/>
    <mergeCell ref="STU337:SUA337"/>
    <mergeCell ref="SUB337:SUH337"/>
    <mergeCell ref="SUI337:SUO337"/>
    <mergeCell ref="SUP337:SUV337"/>
    <mergeCell ref="SUW337:SVC337"/>
    <mergeCell ref="SVD337:SVJ337"/>
    <mergeCell ref="SVK337:SVQ337"/>
    <mergeCell ref="SQV337:SRB337"/>
    <mergeCell ref="SRC337:SRI337"/>
    <mergeCell ref="SRJ337:SRP337"/>
    <mergeCell ref="SRQ337:SRW337"/>
    <mergeCell ref="SRX337:SSD337"/>
    <mergeCell ref="SSE337:SSK337"/>
    <mergeCell ref="SSL337:SSR337"/>
    <mergeCell ref="SSS337:SSY337"/>
    <mergeCell ref="SSZ337:STF337"/>
    <mergeCell ref="SOK337:SOQ337"/>
    <mergeCell ref="SOR337:SOX337"/>
    <mergeCell ref="SOY337:SPE337"/>
    <mergeCell ref="SPF337:SPL337"/>
    <mergeCell ref="SPM337:SPS337"/>
    <mergeCell ref="SPT337:SPZ337"/>
    <mergeCell ref="SQA337:SQG337"/>
    <mergeCell ref="SQH337:SQN337"/>
    <mergeCell ref="SQO337:SQU337"/>
    <mergeCell ref="SLZ337:SMF337"/>
    <mergeCell ref="SMG337:SMM337"/>
    <mergeCell ref="SMN337:SMT337"/>
    <mergeCell ref="SMU337:SNA337"/>
    <mergeCell ref="SNB337:SNH337"/>
    <mergeCell ref="SNI337:SNO337"/>
    <mergeCell ref="SNP337:SNV337"/>
    <mergeCell ref="SNW337:SOC337"/>
    <mergeCell ref="SOD337:SOJ337"/>
    <mergeCell ref="SJO337:SJU337"/>
    <mergeCell ref="SJV337:SKB337"/>
    <mergeCell ref="SKC337:SKI337"/>
    <mergeCell ref="SKJ337:SKP337"/>
    <mergeCell ref="SKQ337:SKW337"/>
    <mergeCell ref="SKX337:SLD337"/>
    <mergeCell ref="SLE337:SLK337"/>
    <mergeCell ref="SLL337:SLR337"/>
    <mergeCell ref="SLS337:SLY337"/>
    <mergeCell ref="SHD337:SHJ337"/>
    <mergeCell ref="SHK337:SHQ337"/>
    <mergeCell ref="SHR337:SHX337"/>
    <mergeCell ref="SHY337:SIE337"/>
    <mergeCell ref="SIF337:SIL337"/>
    <mergeCell ref="SIM337:SIS337"/>
    <mergeCell ref="SIT337:SIZ337"/>
    <mergeCell ref="SJA337:SJG337"/>
    <mergeCell ref="SJH337:SJN337"/>
    <mergeCell ref="SES337:SEY337"/>
    <mergeCell ref="SEZ337:SFF337"/>
    <mergeCell ref="SFG337:SFM337"/>
    <mergeCell ref="SFN337:SFT337"/>
    <mergeCell ref="SFU337:SGA337"/>
    <mergeCell ref="SGB337:SGH337"/>
    <mergeCell ref="SGI337:SGO337"/>
    <mergeCell ref="SGP337:SGV337"/>
    <mergeCell ref="SGW337:SHC337"/>
    <mergeCell ref="SCH337:SCN337"/>
    <mergeCell ref="SCO337:SCU337"/>
    <mergeCell ref="SCV337:SDB337"/>
    <mergeCell ref="SDC337:SDI337"/>
    <mergeCell ref="SDJ337:SDP337"/>
    <mergeCell ref="SDQ337:SDW337"/>
    <mergeCell ref="SDX337:SED337"/>
    <mergeCell ref="SEE337:SEK337"/>
    <mergeCell ref="SEL337:SER337"/>
    <mergeCell ref="RZW337:SAC337"/>
    <mergeCell ref="SAD337:SAJ337"/>
    <mergeCell ref="SAK337:SAQ337"/>
    <mergeCell ref="SAR337:SAX337"/>
    <mergeCell ref="SAY337:SBE337"/>
    <mergeCell ref="SBF337:SBL337"/>
    <mergeCell ref="SBM337:SBS337"/>
    <mergeCell ref="SBT337:SBZ337"/>
    <mergeCell ref="SCA337:SCG337"/>
    <mergeCell ref="RXL337:RXR337"/>
    <mergeCell ref="RXS337:RXY337"/>
    <mergeCell ref="RXZ337:RYF337"/>
    <mergeCell ref="RYG337:RYM337"/>
    <mergeCell ref="RYN337:RYT337"/>
    <mergeCell ref="RYU337:RZA337"/>
    <mergeCell ref="RZB337:RZH337"/>
    <mergeCell ref="RZI337:RZO337"/>
    <mergeCell ref="RZP337:RZV337"/>
    <mergeCell ref="RVA337:RVG337"/>
    <mergeCell ref="RVH337:RVN337"/>
    <mergeCell ref="RVO337:RVU337"/>
    <mergeCell ref="RVV337:RWB337"/>
    <mergeCell ref="RWC337:RWI337"/>
    <mergeCell ref="RWJ337:RWP337"/>
    <mergeCell ref="RWQ337:RWW337"/>
    <mergeCell ref="RWX337:RXD337"/>
    <mergeCell ref="RXE337:RXK337"/>
    <mergeCell ref="RSP337:RSV337"/>
    <mergeCell ref="RSW337:RTC337"/>
    <mergeCell ref="RTD337:RTJ337"/>
    <mergeCell ref="RTK337:RTQ337"/>
    <mergeCell ref="RTR337:RTX337"/>
    <mergeCell ref="RTY337:RUE337"/>
    <mergeCell ref="RUF337:RUL337"/>
    <mergeCell ref="RUM337:RUS337"/>
    <mergeCell ref="RUT337:RUZ337"/>
    <mergeCell ref="RQE337:RQK337"/>
    <mergeCell ref="RQL337:RQR337"/>
    <mergeCell ref="RQS337:RQY337"/>
    <mergeCell ref="RQZ337:RRF337"/>
    <mergeCell ref="RRG337:RRM337"/>
    <mergeCell ref="RRN337:RRT337"/>
    <mergeCell ref="RRU337:RSA337"/>
    <mergeCell ref="RSB337:RSH337"/>
    <mergeCell ref="RSI337:RSO337"/>
    <mergeCell ref="RNT337:RNZ337"/>
    <mergeCell ref="ROA337:ROG337"/>
    <mergeCell ref="ROH337:RON337"/>
    <mergeCell ref="ROO337:ROU337"/>
    <mergeCell ref="ROV337:RPB337"/>
    <mergeCell ref="RPC337:RPI337"/>
    <mergeCell ref="RPJ337:RPP337"/>
    <mergeCell ref="RPQ337:RPW337"/>
    <mergeCell ref="RPX337:RQD337"/>
    <mergeCell ref="RLI337:RLO337"/>
    <mergeCell ref="RLP337:RLV337"/>
    <mergeCell ref="RLW337:RMC337"/>
    <mergeCell ref="RMD337:RMJ337"/>
    <mergeCell ref="RMK337:RMQ337"/>
    <mergeCell ref="RMR337:RMX337"/>
    <mergeCell ref="RMY337:RNE337"/>
    <mergeCell ref="RNF337:RNL337"/>
    <mergeCell ref="RNM337:RNS337"/>
    <mergeCell ref="RIX337:RJD337"/>
    <mergeCell ref="RJE337:RJK337"/>
    <mergeCell ref="RJL337:RJR337"/>
    <mergeCell ref="RJS337:RJY337"/>
    <mergeCell ref="RJZ337:RKF337"/>
    <mergeCell ref="RKG337:RKM337"/>
    <mergeCell ref="RKN337:RKT337"/>
    <mergeCell ref="RKU337:RLA337"/>
    <mergeCell ref="RLB337:RLH337"/>
    <mergeCell ref="RGM337:RGS337"/>
    <mergeCell ref="RGT337:RGZ337"/>
    <mergeCell ref="RHA337:RHG337"/>
    <mergeCell ref="RHH337:RHN337"/>
    <mergeCell ref="RHO337:RHU337"/>
    <mergeCell ref="RHV337:RIB337"/>
    <mergeCell ref="RIC337:RII337"/>
    <mergeCell ref="RIJ337:RIP337"/>
    <mergeCell ref="RIQ337:RIW337"/>
    <mergeCell ref="REB337:REH337"/>
    <mergeCell ref="REI337:REO337"/>
    <mergeCell ref="REP337:REV337"/>
    <mergeCell ref="REW337:RFC337"/>
    <mergeCell ref="RFD337:RFJ337"/>
    <mergeCell ref="RFK337:RFQ337"/>
    <mergeCell ref="RFR337:RFX337"/>
    <mergeCell ref="RFY337:RGE337"/>
    <mergeCell ref="RGF337:RGL337"/>
    <mergeCell ref="RBQ337:RBW337"/>
    <mergeCell ref="RBX337:RCD337"/>
    <mergeCell ref="RCE337:RCK337"/>
    <mergeCell ref="RCL337:RCR337"/>
    <mergeCell ref="RCS337:RCY337"/>
    <mergeCell ref="RCZ337:RDF337"/>
    <mergeCell ref="RDG337:RDM337"/>
    <mergeCell ref="RDN337:RDT337"/>
    <mergeCell ref="RDU337:REA337"/>
    <mergeCell ref="QZF337:QZL337"/>
    <mergeCell ref="QZM337:QZS337"/>
    <mergeCell ref="QZT337:QZZ337"/>
    <mergeCell ref="RAA337:RAG337"/>
    <mergeCell ref="RAH337:RAN337"/>
    <mergeCell ref="RAO337:RAU337"/>
    <mergeCell ref="RAV337:RBB337"/>
    <mergeCell ref="RBC337:RBI337"/>
    <mergeCell ref="RBJ337:RBP337"/>
    <mergeCell ref="QWU337:QXA337"/>
    <mergeCell ref="QXB337:QXH337"/>
    <mergeCell ref="QXI337:QXO337"/>
    <mergeCell ref="QXP337:QXV337"/>
    <mergeCell ref="QXW337:QYC337"/>
    <mergeCell ref="QYD337:QYJ337"/>
    <mergeCell ref="QYK337:QYQ337"/>
    <mergeCell ref="QYR337:QYX337"/>
    <mergeCell ref="QYY337:QZE337"/>
    <mergeCell ref="QUJ337:QUP337"/>
    <mergeCell ref="QUQ337:QUW337"/>
    <mergeCell ref="QUX337:QVD337"/>
    <mergeCell ref="QVE337:QVK337"/>
    <mergeCell ref="QVL337:QVR337"/>
    <mergeCell ref="QVS337:QVY337"/>
    <mergeCell ref="QVZ337:QWF337"/>
    <mergeCell ref="QWG337:QWM337"/>
    <mergeCell ref="QWN337:QWT337"/>
    <mergeCell ref="QRY337:QSE337"/>
    <mergeCell ref="QSF337:QSL337"/>
    <mergeCell ref="QSM337:QSS337"/>
    <mergeCell ref="QST337:QSZ337"/>
    <mergeCell ref="QTA337:QTG337"/>
    <mergeCell ref="QTH337:QTN337"/>
    <mergeCell ref="QTO337:QTU337"/>
    <mergeCell ref="QTV337:QUB337"/>
    <mergeCell ref="QUC337:QUI337"/>
    <mergeCell ref="QPN337:QPT337"/>
    <mergeCell ref="QPU337:QQA337"/>
    <mergeCell ref="QQB337:QQH337"/>
    <mergeCell ref="QQI337:QQO337"/>
    <mergeCell ref="QQP337:QQV337"/>
    <mergeCell ref="QQW337:QRC337"/>
    <mergeCell ref="QRD337:QRJ337"/>
    <mergeCell ref="QRK337:QRQ337"/>
    <mergeCell ref="QRR337:QRX337"/>
    <mergeCell ref="QNC337:QNI337"/>
    <mergeCell ref="QNJ337:QNP337"/>
    <mergeCell ref="QNQ337:QNW337"/>
    <mergeCell ref="QNX337:QOD337"/>
    <mergeCell ref="QOE337:QOK337"/>
    <mergeCell ref="QOL337:QOR337"/>
    <mergeCell ref="QOS337:QOY337"/>
    <mergeCell ref="QOZ337:QPF337"/>
    <mergeCell ref="QPG337:QPM337"/>
    <mergeCell ref="QKR337:QKX337"/>
    <mergeCell ref="QKY337:QLE337"/>
    <mergeCell ref="QLF337:QLL337"/>
    <mergeCell ref="QLM337:QLS337"/>
    <mergeCell ref="QLT337:QLZ337"/>
    <mergeCell ref="QMA337:QMG337"/>
    <mergeCell ref="QMH337:QMN337"/>
    <mergeCell ref="QMO337:QMU337"/>
    <mergeCell ref="QMV337:QNB337"/>
    <mergeCell ref="QIG337:QIM337"/>
    <mergeCell ref="QIN337:QIT337"/>
    <mergeCell ref="QIU337:QJA337"/>
    <mergeCell ref="QJB337:QJH337"/>
    <mergeCell ref="QJI337:QJO337"/>
    <mergeCell ref="QJP337:QJV337"/>
    <mergeCell ref="QJW337:QKC337"/>
    <mergeCell ref="QKD337:QKJ337"/>
    <mergeCell ref="QKK337:QKQ337"/>
    <mergeCell ref="QFV337:QGB337"/>
    <mergeCell ref="QGC337:QGI337"/>
    <mergeCell ref="QGJ337:QGP337"/>
    <mergeCell ref="QGQ337:QGW337"/>
    <mergeCell ref="QGX337:QHD337"/>
    <mergeCell ref="QHE337:QHK337"/>
    <mergeCell ref="QHL337:QHR337"/>
    <mergeCell ref="QHS337:QHY337"/>
    <mergeCell ref="QHZ337:QIF337"/>
    <mergeCell ref="QDK337:QDQ337"/>
    <mergeCell ref="QDR337:QDX337"/>
    <mergeCell ref="QDY337:QEE337"/>
    <mergeCell ref="QEF337:QEL337"/>
    <mergeCell ref="QEM337:QES337"/>
    <mergeCell ref="QET337:QEZ337"/>
    <mergeCell ref="QFA337:QFG337"/>
    <mergeCell ref="QFH337:QFN337"/>
    <mergeCell ref="QFO337:QFU337"/>
    <mergeCell ref="QAZ337:QBF337"/>
    <mergeCell ref="QBG337:QBM337"/>
    <mergeCell ref="QBN337:QBT337"/>
    <mergeCell ref="QBU337:QCA337"/>
    <mergeCell ref="QCB337:QCH337"/>
    <mergeCell ref="QCI337:QCO337"/>
    <mergeCell ref="QCP337:QCV337"/>
    <mergeCell ref="QCW337:QDC337"/>
    <mergeCell ref="QDD337:QDJ337"/>
    <mergeCell ref="PYO337:PYU337"/>
    <mergeCell ref="PYV337:PZB337"/>
    <mergeCell ref="PZC337:PZI337"/>
    <mergeCell ref="PZJ337:PZP337"/>
    <mergeCell ref="PZQ337:PZW337"/>
    <mergeCell ref="PZX337:QAD337"/>
    <mergeCell ref="QAE337:QAK337"/>
    <mergeCell ref="QAL337:QAR337"/>
    <mergeCell ref="QAS337:QAY337"/>
    <mergeCell ref="PWD337:PWJ337"/>
    <mergeCell ref="PWK337:PWQ337"/>
    <mergeCell ref="PWR337:PWX337"/>
    <mergeCell ref="PWY337:PXE337"/>
    <mergeCell ref="PXF337:PXL337"/>
    <mergeCell ref="PXM337:PXS337"/>
    <mergeCell ref="PXT337:PXZ337"/>
    <mergeCell ref="PYA337:PYG337"/>
    <mergeCell ref="PYH337:PYN337"/>
    <mergeCell ref="PTS337:PTY337"/>
    <mergeCell ref="PTZ337:PUF337"/>
    <mergeCell ref="PUG337:PUM337"/>
    <mergeCell ref="PUN337:PUT337"/>
    <mergeCell ref="PUU337:PVA337"/>
    <mergeCell ref="PVB337:PVH337"/>
    <mergeCell ref="PVI337:PVO337"/>
    <mergeCell ref="PVP337:PVV337"/>
    <mergeCell ref="PVW337:PWC337"/>
    <mergeCell ref="PRH337:PRN337"/>
    <mergeCell ref="PRO337:PRU337"/>
    <mergeCell ref="PRV337:PSB337"/>
    <mergeCell ref="PSC337:PSI337"/>
    <mergeCell ref="PSJ337:PSP337"/>
    <mergeCell ref="PSQ337:PSW337"/>
    <mergeCell ref="PSX337:PTD337"/>
    <mergeCell ref="PTE337:PTK337"/>
    <mergeCell ref="PTL337:PTR337"/>
    <mergeCell ref="POW337:PPC337"/>
    <mergeCell ref="PPD337:PPJ337"/>
    <mergeCell ref="PPK337:PPQ337"/>
    <mergeCell ref="PPR337:PPX337"/>
    <mergeCell ref="PPY337:PQE337"/>
    <mergeCell ref="PQF337:PQL337"/>
    <mergeCell ref="PQM337:PQS337"/>
    <mergeCell ref="PQT337:PQZ337"/>
    <mergeCell ref="PRA337:PRG337"/>
    <mergeCell ref="PML337:PMR337"/>
    <mergeCell ref="PMS337:PMY337"/>
    <mergeCell ref="PMZ337:PNF337"/>
    <mergeCell ref="PNG337:PNM337"/>
    <mergeCell ref="PNN337:PNT337"/>
    <mergeCell ref="PNU337:POA337"/>
    <mergeCell ref="POB337:POH337"/>
    <mergeCell ref="POI337:POO337"/>
    <mergeCell ref="POP337:POV337"/>
    <mergeCell ref="PKA337:PKG337"/>
    <mergeCell ref="PKH337:PKN337"/>
    <mergeCell ref="PKO337:PKU337"/>
    <mergeCell ref="PKV337:PLB337"/>
    <mergeCell ref="PLC337:PLI337"/>
    <mergeCell ref="PLJ337:PLP337"/>
    <mergeCell ref="PLQ337:PLW337"/>
    <mergeCell ref="PLX337:PMD337"/>
    <mergeCell ref="PME337:PMK337"/>
    <mergeCell ref="PHP337:PHV337"/>
    <mergeCell ref="PHW337:PIC337"/>
    <mergeCell ref="PID337:PIJ337"/>
    <mergeCell ref="PIK337:PIQ337"/>
    <mergeCell ref="PIR337:PIX337"/>
    <mergeCell ref="PIY337:PJE337"/>
    <mergeCell ref="PJF337:PJL337"/>
    <mergeCell ref="PJM337:PJS337"/>
    <mergeCell ref="PJT337:PJZ337"/>
    <mergeCell ref="PFE337:PFK337"/>
    <mergeCell ref="PFL337:PFR337"/>
    <mergeCell ref="PFS337:PFY337"/>
    <mergeCell ref="PFZ337:PGF337"/>
    <mergeCell ref="PGG337:PGM337"/>
    <mergeCell ref="PGN337:PGT337"/>
    <mergeCell ref="PGU337:PHA337"/>
    <mergeCell ref="PHB337:PHH337"/>
    <mergeCell ref="PHI337:PHO337"/>
    <mergeCell ref="PCT337:PCZ337"/>
    <mergeCell ref="PDA337:PDG337"/>
    <mergeCell ref="PDH337:PDN337"/>
    <mergeCell ref="PDO337:PDU337"/>
    <mergeCell ref="PDV337:PEB337"/>
    <mergeCell ref="PEC337:PEI337"/>
    <mergeCell ref="PEJ337:PEP337"/>
    <mergeCell ref="PEQ337:PEW337"/>
    <mergeCell ref="PEX337:PFD337"/>
    <mergeCell ref="PAI337:PAO337"/>
    <mergeCell ref="PAP337:PAV337"/>
    <mergeCell ref="PAW337:PBC337"/>
    <mergeCell ref="PBD337:PBJ337"/>
    <mergeCell ref="PBK337:PBQ337"/>
    <mergeCell ref="PBR337:PBX337"/>
    <mergeCell ref="PBY337:PCE337"/>
    <mergeCell ref="PCF337:PCL337"/>
    <mergeCell ref="PCM337:PCS337"/>
    <mergeCell ref="OXX337:OYD337"/>
    <mergeCell ref="OYE337:OYK337"/>
    <mergeCell ref="OYL337:OYR337"/>
    <mergeCell ref="OYS337:OYY337"/>
    <mergeCell ref="OYZ337:OZF337"/>
    <mergeCell ref="OZG337:OZM337"/>
    <mergeCell ref="OZN337:OZT337"/>
    <mergeCell ref="OZU337:PAA337"/>
    <mergeCell ref="PAB337:PAH337"/>
    <mergeCell ref="OVM337:OVS337"/>
    <mergeCell ref="OVT337:OVZ337"/>
    <mergeCell ref="OWA337:OWG337"/>
    <mergeCell ref="OWH337:OWN337"/>
    <mergeCell ref="OWO337:OWU337"/>
    <mergeCell ref="OWV337:OXB337"/>
    <mergeCell ref="OXC337:OXI337"/>
    <mergeCell ref="OXJ337:OXP337"/>
    <mergeCell ref="OXQ337:OXW337"/>
    <mergeCell ref="OTB337:OTH337"/>
    <mergeCell ref="OTI337:OTO337"/>
    <mergeCell ref="OTP337:OTV337"/>
    <mergeCell ref="OTW337:OUC337"/>
    <mergeCell ref="OUD337:OUJ337"/>
    <mergeCell ref="OUK337:OUQ337"/>
    <mergeCell ref="OUR337:OUX337"/>
    <mergeCell ref="OUY337:OVE337"/>
    <mergeCell ref="OVF337:OVL337"/>
    <mergeCell ref="OQQ337:OQW337"/>
    <mergeCell ref="OQX337:ORD337"/>
    <mergeCell ref="ORE337:ORK337"/>
    <mergeCell ref="ORL337:ORR337"/>
    <mergeCell ref="ORS337:ORY337"/>
    <mergeCell ref="ORZ337:OSF337"/>
    <mergeCell ref="OSG337:OSM337"/>
    <mergeCell ref="OSN337:OST337"/>
    <mergeCell ref="OSU337:OTA337"/>
    <mergeCell ref="OOF337:OOL337"/>
    <mergeCell ref="OOM337:OOS337"/>
    <mergeCell ref="OOT337:OOZ337"/>
    <mergeCell ref="OPA337:OPG337"/>
    <mergeCell ref="OPH337:OPN337"/>
    <mergeCell ref="OPO337:OPU337"/>
    <mergeCell ref="OPV337:OQB337"/>
    <mergeCell ref="OQC337:OQI337"/>
    <mergeCell ref="OQJ337:OQP337"/>
    <mergeCell ref="OLU337:OMA337"/>
    <mergeCell ref="OMB337:OMH337"/>
    <mergeCell ref="OMI337:OMO337"/>
    <mergeCell ref="OMP337:OMV337"/>
    <mergeCell ref="OMW337:ONC337"/>
    <mergeCell ref="OND337:ONJ337"/>
    <mergeCell ref="ONK337:ONQ337"/>
    <mergeCell ref="ONR337:ONX337"/>
    <mergeCell ref="ONY337:OOE337"/>
    <mergeCell ref="OJJ337:OJP337"/>
    <mergeCell ref="OJQ337:OJW337"/>
    <mergeCell ref="OJX337:OKD337"/>
    <mergeCell ref="OKE337:OKK337"/>
    <mergeCell ref="OKL337:OKR337"/>
    <mergeCell ref="OKS337:OKY337"/>
    <mergeCell ref="OKZ337:OLF337"/>
    <mergeCell ref="OLG337:OLM337"/>
    <mergeCell ref="OLN337:OLT337"/>
    <mergeCell ref="OGY337:OHE337"/>
    <mergeCell ref="OHF337:OHL337"/>
    <mergeCell ref="OHM337:OHS337"/>
    <mergeCell ref="OHT337:OHZ337"/>
    <mergeCell ref="OIA337:OIG337"/>
    <mergeCell ref="OIH337:OIN337"/>
    <mergeCell ref="OIO337:OIU337"/>
    <mergeCell ref="OIV337:OJB337"/>
    <mergeCell ref="OJC337:OJI337"/>
    <mergeCell ref="OEN337:OET337"/>
    <mergeCell ref="OEU337:OFA337"/>
    <mergeCell ref="OFB337:OFH337"/>
    <mergeCell ref="OFI337:OFO337"/>
    <mergeCell ref="OFP337:OFV337"/>
    <mergeCell ref="OFW337:OGC337"/>
    <mergeCell ref="OGD337:OGJ337"/>
    <mergeCell ref="OGK337:OGQ337"/>
    <mergeCell ref="OGR337:OGX337"/>
    <mergeCell ref="OCC337:OCI337"/>
    <mergeCell ref="OCJ337:OCP337"/>
    <mergeCell ref="OCQ337:OCW337"/>
    <mergeCell ref="OCX337:ODD337"/>
    <mergeCell ref="ODE337:ODK337"/>
    <mergeCell ref="ODL337:ODR337"/>
    <mergeCell ref="ODS337:ODY337"/>
    <mergeCell ref="ODZ337:OEF337"/>
    <mergeCell ref="OEG337:OEM337"/>
    <mergeCell ref="NZR337:NZX337"/>
    <mergeCell ref="NZY337:OAE337"/>
    <mergeCell ref="OAF337:OAL337"/>
    <mergeCell ref="OAM337:OAS337"/>
    <mergeCell ref="OAT337:OAZ337"/>
    <mergeCell ref="OBA337:OBG337"/>
    <mergeCell ref="OBH337:OBN337"/>
    <mergeCell ref="OBO337:OBU337"/>
    <mergeCell ref="OBV337:OCB337"/>
    <mergeCell ref="NXG337:NXM337"/>
    <mergeCell ref="NXN337:NXT337"/>
    <mergeCell ref="NXU337:NYA337"/>
    <mergeCell ref="NYB337:NYH337"/>
    <mergeCell ref="NYI337:NYO337"/>
    <mergeCell ref="NYP337:NYV337"/>
    <mergeCell ref="NYW337:NZC337"/>
    <mergeCell ref="NZD337:NZJ337"/>
    <mergeCell ref="NZK337:NZQ337"/>
    <mergeCell ref="NUV337:NVB337"/>
    <mergeCell ref="NVC337:NVI337"/>
    <mergeCell ref="NVJ337:NVP337"/>
    <mergeCell ref="NVQ337:NVW337"/>
    <mergeCell ref="NVX337:NWD337"/>
    <mergeCell ref="NWE337:NWK337"/>
    <mergeCell ref="NWL337:NWR337"/>
    <mergeCell ref="NWS337:NWY337"/>
    <mergeCell ref="NWZ337:NXF337"/>
    <mergeCell ref="NSK337:NSQ337"/>
    <mergeCell ref="NSR337:NSX337"/>
    <mergeCell ref="NSY337:NTE337"/>
    <mergeCell ref="NTF337:NTL337"/>
    <mergeCell ref="NTM337:NTS337"/>
    <mergeCell ref="NTT337:NTZ337"/>
    <mergeCell ref="NUA337:NUG337"/>
    <mergeCell ref="NUH337:NUN337"/>
    <mergeCell ref="NUO337:NUU337"/>
    <mergeCell ref="NPZ337:NQF337"/>
    <mergeCell ref="NQG337:NQM337"/>
    <mergeCell ref="NQN337:NQT337"/>
    <mergeCell ref="NQU337:NRA337"/>
    <mergeCell ref="NRB337:NRH337"/>
    <mergeCell ref="NRI337:NRO337"/>
    <mergeCell ref="NRP337:NRV337"/>
    <mergeCell ref="NRW337:NSC337"/>
    <mergeCell ref="NSD337:NSJ337"/>
    <mergeCell ref="NNO337:NNU337"/>
    <mergeCell ref="NNV337:NOB337"/>
    <mergeCell ref="NOC337:NOI337"/>
    <mergeCell ref="NOJ337:NOP337"/>
    <mergeCell ref="NOQ337:NOW337"/>
    <mergeCell ref="NOX337:NPD337"/>
    <mergeCell ref="NPE337:NPK337"/>
    <mergeCell ref="NPL337:NPR337"/>
    <mergeCell ref="NPS337:NPY337"/>
    <mergeCell ref="NLD337:NLJ337"/>
    <mergeCell ref="NLK337:NLQ337"/>
    <mergeCell ref="NLR337:NLX337"/>
    <mergeCell ref="NLY337:NME337"/>
    <mergeCell ref="NMF337:NML337"/>
    <mergeCell ref="NMM337:NMS337"/>
    <mergeCell ref="NMT337:NMZ337"/>
    <mergeCell ref="NNA337:NNG337"/>
    <mergeCell ref="NNH337:NNN337"/>
    <mergeCell ref="NIS337:NIY337"/>
    <mergeCell ref="NIZ337:NJF337"/>
    <mergeCell ref="NJG337:NJM337"/>
    <mergeCell ref="NJN337:NJT337"/>
    <mergeCell ref="NJU337:NKA337"/>
    <mergeCell ref="NKB337:NKH337"/>
    <mergeCell ref="NKI337:NKO337"/>
    <mergeCell ref="NKP337:NKV337"/>
    <mergeCell ref="NKW337:NLC337"/>
    <mergeCell ref="NGH337:NGN337"/>
    <mergeCell ref="NGO337:NGU337"/>
    <mergeCell ref="NGV337:NHB337"/>
    <mergeCell ref="NHC337:NHI337"/>
    <mergeCell ref="NHJ337:NHP337"/>
    <mergeCell ref="NHQ337:NHW337"/>
    <mergeCell ref="NHX337:NID337"/>
    <mergeCell ref="NIE337:NIK337"/>
    <mergeCell ref="NIL337:NIR337"/>
    <mergeCell ref="NDW337:NEC337"/>
    <mergeCell ref="NED337:NEJ337"/>
    <mergeCell ref="NEK337:NEQ337"/>
    <mergeCell ref="NER337:NEX337"/>
    <mergeCell ref="NEY337:NFE337"/>
    <mergeCell ref="NFF337:NFL337"/>
    <mergeCell ref="NFM337:NFS337"/>
    <mergeCell ref="NFT337:NFZ337"/>
    <mergeCell ref="NGA337:NGG337"/>
    <mergeCell ref="NBL337:NBR337"/>
    <mergeCell ref="NBS337:NBY337"/>
    <mergeCell ref="NBZ337:NCF337"/>
    <mergeCell ref="NCG337:NCM337"/>
    <mergeCell ref="NCN337:NCT337"/>
    <mergeCell ref="NCU337:NDA337"/>
    <mergeCell ref="NDB337:NDH337"/>
    <mergeCell ref="NDI337:NDO337"/>
    <mergeCell ref="NDP337:NDV337"/>
    <mergeCell ref="MZA337:MZG337"/>
    <mergeCell ref="MZH337:MZN337"/>
    <mergeCell ref="MZO337:MZU337"/>
    <mergeCell ref="MZV337:NAB337"/>
    <mergeCell ref="NAC337:NAI337"/>
    <mergeCell ref="NAJ337:NAP337"/>
    <mergeCell ref="NAQ337:NAW337"/>
    <mergeCell ref="NAX337:NBD337"/>
    <mergeCell ref="NBE337:NBK337"/>
    <mergeCell ref="MWP337:MWV337"/>
    <mergeCell ref="MWW337:MXC337"/>
    <mergeCell ref="MXD337:MXJ337"/>
    <mergeCell ref="MXK337:MXQ337"/>
    <mergeCell ref="MXR337:MXX337"/>
    <mergeCell ref="MXY337:MYE337"/>
    <mergeCell ref="MYF337:MYL337"/>
    <mergeCell ref="MYM337:MYS337"/>
    <mergeCell ref="MYT337:MYZ337"/>
    <mergeCell ref="MUE337:MUK337"/>
    <mergeCell ref="MUL337:MUR337"/>
    <mergeCell ref="MUS337:MUY337"/>
    <mergeCell ref="MUZ337:MVF337"/>
    <mergeCell ref="MVG337:MVM337"/>
    <mergeCell ref="MVN337:MVT337"/>
    <mergeCell ref="MVU337:MWA337"/>
    <mergeCell ref="MWB337:MWH337"/>
    <mergeCell ref="MWI337:MWO337"/>
    <mergeCell ref="MRT337:MRZ337"/>
    <mergeCell ref="MSA337:MSG337"/>
    <mergeCell ref="MSH337:MSN337"/>
    <mergeCell ref="MSO337:MSU337"/>
    <mergeCell ref="MSV337:MTB337"/>
    <mergeCell ref="MTC337:MTI337"/>
    <mergeCell ref="MTJ337:MTP337"/>
    <mergeCell ref="MTQ337:MTW337"/>
    <mergeCell ref="MTX337:MUD337"/>
    <mergeCell ref="MPI337:MPO337"/>
    <mergeCell ref="MPP337:MPV337"/>
    <mergeCell ref="MPW337:MQC337"/>
    <mergeCell ref="MQD337:MQJ337"/>
    <mergeCell ref="MQK337:MQQ337"/>
    <mergeCell ref="MQR337:MQX337"/>
    <mergeCell ref="MQY337:MRE337"/>
    <mergeCell ref="MRF337:MRL337"/>
    <mergeCell ref="MRM337:MRS337"/>
    <mergeCell ref="MMX337:MND337"/>
    <mergeCell ref="MNE337:MNK337"/>
    <mergeCell ref="MNL337:MNR337"/>
    <mergeCell ref="MNS337:MNY337"/>
    <mergeCell ref="MNZ337:MOF337"/>
    <mergeCell ref="MOG337:MOM337"/>
    <mergeCell ref="MON337:MOT337"/>
    <mergeCell ref="MOU337:MPA337"/>
    <mergeCell ref="MPB337:MPH337"/>
    <mergeCell ref="MKM337:MKS337"/>
    <mergeCell ref="MKT337:MKZ337"/>
    <mergeCell ref="MLA337:MLG337"/>
    <mergeCell ref="MLH337:MLN337"/>
    <mergeCell ref="MLO337:MLU337"/>
    <mergeCell ref="MLV337:MMB337"/>
    <mergeCell ref="MMC337:MMI337"/>
    <mergeCell ref="MMJ337:MMP337"/>
    <mergeCell ref="MMQ337:MMW337"/>
    <mergeCell ref="MIB337:MIH337"/>
    <mergeCell ref="MII337:MIO337"/>
    <mergeCell ref="MIP337:MIV337"/>
    <mergeCell ref="MIW337:MJC337"/>
    <mergeCell ref="MJD337:MJJ337"/>
    <mergeCell ref="MJK337:MJQ337"/>
    <mergeCell ref="MJR337:MJX337"/>
    <mergeCell ref="MJY337:MKE337"/>
    <mergeCell ref="MKF337:MKL337"/>
    <mergeCell ref="MFQ337:MFW337"/>
    <mergeCell ref="MFX337:MGD337"/>
    <mergeCell ref="MGE337:MGK337"/>
    <mergeCell ref="MGL337:MGR337"/>
    <mergeCell ref="MGS337:MGY337"/>
    <mergeCell ref="MGZ337:MHF337"/>
    <mergeCell ref="MHG337:MHM337"/>
    <mergeCell ref="MHN337:MHT337"/>
    <mergeCell ref="MHU337:MIA337"/>
    <mergeCell ref="MDF337:MDL337"/>
    <mergeCell ref="MDM337:MDS337"/>
    <mergeCell ref="MDT337:MDZ337"/>
    <mergeCell ref="MEA337:MEG337"/>
    <mergeCell ref="MEH337:MEN337"/>
    <mergeCell ref="MEO337:MEU337"/>
    <mergeCell ref="MEV337:MFB337"/>
    <mergeCell ref="MFC337:MFI337"/>
    <mergeCell ref="MFJ337:MFP337"/>
    <mergeCell ref="MAU337:MBA337"/>
    <mergeCell ref="MBB337:MBH337"/>
    <mergeCell ref="MBI337:MBO337"/>
    <mergeCell ref="MBP337:MBV337"/>
    <mergeCell ref="MBW337:MCC337"/>
    <mergeCell ref="MCD337:MCJ337"/>
    <mergeCell ref="MCK337:MCQ337"/>
    <mergeCell ref="MCR337:MCX337"/>
    <mergeCell ref="MCY337:MDE337"/>
    <mergeCell ref="LYJ337:LYP337"/>
    <mergeCell ref="LYQ337:LYW337"/>
    <mergeCell ref="LYX337:LZD337"/>
    <mergeCell ref="LZE337:LZK337"/>
    <mergeCell ref="LZL337:LZR337"/>
    <mergeCell ref="LZS337:LZY337"/>
    <mergeCell ref="LZZ337:MAF337"/>
    <mergeCell ref="MAG337:MAM337"/>
    <mergeCell ref="MAN337:MAT337"/>
    <mergeCell ref="LVY337:LWE337"/>
    <mergeCell ref="LWF337:LWL337"/>
    <mergeCell ref="LWM337:LWS337"/>
    <mergeCell ref="LWT337:LWZ337"/>
    <mergeCell ref="LXA337:LXG337"/>
    <mergeCell ref="LXH337:LXN337"/>
    <mergeCell ref="LXO337:LXU337"/>
    <mergeCell ref="LXV337:LYB337"/>
    <mergeCell ref="LYC337:LYI337"/>
    <mergeCell ref="LTN337:LTT337"/>
    <mergeCell ref="LTU337:LUA337"/>
    <mergeCell ref="LUB337:LUH337"/>
    <mergeCell ref="LUI337:LUO337"/>
    <mergeCell ref="LUP337:LUV337"/>
    <mergeCell ref="LUW337:LVC337"/>
    <mergeCell ref="LVD337:LVJ337"/>
    <mergeCell ref="LVK337:LVQ337"/>
    <mergeCell ref="LVR337:LVX337"/>
    <mergeCell ref="LRC337:LRI337"/>
    <mergeCell ref="LRJ337:LRP337"/>
    <mergeCell ref="LRQ337:LRW337"/>
    <mergeCell ref="LRX337:LSD337"/>
    <mergeCell ref="LSE337:LSK337"/>
    <mergeCell ref="LSL337:LSR337"/>
    <mergeCell ref="LSS337:LSY337"/>
    <mergeCell ref="LSZ337:LTF337"/>
    <mergeCell ref="LTG337:LTM337"/>
    <mergeCell ref="LOR337:LOX337"/>
    <mergeCell ref="LOY337:LPE337"/>
    <mergeCell ref="LPF337:LPL337"/>
    <mergeCell ref="LPM337:LPS337"/>
    <mergeCell ref="LPT337:LPZ337"/>
    <mergeCell ref="LQA337:LQG337"/>
    <mergeCell ref="LQH337:LQN337"/>
    <mergeCell ref="LQO337:LQU337"/>
    <mergeCell ref="LQV337:LRB337"/>
    <mergeCell ref="LMG337:LMM337"/>
    <mergeCell ref="LMN337:LMT337"/>
    <mergeCell ref="LMU337:LNA337"/>
    <mergeCell ref="LNB337:LNH337"/>
    <mergeCell ref="LNI337:LNO337"/>
    <mergeCell ref="LNP337:LNV337"/>
    <mergeCell ref="LNW337:LOC337"/>
    <mergeCell ref="LOD337:LOJ337"/>
    <mergeCell ref="LOK337:LOQ337"/>
    <mergeCell ref="LJV337:LKB337"/>
    <mergeCell ref="LKC337:LKI337"/>
    <mergeCell ref="LKJ337:LKP337"/>
    <mergeCell ref="LKQ337:LKW337"/>
    <mergeCell ref="LKX337:LLD337"/>
    <mergeCell ref="LLE337:LLK337"/>
    <mergeCell ref="LLL337:LLR337"/>
    <mergeCell ref="LLS337:LLY337"/>
    <mergeCell ref="LLZ337:LMF337"/>
    <mergeCell ref="LHK337:LHQ337"/>
    <mergeCell ref="LHR337:LHX337"/>
    <mergeCell ref="LHY337:LIE337"/>
    <mergeCell ref="LIF337:LIL337"/>
    <mergeCell ref="LIM337:LIS337"/>
    <mergeCell ref="LIT337:LIZ337"/>
    <mergeCell ref="LJA337:LJG337"/>
    <mergeCell ref="LJH337:LJN337"/>
    <mergeCell ref="LJO337:LJU337"/>
    <mergeCell ref="LEZ337:LFF337"/>
    <mergeCell ref="LFG337:LFM337"/>
    <mergeCell ref="LFN337:LFT337"/>
    <mergeCell ref="LFU337:LGA337"/>
    <mergeCell ref="LGB337:LGH337"/>
    <mergeCell ref="LGI337:LGO337"/>
    <mergeCell ref="LGP337:LGV337"/>
    <mergeCell ref="LGW337:LHC337"/>
    <mergeCell ref="LHD337:LHJ337"/>
    <mergeCell ref="LCO337:LCU337"/>
    <mergeCell ref="LCV337:LDB337"/>
    <mergeCell ref="LDC337:LDI337"/>
    <mergeCell ref="LDJ337:LDP337"/>
    <mergeCell ref="LDQ337:LDW337"/>
    <mergeCell ref="LDX337:LED337"/>
    <mergeCell ref="LEE337:LEK337"/>
    <mergeCell ref="LEL337:LER337"/>
    <mergeCell ref="LES337:LEY337"/>
    <mergeCell ref="LAD337:LAJ337"/>
    <mergeCell ref="LAK337:LAQ337"/>
    <mergeCell ref="LAR337:LAX337"/>
    <mergeCell ref="LAY337:LBE337"/>
    <mergeCell ref="LBF337:LBL337"/>
    <mergeCell ref="LBM337:LBS337"/>
    <mergeCell ref="LBT337:LBZ337"/>
    <mergeCell ref="LCA337:LCG337"/>
    <mergeCell ref="LCH337:LCN337"/>
    <mergeCell ref="KXS337:KXY337"/>
    <mergeCell ref="KXZ337:KYF337"/>
    <mergeCell ref="KYG337:KYM337"/>
    <mergeCell ref="KYN337:KYT337"/>
    <mergeCell ref="KYU337:KZA337"/>
    <mergeCell ref="KZB337:KZH337"/>
    <mergeCell ref="KZI337:KZO337"/>
    <mergeCell ref="KZP337:KZV337"/>
    <mergeCell ref="KZW337:LAC337"/>
    <mergeCell ref="KVH337:KVN337"/>
    <mergeCell ref="KVO337:KVU337"/>
    <mergeCell ref="KVV337:KWB337"/>
    <mergeCell ref="KWC337:KWI337"/>
    <mergeCell ref="KWJ337:KWP337"/>
    <mergeCell ref="KWQ337:KWW337"/>
    <mergeCell ref="KWX337:KXD337"/>
    <mergeCell ref="KXE337:KXK337"/>
    <mergeCell ref="KXL337:KXR337"/>
    <mergeCell ref="KSW337:KTC337"/>
    <mergeCell ref="KTD337:KTJ337"/>
    <mergeCell ref="KTK337:KTQ337"/>
    <mergeCell ref="KTR337:KTX337"/>
    <mergeCell ref="KTY337:KUE337"/>
    <mergeCell ref="KUF337:KUL337"/>
    <mergeCell ref="KUM337:KUS337"/>
    <mergeCell ref="KUT337:KUZ337"/>
    <mergeCell ref="KVA337:KVG337"/>
    <mergeCell ref="KQL337:KQR337"/>
    <mergeCell ref="KQS337:KQY337"/>
    <mergeCell ref="KQZ337:KRF337"/>
    <mergeCell ref="KRG337:KRM337"/>
    <mergeCell ref="KRN337:KRT337"/>
    <mergeCell ref="KRU337:KSA337"/>
    <mergeCell ref="KSB337:KSH337"/>
    <mergeCell ref="KSI337:KSO337"/>
    <mergeCell ref="KSP337:KSV337"/>
    <mergeCell ref="KOA337:KOG337"/>
    <mergeCell ref="KOH337:KON337"/>
    <mergeCell ref="KOO337:KOU337"/>
    <mergeCell ref="KOV337:KPB337"/>
    <mergeCell ref="KPC337:KPI337"/>
    <mergeCell ref="KPJ337:KPP337"/>
    <mergeCell ref="KPQ337:KPW337"/>
    <mergeCell ref="KPX337:KQD337"/>
    <mergeCell ref="KQE337:KQK337"/>
    <mergeCell ref="KLP337:KLV337"/>
    <mergeCell ref="KLW337:KMC337"/>
    <mergeCell ref="KMD337:KMJ337"/>
    <mergeCell ref="KMK337:KMQ337"/>
    <mergeCell ref="KMR337:KMX337"/>
    <mergeCell ref="KMY337:KNE337"/>
    <mergeCell ref="KNF337:KNL337"/>
    <mergeCell ref="KNM337:KNS337"/>
    <mergeCell ref="KNT337:KNZ337"/>
    <mergeCell ref="KJE337:KJK337"/>
    <mergeCell ref="KJL337:KJR337"/>
    <mergeCell ref="KJS337:KJY337"/>
    <mergeCell ref="KJZ337:KKF337"/>
    <mergeCell ref="KKG337:KKM337"/>
    <mergeCell ref="KKN337:KKT337"/>
    <mergeCell ref="KKU337:KLA337"/>
    <mergeCell ref="KLB337:KLH337"/>
    <mergeCell ref="KLI337:KLO337"/>
    <mergeCell ref="KGT337:KGZ337"/>
    <mergeCell ref="KHA337:KHG337"/>
    <mergeCell ref="KHH337:KHN337"/>
    <mergeCell ref="KHO337:KHU337"/>
    <mergeCell ref="KHV337:KIB337"/>
    <mergeCell ref="KIC337:KII337"/>
    <mergeCell ref="KIJ337:KIP337"/>
    <mergeCell ref="KIQ337:KIW337"/>
    <mergeCell ref="KIX337:KJD337"/>
    <mergeCell ref="KEI337:KEO337"/>
    <mergeCell ref="KEP337:KEV337"/>
    <mergeCell ref="KEW337:KFC337"/>
    <mergeCell ref="KFD337:KFJ337"/>
    <mergeCell ref="KFK337:KFQ337"/>
    <mergeCell ref="KFR337:KFX337"/>
    <mergeCell ref="KFY337:KGE337"/>
    <mergeCell ref="KGF337:KGL337"/>
    <mergeCell ref="KGM337:KGS337"/>
    <mergeCell ref="KBX337:KCD337"/>
    <mergeCell ref="KCE337:KCK337"/>
    <mergeCell ref="KCL337:KCR337"/>
    <mergeCell ref="KCS337:KCY337"/>
    <mergeCell ref="KCZ337:KDF337"/>
    <mergeCell ref="KDG337:KDM337"/>
    <mergeCell ref="KDN337:KDT337"/>
    <mergeCell ref="KDU337:KEA337"/>
    <mergeCell ref="KEB337:KEH337"/>
    <mergeCell ref="JZM337:JZS337"/>
    <mergeCell ref="JZT337:JZZ337"/>
    <mergeCell ref="KAA337:KAG337"/>
    <mergeCell ref="KAH337:KAN337"/>
    <mergeCell ref="KAO337:KAU337"/>
    <mergeCell ref="KAV337:KBB337"/>
    <mergeCell ref="KBC337:KBI337"/>
    <mergeCell ref="KBJ337:KBP337"/>
    <mergeCell ref="KBQ337:KBW337"/>
    <mergeCell ref="JXB337:JXH337"/>
    <mergeCell ref="JXI337:JXO337"/>
    <mergeCell ref="JXP337:JXV337"/>
    <mergeCell ref="JXW337:JYC337"/>
    <mergeCell ref="JYD337:JYJ337"/>
    <mergeCell ref="JYK337:JYQ337"/>
    <mergeCell ref="JYR337:JYX337"/>
    <mergeCell ref="JYY337:JZE337"/>
    <mergeCell ref="JZF337:JZL337"/>
    <mergeCell ref="JUQ337:JUW337"/>
    <mergeCell ref="JUX337:JVD337"/>
    <mergeCell ref="JVE337:JVK337"/>
    <mergeCell ref="JVL337:JVR337"/>
    <mergeCell ref="JVS337:JVY337"/>
    <mergeCell ref="JVZ337:JWF337"/>
    <mergeCell ref="JWG337:JWM337"/>
    <mergeCell ref="JWN337:JWT337"/>
    <mergeCell ref="JWU337:JXA337"/>
    <mergeCell ref="JSF337:JSL337"/>
    <mergeCell ref="JSM337:JSS337"/>
    <mergeCell ref="JST337:JSZ337"/>
    <mergeCell ref="JTA337:JTG337"/>
    <mergeCell ref="JTH337:JTN337"/>
    <mergeCell ref="JTO337:JTU337"/>
    <mergeCell ref="JTV337:JUB337"/>
    <mergeCell ref="JUC337:JUI337"/>
    <mergeCell ref="JUJ337:JUP337"/>
    <mergeCell ref="JPU337:JQA337"/>
    <mergeCell ref="JQB337:JQH337"/>
    <mergeCell ref="JQI337:JQO337"/>
    <mergeCell ref="JQP337:JQV337"/>
    <mergeCell ref="JQW337:JRC337"/>
    <mergeCell ref="JRD337:JRJ337"/>
    <mergeCell ref="JRK337:JRQ337"/>
    <mergeCell ref="JRR337:JRX337"/>
    <mergeCell ref="JRY337:JSE337"/>
    <mergeCell ref="JNJ337:JNP337"/>
    <mergeCell ref="JNQ337:JNW337"/>
    <mergeCell ref="JNX337:JOD337"/>
    <mergeCell ref="JOE337:JOK337"/>
    <mergeCell ref="JOL337:JOR337"/>
    <mergeCell ref="JOS337:JOY337"/>
    <mergeCell ref="JOZ337:JPF337"/>
    <mergeCell ref="JPG337:JPM337"/>
    <mergeCell ref="JPN337:JPT337"/>
    <mergeCell ref="JKY337:JLE337"/>
    <mergeCell ref="JLF337:JLL337"/>
    <mergeCell ref="JLM337:JLS337"/>
    <mergeCell ref="JLT337:JLZ337"/>
    <mergeCell ref="JMA337:JMG337"/>
    <mergeCell ref="JMH337:JMN337"/>
    <mergeCell ref="JMO337:JMU337"/>
    <mergeCell ref="JMV337:JNB337"/>
    <mergeCell ref="JNC337:JNI337"/>
    <mergeCell ref="JIN337:JIT337"/>
    <mergeCell ref="JIU337:JJA337"/>
    <mergeCell ref="JJB337:JJH337"/>
    <mergeCell ref="JJI337:JJO337"/>
    <mergeCell ref="JJP337:JJV337"/>
    <mergeCell ref="JJW337:JKC337"/>
    <mergeCell ref="JKD337:JKJ337"/>
    <mergeCell ref="JKK337:JKQ337"/>
    <mergeCell ref="JKR337:JKX337"/>
    <mergeCell ref="JGC337:JGI337"/>
    <mergeCell ref="JGJ337:JGP337"/>
    <mergeCell ref="JGQ337:JGW337"/>
    <mergeCell ref="JGX337:JHD337"/>
    <mergeCell ref="JHE337:JHK337"/>
    <mergeCell ref="JHL337:JHR337"/>
    <mergeCell ref="JHS337:JHY337"/>
    <mergeCell ref="JHZ337:JIF337"/>
    <mergeCell ref="JIG337:JIM337"/>
    <mergeCell ref="JDR337:JDX337"/>
    <mergeCell ref="JDY337:JEE337"/>
    <mergeCell ref="JEF337:JEL337"/>
    <mergeCell ref="JEM337:JES337"/>
    <mergeCell ref="JET337:JEZ337"/>
    <mergeCell ref="JFA337:JFG337"/>
    <mergeCell ref="JFH337:JFN337"/>
    <mergeCell ref="JFO337:JFU337"/>
    <mergeCell ref="JFV337:JGB337"/>
    <mergeCell ref="JBG337:JBM337"/>
    <mergeCell ref="JBN337:JBT337"/>
    <mergeCell ref="JBU337:JCA337"/>
    <mergeCell ref="JCB337:JCH337"/>
    <mergeCell ref="JCI337:JCO337"/>
    <mergeCell ref="JCP337:JCV337"/>
    <mergeCell ref="JCW337:JDC337"/>
    <mergeCell ref="JDD337:JDJ337"/>
    <mergeCell ref="JDK337:JDQ337"/>
    <mergeCell ref="IYV337:IZB337"/>
    <mergeCell ref="IZC337:IZI337"/>
    <mergeCell ref="IZJ337:IZP337"/>
    <mergeCell ref="IZQ337:IZW337"/>
    <mergeCell ref="IZX337:JAD337"/>
    <mergeCell ref="JAE337:JAK337"/>
    <mergeCell ref="JAL337:JAR337"/>
    <mergeCell ref="JAS337:JAY337"/>
    <mergeCell ref="JAZ337:JBF337"/>
    <mergeCell ref="IWK337:IWQ337"/>
    <mergeCell ref="IWR337:IWX337"/>
    <mergeCell ref="IWY337:IXE337"/>
    <mergeCell ref="IXF337:IXL337"/>
    <mergeCell ref="IXM337:IXS337"/>
    <mergeCell ref="IXT337:IXZ337"/>
    <mergeCell ref="IYA337:IYG337"/>
    <mergeCell ref="IYH337:IYN337"/>
    <mergeCell ref="IYO337:IYU337"/>
    <mergeCell ref="ITZ337:IUF337"/>
    <mergeCell ref="IUG337:IUM337"/>
    <mergeCell ref="IUN337:IUT337"/>
    <mergeCell ref="IUU337:IVA337"/>
    <mergeCell ref="IVB337:IVH337"/>
    <mergeCell ref="IVI337:IVO337"/>
    <mergeCell ref="IVP337:IVV337"/>
    <mergeCell ref="IVW337:IWC337"/>
    <mergeCell ref="IWD337:IWJ337"/>
    <mergeCell ref="IRO337:IRU337"/>
    <mergeCell ref="IRV337:ISB337"/>
    <mergeCell ref="ISC337:ISI337"/>
    <mergeCell ref="ISJ337:ISP337"/>
    <mergeCell ref="ISQ337:ISW337"/>
    <mergeCell ref="ISX337:ITD337"/>
    <mergeCell ref="ITE337:ITK337"/>
    <mergeCell ref="ITL337:ITR337"/>
    <mergeCell ref="ITS337:ITY337"/>
    <mergeCell ref="IPD337:IPJ337"/>
    <mergeCell ref="IPK337:IPQ337"/>
    <mergeCell ref="IPR337:IPX337"/>
    <mergeCell ref="IPY337:IQE337"/>
    <mergeCell ref="IQF337:IQL337"/>
    <mergeCell ref="IQM337:IQS337"/>
    <mergeCell ref="IQT337:IQZ337"/>
    <mergeCell ref="IRA337:IRG337"/>
    <mergeCell ref="IRH337:IRN337"/>
    <mergeCell ref="IMS337:IMY337"/>
    <mergeCell ref="IMZ337:INF337"/>
    <mergeCell ref="ING337:INM337"/>
    <mergeCell ref="INN337:INT337"/>
    <mergeCell ref="INU337:IOA337"/>
    <mergeCell ref="IOB337:IOH337"/>
    <mergeCell ref="IOI337:IOO337"/>
    <mergeCell ref="IOP337:IOV337"/>
    <mergeCell ref="IOW337:IPC337"/>
    <mergeCell ref="IKH337:IKN337"/>
    <mergeCell ref="IKO337:IKU337"/>
    <mergeCell ref="IKV337:ILB337"/>
    <mergeCell ref="ILC337:ILI337"/>
    <mergeCell ref="ILJ337:ILP337"/>
    <mergeCell ref="ILQ337:ILW337"/>
    <mergeCell ref="ILX337:IMD337"/>
    <mergeCell ref="IME337:IMK337"/>
    <mergeCell ref="IML337:IMR337"/>
    <mergeCell ref="IHW337:IIC337"/>
    <mergeCell ref="IID337:IIJ337"/>
    <mergeCell ref="IIK337:IIQ337"/>
    <mergeCell ref="IIR337:IIX337"/>
    <mergeCell ref="IIY337:IJE337"/>
    <mergeCell ref="IJF337:IJL337"/>
    <mergeCell ref="IJM337:IJS337"/>
    <mergeCell ref="IJT337:IJZ337"/>
    <mergeCell ref="IKA337:IKG337"/>
    <mergeCell ref="IFL337:IFR337"/>
    <mergeCell ref="IFS337:IFY337"/>
    <mergeCell ref="IFZ337:IGF337"/>
    <mergeCell ref="IGG337:IGM337"/>
    <mergeCell ref="IGN337:IGT337"/>
    <mergeCell ref="IGU337:IHA337"/>
    <mergeCell ref="IHB337:IHH337"/>
    <mergeCell ref="IHI337:IHO337"/>
    <mergeCell ref="IHP337:IHV337"/>
    <mergeCell ref="IDA337:IDG337"/>
    <mergeCell ref="IDH337:IDN337"/>
    <mergeCell ref="IDO337:IDU337"/>
    <mergeCell ref="IDV337:IEB337"/>
    <mergeCell ref="IEC337:IEI337"/>
    <mergeCell ref="IEJ337:IEP337"/>
    <mergeCell ref="IEQ337:IEW337"/>
    <mergeCell ref="IEX337:IFD337"/>
    <mergeCell ref="IFE337:IFK337"/>
    <mergeCell ref="IAP337:IAV337"/>
    <mergeCell ref="IAW337:IBC337"/>
    <mergeCell ref="IBD337:IBJ337"/>
    <mergeCell ref="IBK337:IBQ337"/>
    <mergeCell ref="IBR337:IBX337"/>
    <mergeCell ref="IBY337:ICE337"/>
    <mergeCell ref="ICF337:ICL337"/>
    <mergeCell ref="ICM337:ICS337"/>
    <mergeCell ref="ICT337:ICZ337"/>
    <mergeCell ref="HYE337:HYK337"/>
    <mergeCell ref="HYL337:HYR337"/>
    <mergeCell ref="HYS337:HYY337"/>
    <mergeCell ref="HYZ337:HZF337"/>
    <mergeCell ref="HZG337:HZM337"/>
    <mergeCell ref="HZN337:HZT337"/>
    <mergeCell ref="HZU337:IAA337"/>
    <mergeCell ref="IAB337:IAH337"/>
    <mergeCell ref="IAI337:IAO337"/>
    <mergeCell ref="HVT337:HVZ337"/>
    <mergeCell ref="HWA337:HWG337"/>
    <mergeCell ref="HWH337:HWN337"/>
    <mergeCell ref="HWO337:HWU337"/>
    <mergeCell ref="HWV337:HXB337"/>
    <mergeCell ref="HXC337:HXI337"/>
    <mergeCell ref="HXJ337:HXP337"/>
    <mergeCell ref="HXQ337:HXW337"/>
    <mergeCell ref="HXX337:HYD337"/>
    <mergeCell ref="HTI337:HTO337"/>
    <mergeCell ref="HTP337:HTV337"/>
    <mergeCell ref="HTW337:HUC337"/>
    <mergeCell ref="HUD337:HUJ337"/>
    <mergeCell ref="HUK337:HUQ337"/>
    <mergeCell ref="HUR337:HUX337"/>
    <mergeCell ref="HUY337:HVE337"/>
    <mergeCell ref="HVF337:HVL337"/>
    <mergeCell ref="HVM337:HVS337"/>
    <mergeCell ref="HQX337:HRD337"/>
    <mergeCell ref="HRE337:HRK337"/>
    <mergeCell ref="HRL337:HRR337"/>
    <mergeCell ref="HRS337:HRY337"/>
    <mergeCell ref="HRZ337:HSF337"/>
    <mergeCell ref="HSG337:HSM337"/>
    <mergeCell ref="HSN337:HST337"/>
    <mergeCell ref="HSU337:HTA337"/>
    <mergeCell ref="HTB337:HTH337"/>
    <mergeCell ref="HOM337:HOS337"/>
    <mergeCell ref="HOT337:HOZ337"/>
    <mergeCell ref="HPA337:HPG337"/>
    <mergeCell ref="HPH337:HPN337"/>
    <mergeCell ref="HPO337:HPU337"/>
    <mergeCell ref="HPV337:HQB337"/>
    <mergeCell ref="HQC337:HQI337"/>
    <mergeCell ref="HQJ337:HQP337"/>
    <mergeCell ref="HQQ337:HQW337"/>
    <mergeCell ref="HMB337:HMH337"/>
    <mergeCell ref="HMI337:HMO337"/>
    <mergeCell ref="HMP337:HMV337"/>
    <mergeCell ref="HMW337:HNC337"/>
    <mergeCell ref="HND337:HNJ337"/>
    <mergeCell ref="HNK337:HNQ337"/>
    <mergeCell ref="HNR337:HNX337"/>
    <mergeCell ref="HNY337:HOE337"/>
    <mergeCell ref="HOF337:HOL337"/>
    <mergeCell ref="HJQ337:HJW337"/>
    <mergeCell ref="HJX337:HKD337"/>
    <mergeCell ref="HKE337:HKK337"/>
    <mergeCell ref="HKL337:HKR337"/>
    <mergeCell ref="HKS337:HKY337"/>
    <mergeCell ref="HKZ337:HLF337"/>
    <mergeCell ref="HLG337:HLM337"/>
    <mergeCell ref="HLN337:HLT337"/>
    <mergeCell ref="HLU337:HMA337"/>
    <mergeCell ref="HHF337:HHL337"/>
    <mergeCell ref="HHM337:HHS337"/>
    <mergeCell ref="HHT337:HHZ337"/>
    <mergeCell ref="HIA337:HIG337"/>
    <mergeCell ref="HIH337:HIN337"/>
    <mergeCell ref="HIO337:HIU337"/>
    <mergeCell ref="HIV337:HJB337"/>
    <mergeCell ref="HJC337:HJI337"/>
    <mergeCell ref="HJJ337:HJP337"/>
    <mergeCell ref="HEU337:HFA337"/>
    <mergeCell ref="HFB337:HFH337"/>
    <mergeCell ref="HFI337:HFO337"/>
    <mergeCell ref="HFP337:HFV337"/>
    <mergeCell ref="HFW337:HGC337"/>
    <mergeCell ref="HGD337:HGJ337"/>
    <mergeCell ref="HGK337:HGQ337"/>
    <mergeCell ref="HGR337:HGX337"/>
    <mergeCell ref="HGY337:HHE337"/>
    <mergeCell ref="HCJ337:HCP337"/>
    <mergeCell ref="HCQ337:HCW337"/>
    <mergeCell ref="HCX337:HDD337"/>
    <mergeCell ref="HDE337:HDK337"/>
    <mergeCell ref="HDL337:HDR337"/>
    <mergeCell ref="HDS337:HDY337"/>
    <mergeCell ref="HDZ337:HEF337"/>
    <mergeCell ref="HEG337:HEM337"/>
    <mergeCell ref="HEN337:HET337"/>
    <mergeCell ref="GZY337:HAE337"/>
    <mergeCell ref="HAF337:HAL337"/>
    <mergeCell ref="HAM337:HAS337"/>
    <mergeCell ref="HAT337:HAZ337"/>
    <mergeCell ref="HBA337:HBG337"/>
    <mergeCell ref="HBH337:HBN337"/>
    <mergeCell ref="HBO337:HBU337"/>
    <mergeCell ref="HBV337:HCB337"/>
    <mergeCell ref="HCC337:HCI337"/>
    <mergeCell ref="GXN337:GXT337"/>
    <mergeCell ref="GXU337:GYA337"/>
    <mergeCell ref="GYB337:GYH337"/>
    <mergeCell ref="GYI337:GYO337"/>
    <mergeCell ref="GYP337:GYV337"/>
    <mergeCell ref="GYW337:GZC337"/>
    <mergeCell ref="GZD337:GZJ337"/>
    <mergeCell ref="GZK337:GZQ337"/>
    <mergeCell ref="GZR337:GZX337"/>
    <mergeCell ref="GVC337:GVI337"/>
    <mergeCell ref="GVJ337:GVP337"/>
    <mergeCell ref="GVQ337:GVW337"/>
    <mergeCell ref="GVX337:GWD337"/>
    <mergeCell ref="GWE337:GWK337"/>
    <mergeCell ref="GWL337:GWR337"/>
    <mergeCell ref="GWS337:GWY337"/>
    <mergeCell ref="GWZ337:GXF337"/>
    <mergeCell ref="GXG337:GXM337"/>
    <mergeCell ref="GSR337:GSX337"/>
    <mergeCell ref="GSY337:GTE337"/>
    <mergeCell ref="GTF337:GTL337"/>
    <mergeCell ref="GTM337:GTS337"/>
    <mergeCell ref="GTT337:GTZ337"/>
    <mergeCell ref="GUA337:GUG337"/>
    <mergeCell ref="GUH337:GUN337"/>
    <mergeCell ref="GUO337:GUU337"/>
    <mergeCell ref="GUV337:GVB337"/>
    <mergeCell ref="GQG337:GQM337"/>
    <mergeCell ref="GQN337:GQT337"/>
    <mergeCell ref="GQU337:GRA337"/>
    <mergeCell ref="GRB337:GRH337"/>
    <mergeCell ref="GRI337:GRO337"/>
    <mergeCell ref="GRP337:GRV337"/>
    <mergeCell ref="GRW337:GSC337"/>
    <mergeCell ref="GSD337:GSJ337"/>
    <mergeCell ref="GSK337:GSQ337"/>
    <mergeCell ref="GNV337:GOB337"/>
    <mergeCell ref="GOC337:GOI337"/>
    <mergeCell ref="GOJ337:GOP337"/>
    <mergeCell ref="GOQ337:GOW337"/>
    <mergeCell ref="GOX337:GPD337"/>
    <mergeCell ref="GPE337:GPK337"/>
    <mergeCell ref="GPL337:GPR337"/>
    <mergeCell ref="GPS337:GPY337"/>
    <mergeCell ref="GPZ337:GQF337"/>
    <mergeCell ref="GLK337:GLQ337"/>
    <mergeCell ref="GLR337:GLX337"/>
    <mergeCell ref="GLY337:GME337"/>
    <mergeCell ref="GMF337:GML337"/>
    <mergeCell ref="GMM337:GMS337"/>
    <mergeCell ref="GMT337:GMZ337"/>
    <mergeCell ref="GNA337:GNG337"/>
    <mergeCell ref="GNH337:GNN337"/>
    <mergeCell ref="GNO337:GNU337"/>
    <mergeCell ref="GIZ337:GJF337"/>
    <mergeCell ref="GJG337:GJM337"/>
    <mergeCell ref="GJN337:GJT337"/>
    <mergeCell ref="GJU337:GKA337"/>
    <mergeCell ref="GKB337:GKH337"/>
    <mergeCell ref="GKI337:GKO337"/>
    <mergeCell ref="GKP337:GKV337"/>
    <mergeCell ref="GKW337:GLC337"/>
    <mergeCell ref="GLD337:GLJ337"/>
    <mergeCell ref="GGO337:GGU337"/>
    <mergeCell ref="GGV337:GHB337"/>
    <mergeCell ref="GHC337:GHI337"/>
    <mergeCell ref="GHJ337:GHP337"/>
    <mergeCell ref="GHQ337:GHW337"/>
    <mergeCell ref="GHX337:GID337"/>
    <mergeCell ref="GIE337:GIK337"/>
    <mergeCell ref="GIL337:GIR337"/>
    <mergeCell ref="GIS337:GIY337"/>
    <mergeCell ref="GED337:GEJ337"/>
    <mergeCell ref="GEK337:GEQ337"/>
    <mergeCell ref="GER337:GEX337"/>
    <mergeCell ref="GEY337:GFE337"/>
    <mergeCell ref="GFF337:GFL337"/>
    <mergeCell ref="GFM337:GFS337"/>
    <mergeCell ref="GFT337:GFZ337"/>
    <mergeCell ref="GGA337:GGG337"/>
    <mergeCell ref="GGH337:GGN337"/>
    <mergeCell ref="GBS337:GBY337"/>
    <mergeCell ref="GBZ337:GCF337"/>
    <mergeCell ref="GCG337:GCM337"/>
    <mergeCell ref="GCN337:GCT337"/>
    <mergeCell ref="GCU337:GDA337"/>
    <mergeCell ref="GDB337:GDH337"/>
    <mergeCell ref="GDI337:GDO337"/>
    <mergeCell ref="GDP337:GDV337"/>
    <mergeCell ref="GDW337:GEC337"/>
    <mergeCell ref="FZH337:FZN337"/>
    <mergeCell ref="FZO337:FZU337"/>
    <mergeCell ref="FZV337:GAB337"/>
    <mergeCell ref="GAC337:GAI337"/>
    <mergeCell ref="GAJ337:GAP337"/>
    <mergeCell ref="GAQ337:GAW337"/>
    <mergeCell ref="GAX337:GBD337"/>
    <mergeCell ref="GBE337:GBK337"/>
    <mergeCell ref="GBL337:GBR337"/>
    <mergeCell ref="FWW337:FXC337"/>
    <mergeCell ref="FXD337:FXJ337"/>
    <mergeCell ref="FXK337:FXQ337"/>
    <mergeCell ref="FXR337:FXX337"/>
    <mergeCell ref="FXY337:FYE337"/>
    <mergeCell ref="FYF337:FYL337"/>
    <mergeCell ref="FYM337:FYS337"/>
    <mergeCell ref="FYT337:FYZ337"/>
    <mergeCell ref="FZA337:FZG337"/>
    <mergeCell ref="FUL337:FUR337"/>
    <mergeCell ref="FUS337:FUY337"/>
    <mergeCell ref="FUZ337:FVF337"/>
    <mergeCell ref="FVG337:FVM337"/>
    <mergeCell ref="FVN337:FVT337"/>
    <mergeCell ref="FVU337:FWA337"/>
    <mergeCell ref="FWB337:FWH337"/>
    <mergeCell ref="FWI337:FWO337"/>
    <mergeCell ref="FWP337:FWV337"/>
    <mergeCell ref="FSA337:FSG337"/>
    <mergeCell ref="FSH337:FSN337"/>
    <mergeCell ref="FSO337:FSU337"/>
    <mergeCell ref="FSV337:FTB337"/>
    <mergeCell ref="FTC337:FTI337"/>
    <mergeCell ref="FTJ337:FTP337"/>
    <mergeCell ref="FTQ337:FTW337"/>
    <mergeCell ref="FTX337:FUD337"/>
    <mergeCell ref="FUE337:FUK337"/>
    <mergeCell ref="FPP337:FPV337"/>
    <mergeCell ref="FPW337:FQC337"/>
    <mergeCell ref="FQD337:FQJ337"/>
    <mergeCell ref="FQK337:FQQ337"/>
    <mergeCell ref="FQR337:FQX337"/>
    <mergeCell ref="FQY337:FRE337"/>
    <mergeCell ref="FRF337:FRL337"/>
    <mergeCell ref="FRM337:FRS337"/>
    <mergeCell ref="FRT337:FRZ337"/>
    <mergeCell ref="FNE337:FNK337"/>
    <mergeCell ref="FNL337:FNR337"/>
    <mergeCell ref="FNS337:FNY337"/>
    <mergeCell ref="FNZ337:FOF337"/>
    <mergeCell ref="FOG337:FOM337"/>
    <mergeCell ref="FON337:FOT337"/>
    <mergeCell ref="FOU337:FPA337"/>
    <mergeCell ref="FPB337:FPH337"/>
    <mergeCell ref="FPI337:FPO337"/>
    <mergeCell ref="FKT337:FKZ337"/>
    <mergeCell ref="FLA337:FLG337"/>
    <mergeCell ref="FLH337:FLN337"/>
    <mergeCell ref="FLO337:FLU337"/>
    <mergeCell ref="FLV337:FMB337"/>
    <mergeCell ref="FMC337:FMI337"/>
    <mergeCell ref="FMJ337:FMP337"/>
    <mergeCell ref="FMQ337:FMW337"/>
    <mergeCell ref="FMX337:FND337"/>
    <mergeCell ref="FII337:FIO337"/>
    <mergeCell ref="FIP337:FIV337"/>
    <mergeCell ref="FIW337:FJC337"/>
    <mergeCell ref="FJD337:FJJ337"/>
    <mergeCell ref="FJK337:FJQ337"/>
    <mergeCell ref="FJR337:FJX337"/>
    <mergeCell ref="FJY337:FKE337"/>
    <mergeCell ref="FKF337:FKL337"/>
    <mergeCell ref="FKM337:FKS337"/>
    <mergeCell ref="FFX337:FGD337"/>
    <mergeCell ref="FGE337:FGK337"/>
    <mergeCell ref="FGL337:FGR337"/>
    <mergeCell ref="FGS337:FGY337"/>
    <mergeCell ref="FGZ337:FHF337"/>
    <mergeCell ref="FHG337:FHM337"/>
    <mergeCell ref="FHN337:FHT337"/>
    <mergeCell ref="FHU337:FIA337"/>
    <mergeCell ref="FIB337:FIH337"/>
    <mergeCell ref="FDM337:FDS337"/>
    <mergeCell ref="FDT337:FDZ337"/>
    <mergeCell ref="FEA337:FEG337"/>
    <mergeCell ref="FEH337:FEN337"/>
    <mergeCell ref="FEO337:FEU337"/>
    <mergeCell ref="FEV337:FFB337"/>
    <mergeCell ref="FFC337:FFI337"/>
    <mergeCell ref="FFJ337:FFP337"/>
    <mergeCell ref="FFQ337:FFW337"/>
    <mergeCell ref="FBB337:FBH337"/>
    <mergeCell ref="FBI337:FBO337"/>
    <mergeCell ref="FBP337:FBV337"/>
    <mergeCell ref="FBW337:FCC337"/>
    <mergeCell ref="FCD337:FCJ337"/>
    <mergeCell ref="FCK337:FCQ337"/>
    <mergeCell ref="FCR337:FCX337"/>
    <mergeCell ref="FCY337:FDE337"/>
    <mergeCell ref="FDF337:FDL337"/>
    <mergeCell ref="EYQ337:EYW337"/>
    <mergeCell ref="EYX337:EZD337"/>
    <mergeCell ref="EZE337:EZK337"/>
    <mergeCell ref="EZL337:EZR337"/>
    <mergeCell ref="EZS337:EZY337"/>
    <mergeCell ref="EZZ337:FAF337"/>
    <mergeCell ref="FAG337:FAM337"/>
    <mergeCell ref="FAN337:FAT337"/>
    <mergeCell ref="FAU337:FBA337"/>
    <mergeCell ref="EWF337:EWL337"/>
    <mergeCell ref="EWM337:EWS337"/>
    <mergeCell ref="EWT337:EWZ337"/>
    <mergeCell ref="EXA337:EXG337"/>
    <mergeCell ref="EXH337:EXN337"/>
    <mergeCell ref="EXO337:EXU337"/>
    <mergeCell ref="EXV337:EYB337"/>
    <mergeCell ref="EYC337:EYI337"/>
    <mergeCell ref="EYJ337:EYP337"/>
    <mergeCell ref="ETU337:EUA337"/>
    <mergeCell ref="EUB337:EUH337"/>
    <mergeCell ref="EUI337:EUO337"/>
    <mergeCell ref="EUP337:EUV337"/>
    <mergeCell ref="EUW337:EVC337"/>
    <mergeCell ref="EVD337:EVJ337"/>
    <mergeCell ref="EVK337:EVQ337"/>
    <mergeCell ref="EVR337:EVX337"/>
    <mergeCell ref="EVY337:EWE337"/>
    <mergeCell ref="ERJ337:ERP337"/>
    <mergeCell ref="ERQ337:ERW337"/>
    <mergeCell ref="ERX337:ESD337"/>
    <mergeCell ref="ESE337:ESK337"/>
    <mergeCell ref="ESL337:ESR337"/>
    <mergeCell ref="ESS337:ESY337"/>
    <mergeCell ref="ESZ337:ETF337"/>
    <mergeCell ref="ETG337:ETM337"/>
    <mergeCell ref="ETN337:ETT337"/>
    <mergeCell ref="EOY337:EPE337"/>
    <mergeCell ref="EPF337:EPL337"/>
    <mergeCell ref="EPM337:EPS337"/>
    <mergeCell ref="EPT337:EPZ337"/>
    <mergeCell ref="EQA337:EQG337"/>
    <mergeCell ref="EQH337:EQN337"/>
    <mergeCell ref="EQO337:EQU337"/>
    <mergeCell ref="EQV337:ERB337"/>
    <mergeCell ref="ERC337:ERI337"/>
    <mergeCell ref="EMN337:EMT337"/>
    <mergeCell ref="EMU337:ENA337"/>
    <mergeCell ref="ENB337:ENH337"/>
    <mergeCell ref="ENI337:ENO337"/>
    <mergeCell ref="ENP337:ENV337"/>
    <mergeCell ref="ENW337:EOC337"/>
    <mergeCell ref="EOD337:EOJ337"/>
    <mergeCell ref="EOK337:EOQ337"/>
    <mergeCell ref="EOR337:EOX337"/>
    <mergeCell ref="EKC337:EKI337"/>
    <mergeCell ref="EKJ337:EKP337"/>
    <mergeCell ref="EKQ337:EKW337"/>
    <mergeCell ref="EKX337:ELD337"/>
    <mergeCell ref="ELE337:ELK337"/>
    <mergeCell ref="ELL337:ELR337"/>
    <mergeCell ref="ELS337:ELY337"/>
    <mergeCell ref="ELZ337:EMF337"/>
    <mergeCell ref="EMG337:EMM337"/>
    <mergeCell ref="EHR337:EHX337"/>
    <mergeCell ref="EHY337:EIE337"/>
    <mergeCell ref="EIF337:EIL337"/>
    <mergeCell ref="EIM337:EIS337"/>
    <mergeCell ref="EIT337:EIZ337"/>
    <mergeCell ref="EJA337:EJG337"/>
    <mergeCell ref="EJH337:EJN337"/>
    <mergeCell ref="EJO337:EJU337"/>
    <mergeCell ref="EJV337:EKB337"/>
    <mergeCell ref="EFG337:EFM337"/>
    <mergeCell ref="EFN337:EFT337"/>
    <mergeCell ref="EFU337:EGA337"/>
    <mergeCell ref="EGB337:EGH337"/>
    <mergeCell ref="EGI337:EGO337"/>
    <mergeCell ref="EGP337:EGV337"/>
    <mergeCell ref="EGW337:EHC337"/>
    <mergeCell ref="EHD337:EHJ337"/>
    <mergeCell ref="EHK337:EHQ337"/>
    <mergeCell ref="ECV337:EDB337"/>
    <mergeCell ref="EDC337:EDI337"/>
    <mergeCell ref="EDJ337:EDP337"/>
    <mergeCell ref="EDQ337:EDW337"/>
    <mergeCell ref="EDX337:EED337"/>
    <mergeCell ref="EEE337:EEK337"/>
    <mergeCell ref="EEL337:EER337"/>
    <mergeCell ref="EES337:EEY337"/>
    <mergeCell ref="EEZ337:EFF337"/>
    <mergeCell ref="EAK337:EAQ337"/>
    <mergeCell ref="EAR337:EAX337"/>
    <mergeCell ref="EAY337:EBE337"/>
    <mergeCell ref="EBF337:EBL337"/>
    <mergeCell ref="EBM337:EBS337"/>
    <mergeCell ref="EBT337:EBZ337"/>
    <mergeCell ref="ECA337:ECG337"/>
    <mergeCell ref="ECH337:ECN337"/>
    <mergeCell ref="ECO337:ECU337"/>
    <mergeCell ref="DXZ337:DYF337"/>
    <mergeCell ref="DYG337:DYM337"/>
    <mergeCell ref="DYN337:DYT337"/>
    <mergeCell ref="DYU337:DZA337"/>
    <mergeCell ref="DZB337:DZH337"/>
    <mergeCell ref="DZI337:DZO337"/>
    <mergeCell ref="DZP337:DZV337"/>
    <mergeCell ref="DZW337:EAC337"/>
    <mergeCell ref="EAD337:EAJ337"/>
    <mergeCell ref="DVO337:DVU337"/>
    <mergeCell ref="DVV337:DWB337"/>
    <mergeCell ref="DWC337:DWI337"/>
    <mergeCell ref="DWJ337:DWP337"/>
    <mergeCell ref="DWQ337:DWW337"/>
    <mergeCell ref="DWX337:DXD337"/>
    <mergeCell ref="DXE337:DXK337"/>
    <mergeCell ref="DXL337:DXR337"/>
    <mergeCell ref="DXS337:DXY337"/>
    <mergeCell ref="DTD337:DTJ337"/>
    <mergeCell ref="DTK337:DTQ337"/>
    <mergeCell ref="DTR337:DTX337"/>
    <mergeCell ref="DTY337:DUE337"/>
    <mergeCell ref="DUF337:DUL337"/>
    <mergeCell ref="DUM337:DUS337"/>
    <mergeCell ref="DUT337:DUZ337"/>
    <mergeCell ref="DVA337:DVG337"/>
    <mergeCell ref="DVH337:DVN337"/>
    <mergeCell ref="DQS337:DQY337"/>
    <mergeCell ref="DQZ337:DRF337"/>
    <mergeCell ref="DRG337:DRM337"/>
    <mergeCell ref="DRN337:DRT337"/>
    <mergeCell ref="DRU337:DSA337"/>
    <mergeCell ref="DSB337:DSH337"/>
    <mergeCell ref="DSI337:DSO337"/>
    <mergeCell ref="DSP337:DSV337"/>
    <mergeCell ref="DSW337:DTC337"/>
    <mergeCell ref="DOH337:DON337"/>
    <mergeCell ref="DOO337:DOU337"/>
    <mergeCell ref="DOV337:DPB337"/>
    <mergeCell ref="DPC337:DPI337"/>
    <mergeCell ref="DPJ337:DPP337"/>
    <mergeCell ref="DPQ337:DPW337"/>
    <mergeCell ref="DPX337:DQD337"/>
    <mergeCell ref="DQE337:DQK337"/>
    <mergeCell ref="DQL337:DQR337"/>
    <mergeCell ref="DLW337:DMC337"/>
    <mergeCell ref="DMD337:DMJ337"/>
    <mergeCell ref="DMK337:DMQ337"/>
    <mergeCell ref="DMR337:DMX337"/>
    <mergeCell ref="DMY337:DNE337"/>
    <mergeCell ref="DNF337:DNL337"/>
    <mergeCell ref="DNM337:DNS337"/>
    <mergeCell ref="DNT337:DNZ337"/>
    <mergeCell ref="DOA337:DOG337"/>
    <mergeCell ref="DJL337:DJR337"/>
    <mergeCell ref="DJS337:DJY337"/>
    <mergeCell ref="DJZ337:DKF337"/>
    <mergeCell ref="DKG337:DKM337"/>
    <mergeCell ref="DKN337:DKT337"/>
    <mergeCell ref="DKU337:DLA337"/>
    <mergeCell ref="DLB337:DLH337"/>
    <mergeCell ref="DLI337:DLO337"/>
    <mergeCell ref="DLP337:DLV337"/>
    <mergeCell ref="DHA337:DHG337"/>
    <mergeCell ref="DHH337:DHN337"/>
    <mergeCell ref="DHO337:DHU337"/>
    <mergeCell ref="DHV337:DIB337"/>
    <mergeCell ref="DIC337:DII337"/>
    <mergeCell ref="DIJ337:DIP337"/>
    <mergeCell ref="DIQ337:DIW337"/>
    <mergeCell ref="DIX337:DJD337"/>
    <mergeCell ref="DJE337:DJK337"/>
    <mergeCell ref="DEP337:DEV337"/>
    <mergeCell ref="DEW337:DFC337"/>
    <mergeCell ref="DFD337:DFJ337"/>
    <mergeCell ref="DFK337:DFQ337"/>
    <mergeCell ref="DFR337:DFX337"/>
    <mergeCell ref="DFY337:DGE337"/>
    <mergeCell ref="DGF337:DGL337"/>
    <mergeCell ref="DGM337:DGS337"/>
    <mergeCell ref="DGT337:DGZ337"/>
    <mergeCell ref="DCE337:DCK337"/>
    <mergeCell ref="DCL337:DCR337"/>
    <mergeCell ref="DCS337:DCY337"/>
    <mergeCell ref="DCZ337:DDF337"/>
    <mergeCell ref="DDG337:DDM337"/>
    <mergeCell ref="DDN337:DDT337"/>
    <mergeCell ref="DDU337:DEA337"/>
    <mergeCell ref="DEB337:DEH337"/>
    <mergeCell ref="DEI337:DEO337"/>
    <mergeCell ref="CZT337:CZZ337"/>
    <mergeCell ref="DAA337:DAG337"/>
    <mergeCell ref="DAH337:DAN337"/>
    <mergeCell ref="DAO337:DAU337"/>
    <mergeCell ref="DAV337:DBB337"/>
    <mergeCell ref="DBC337:DBI337"/>
    <mergeCell ref="DBJ337:DBP337"/>
    <mergeCell ref="DBQ337:DBW337"/>
    <mergeCell ref="DBX337:DCD337"/>
    <mergeCell ref="CXI337:CXO337"/>
    <mergeCell ref="CXP337:CXV337"/>
    <mergeCell ref="CXW337:CYC337"/>
    <mergeCell ref="CYD337:CYJ337"/>
    <mergeCell ref="CYK337:CYQ337"/>
    <mergeCell ref="CYR337:CYX337"/>
    <mergeCell ref="CYY337:CZE337"/>
    <mergeCell ref="CZF337:CZL337"/>
    <mergeCell ref="CZM337:CZS337"/>
    <mergeCell ref="CUX337:CVD337"/>
    <mergeCell ref="CVE337:CVK337"/>
    <mergeCell ref="CVL337:CVR337"/>
    <mergeCell ref="CVS337:CVY337"/>
    <mergeCell ref="CVZ337:CWF337"/>
    <mergeCell ref="CWG337:CWM337"/>
    <mergeCell ref="CWN337:CWT337"/>
    <mergeCell ref="CWU337:CXA337"/>
    <mergeCell ref="CXB337:CXH337"/>
    <mergeCell ref="CSM337:CSS337"/>
    <mergeCell ref="CST337:CSZ337"/>
    <mergeCell ref="CTA337:CTG337"/>
    <mergeCell ref="CTH337:CTN337"/>
    <mergeCell ref="CTO337:CTU337"/>
    <mergeCell ref="CTV337:CUB337"/>
    <mergeCell ref="CUC337:CUI337"/>
    <mergeCell ref="CUJ337:CUP337"/>
    <mergeCell ref="CUQ337:CUW337"/>
    <mergeCell ref="CQB337:CQH337"/>
    <mergeCell ref="CQI337:CQO337"/>
    <mergeCell ref="CQP337:CQV337"/>
    <mergeCell ref="CQW337:CRC337"/>
    <mergeCell ref="CRD337:CRJ337"/>
    <mergeCell ref="CRK337:CRQ337"/>
    <mergeCell ref="CRR337:CRX337"/>
    <mergeCell ref="CRY337:CSE337"/>
    <mergeCell ref="CSF337:CSL337"/>
    <mergeCell ref="CNQ337:CNW337"/>
    <mergeCell ref="CNX337:COD337"/>
    <mergeCell ref="COE337:COK337"/>
    <mergeCell ref="COL337:COR337"/>
    <mergeCell ref="COS337:COY337"/>
    <mergeCell ref="COZ337:CPF337"/>
    <mergeCell ref="CPG337:CPM337"/>
    <mergeCell ref="CPN337:CPT337"/>
    <mergeCell ref="CPU337:CQA337"/>
    <mergeCell ref="CLF337:CLL337"/>
    <mergeCell ref="CLM337:CLS337"/>
    <mergeCell ref="CLT337:CLZ337"/>
    <mergeCell ref="CMA337:CMG337"/>
    <mergeCell ref="CMH337:CMN337"/>
    <mergeCell ref="CMO337:CMU337"/>
    <mergeCell ref="CMV337:CNB337"/>
    <mergeCell ref="CNC337:CNI337"/>
    <mergeCell ref="CNJ337:CNP337"/>
    <mergeCell ref="CIU337:CJA337"/>
    <mergeCell ref="CJB337:CJH337"/>
    <mergeCell ref="CJI337:CJO337"/>
    <mergeCell ref="CJP337:CJV337"/>
    <mergeCell ref="CJW337:CKC337"/>
    <mergeCell ref="CKD337:CKJ337"/>
    <mergeCell ref="CKK337:CKQ337"/>
    <mergeCell ref="CKR337:CKX337"/>
    <mergeCell ref="CKY337:CLE337"/>
    <mergeCell ref="CGJ337:CGP337"/>
    <mergeCell ref="CGQ337:CGW337"/>
    <mergeCell ref="CGX337:CHD337"/>
    <mergeCell ref="CHE337:CHK337"/>
    <mergeCell ref="CHL337:CHR337"/>
    <mergeCell ref="CHS337:CHY337"/>
    <mergeCell ref="CHZ337:CIF337"/>
    <mergeCell ref="CIG337:CIM337"/>
    <mergeCell ref="CIN337:CIT337"/>
    <mergeCell ref="CDY337:CEE337"/>
    <mergeCell ref="CEF337:CEL337"/>
    <mergeCell ref="CEM337:CES337"/>
    <mergeCell ref="CET337:CEZ337"/>
    <mergeCell ref="CFA337:CFG337"/>
    <mergeCell ref="CFH337:CFN337"/>
    <mergeCell ref="CFO337:CFU337"/>
    <mergeCell ref="CFV337:CGB337"/>
    <mergeCell ref="CGC337:CGI337"/>
    <mergeCell ref="CBN337:CBT337"/>
    <mergeCell ref="CBU337:CCA337"/>
    <mergeCell ref="CCB337:CCH337"/>
    <mergeCell ref="CCI337:CCO337"/>
    <mergeCell ref="CCP337:CCV337"/>
    <mergeCell ref="CCW337:CDC337"/>
    <mergeCell ref="CDD337:CDJ337"/>
    <mergeCell ref="CDK337:CDQ337"/>
    <mergeCell ref="CDR337:CDX337"/>
    <mergeCell ref="BZC337:BZI337"/>
    <mergeCell ref="BZJ337:BZP337"/>
    <mergeCell ref="BZQ337:BZW337"/>
    <mergeCell ref="BZX337:CAD337"/>
    <mergeCell ref="CAE337:CAK337"/>
    <mergeCell ref="CAL337:CAR337"/>
    <mergeCell ref="CAS337:CAY337"/>
    <mergeCell ref="CAZ337:CBF337"/>
    <mergeCell ref="CBG337:CBM337"/>
    <mergeCell ref="BWR337:BWX337"/>
    <mergeCell ref="BWY337:BXE337"/>
    <mergeCell ref="BXF337:BXL337"/>
    <mergeCell ref="BXM337:BXS337"/>
    <mergeCell ref="BXT337:BXZ337"/>
    <mergeCell ref="BYA337:BYG337"/>
    <mergeCell ref="BYH337:BYN337"/>
    <mergeCell ref="BYO337:BYU337"/>
    <mergeCell ref="BYV337:BZB337"/>
    <mergeCell ref="BUG337:BUM337"/>
    <mergeCell ref="BUN337:BUT337"/>
    <mergeCell ref="BUU337:BVA337"/>
    <mergeCell ref="BVB337:BVH337"/>
    <mergeCell ref="BVI337:BVO337"/>
    <mergeCell ref="BVP337:BVV337"/>
    <mergeCell ref="BVW337:BWC337"/>
    <mergeCell ref="BWD337:BWJ337"/>
    <mergeCell ref="BWK337:BWQ337"/>
    <mergeCell ref="BRV337:BSB337"/>
    <mergeCell ref="BSC337:BSI337"/>
    <mergeCell ref="BSJ337:BSP337"/>
    <mergeCell ref="BSQ337:BSW337"/>
    <mergeCell ref="BSX337:BTD337"/>
    <mergeCell ref="BTE337:BTK337"/>
    <mergeCell ref="BTL337:BTR337"/>
    <mergeCell ref="BTS337:BTY337"/>
    <mergeCell ref="BTZ337:BUF337"/>
    <mergeCell ref="BPK337:BPQ337"/>
    <mergeCell ref="BPR337:BPX337"/>
    <mergeCell ref="BPY337:BQE337"/>
    <mergeCell ref="BQF337:BQL337"/>
    <mergeCell ref="BQM337:BQS337"/>
    <mergeCell ref="BQT337:BQZ337"/>
    <mergeCell ref="BRA337:BRG337"/>
    <mergeCell ref="BRH337:BRN337"/>
    <mergeCell ref="BRO337:BRU337"/>
    <mergeCell ref="BMZ337:BNF337"/>
    <mergeCell ref="BNG337:BNM337"/>
    <mergeCell ref="BNN337:BNT337"/>
    <mergeCell ref="BNU337:BOA337"/>
    <mergeCell ref="BOB337:BOH337"/>
    <mergeCell ref="BOI337:BOO337"/>
    <mergeCell ref="BOP337:BOV337"/>
    <mergeCell ref="BOW337:BPC337"/>
    <mergeCell ref="BPD337:BPJ337"/>
    <mergeCell ref="BKO337:BKU337"/>
    <mergeCell ref="BKV337:BLB337"/>
    <mergeCell ref="BLC337:BLI337"/>
    <mergeCell ref="BLJ337:BLP337"/>
    <mergeCell ref="BLQ337:BLW337"/>
    <mergeCell ref="BLX337:BMD337"/>
    <mergeCell ref="BME337:BMK337"/>
    <mergeCell ref="BML337:BMR337"/>
    <mergeCell ref="BMS337:BMY337"/>
    <mergeCell ref="BID337:BIJ337"/>
    <mergeCell ref="BIK337:BIQ337"/>
    <mergeCell ref="BIR337:BIX337"/>
    <mergeCell ref="BIY337:BJE337"/>
    <mergeCell ref="BJF337:BJL337"/>
    <mergeCell ref="BJM337:BJS337"/>
    <mergeCell ref="BJT337:BJZ337"/>
    <mergeCell ref="BKA337:BKG337"/>
    <mergeCell ref="BKH337:BKN337"/>
    <mergeCell ref="BFS337:BFY337"/>
    <mergeCell ref="BFZ337:BGF337"/>
    <mergeCell ref="BGG337:BGM337"/>
    <mergeCell ref="BGN337:BGT337"/>
    <mergeCell ref="BGU337:BHA337"/>
    <mergeCell ref="BHB337:BHH337"/>
    <mergeCell ref="BHI337:BHO337"/>
    <mergeCell ref="BHP337:BHV337"/>
    <mergeCell ref="BHW337:BIC337"/>
    <mergeCell ref="BDH337:BDN337"/>
    <mergeCell ref="BDO337:BDU337"/>
    <mergeCell ref="BDV337:BEB337"/>
    <mergeCell ref="BEC337:BEI337"/>
    <mergeCell ref="BEJ337:BEP337"/>
    <mergeCell ref="BEQ337:BEW337"/>
    <mergeCell ref="BEX337:BFD337"/>
    <mergeCell ref="BFE337:BFK337"/>
    <mergeCell ref="BFL337:BFR337"/>
    <mergeCell ref="BAW337:BBC337"/>
    <mergeCell ref="BBD337:BBJ337"/>
    <mergeCell ref="BBK337:BBQ337"/>
    <mergeCell ref="BBR337:BBX337"/>
    <mergeCell ref="BBY337:BCE337"/>
    <mergeCell ref="BCF337:BCL337"/>
    <mergeCell ref="BCM337:BCS337"/>
    <mergeCell ref="BCT337:BCZ337"/>
    <mergeCell ref="BDA337:BDG337"/>
    <mergeCell ref="AYL337:AYR337"/>
    <mergeCell ref="AYS337:AYY337"/>
    <mergeCell ref="AYZ337:AZF337"/>
    <mergeCell ref="AZG337:AZM337"/>
    <mergeCell ref="AZN337:AZT337"/>
    <mergeCell ref="AZU337:BAA337"/>
    <mergeCell ref="BAB337:BAH337"/>
    <mergeCell ref="BAI337:BAO337"/>
    <mergeCell ref="BAP337:BAV337"/>
    <mergeCell ref="AWA337:AWG337"/>
    <mergeCell ref="AWH337:AWN337"/>
    <mergeCell ref="AWO337:AWU337"/>
    <mergeCell ref="AWV337:AXB337"/>
    <mergeCell ref="AXC337:AXI337"/>
    <mergeCell ref="AXJ337:AXP337"/>
    <mergeCell ref="AXQ337:AXW337"/>
    <mergeCell ref="AXX337:AYD337"/>
    <mergeCell ref="AYE337:AYK337"/>
    <mergeCell ref="ATP337:ATV337"/>
    <mergeCell ref="ATW337:AUC337"/>
    <mergeCell ref="AUD337:AUJ337"/>
    <mergeCell ref="AUK337:AUQ337"/>
    <mergeCell ref="AUR337:AUX337"/>
    <mergeCell ref="AUY337:AVE337"/>
    <mergeCell ref="AVF337:AVL337"/>
    <mergeCell ref="AVM337:AVS337"/>
    <mergeCell ref="AVT337:AVZ337"/>
    <mergeCell ref="ARE337:ARK337"/>
    <mergeCell ref="ARL337:ARR337"/>
    <mergeCell ref="ARS337:ARY337"/>
    <mergeCell ref="ARZ337:ASF337"/>
    <mergeCell ref="ASG337:ASM337"/>
    <mergeCell ref="ASN337:AST337"/>
    <mergeCell ref="ASU337:ATA337"/>
    <mergeCell ref="ATB337:ATH337"/>
    <mergeCell ref="ATI337:ATO337"/>
    <mergeCell ref="AOT337:AOZ337"/>
    <mergeCell ref="APA337:APG337"/>
    <mergeCell ref="APH337:APN337"/>
    <mergeCell ref="APO337:APU337"/>
    <mergeCell ref="APV337:AQB337"/>
    <mergeCell ref="AQC337:AQI337"/>
    <mergeCell ref="AQJ337:AQP337"/>
    <mergeCell ref="AQQ337:AQW337"/>
    <mergeCell ref="AQX337:ARD337"/>
    <mergeCell ref="AMI337:AMO337"/>
    <mergeCell ref="AMP337:AMV337"/>
    <mergeCell ref="AMW337:ANC337"/>
    <mergeCell ref="AND337:ANJ337"/>
    <mergeCell ref="ANK337:ANQ337"/>
    <mergeCell ref="ANR337:ANX337"/>
    <mergeCell ref="ANY337:AOE337"/>
    <mergeCell ref="AOF337:AOL337"/>
    <mergeCell ref="AOM337:AOS337"/>
    <mergeCell ref="AJX337:AKD337"/>
    <mergeCell ref="AKE337:AKK337"/>
    <mergeCell ref="AKL337:AKR337"/>
    <mergeCell ref="AKS337:AKY337"/>
    <mergeCell ref="AKZ337:ALF337"/>
    <mergeCell ref="ALG337:ALM337"/>
    <mergeCell ref="ALN337:ALT337"/>
    <mergeCell ref="ALU337:AMA337"/>
    <mergeCell ref="AMB337:AMH337"/>
    <mergeCell ref="AHM337:AHS337"/>
    <mergeCell ref="AHT337:AHZ337"/>
    <mergeCell ref="AIA337:AIG337"/>
    <mergeCell ref="AIH337:AIN337"/>
    <mergeCell ref="AIO337:AIU337"/>
    <mergeCell ref="AIV337:AJB337"/>
    <mergeCell ref="AJC337:AJI337"/>
    <mergeCell ref="AJJ337:AJP337"/>
    <mergeCell ref="AJQ337:AJW337"/>
    <mergeCell ref="AFB337:AFH337"/>
    <mergeCell ref="AFI337:AFO337"/>
    <mergeCell ref="AFP337:AFV337"/>
    <mergeCell ref="AFW337:AGC337"/>
    <mergeCell ref="AGD337:AGJ337"/>
    <mergeCell ref="AGK337:AGQ337"/>
    <mergeCell ref="AGR337:AGX337"/>
    <mergeCell ref="AGY337:AHE337"/>
    <mergeCell ref="AHF337:AHL337"/>
    <mergeCell ref="ACQ337:ACW337"/>
    <mergeCell ref="ACX337:ADD337"/>
    <mergeCell ref="ADE337:ADK337"/>
    <mergeCell ref="ADL337:ADR337"/>
    <mergeCell ref="ADS337:ADY337"/>
    <mergeCell ref="ADZ337:AEF337"/>
    <mergeCell ref="AEG337:AEM337"/>
    <mergeCell ref="AEN337:AET337"/>
    <mergeCell ref="AEU337:AFA337"/>
    <mergeCell ref="AAF337:AAL337"/>
    <mergeCell ref="AAM337:AAS337"/>
    <mergeCell ref="AAT337:AAZ337"/>
    <mergeCell ref="ABA337:ABG337"/>
    <mergeCell ref="ABH337:ABN337"/>
    <mergeCell ref="ABO337:ABU337"/>
    <mergeCell ref="ABV337:ACB337"/>
    <mergeCell ref="ACC337:ACI337"/>
    <mergeCell ref="ACJ337:ACP337"/>
    <mergeCell ref="XU337:YA337"/>
    <mergeCell ref="YB337:YH337"/>
    <mergeCell ref="YI337:YO337"/>
    <mergeCell ref="YP337:YV337"/>
    <mergeCell ref="YW337:ZC337"/>
    <mergeCell ref="ZD337:ZJ337"/>
    <mergeCell ref="ZK337:ZQ337"/>
    <mergeCell ref="ZR337:ZX337"/>
    <mergeCell ref="ZY337:AAE337"/>
    <mergeCell ref="VJ337:VP337"/>
    <mergeCell ref="VQ337:VW337"/>
    <mergeCell ref="VX337:WD337"/>
    <mergeCell ref="WE337:WK337"/>
    <mergeCell ref="WL337:WR337"/>
    <mergeCell ref="WS337:WY337"/>
    <mergeCell ref="WZ337:XF337"/>
    <mergeCell ref="XG337:XM337"/>
    <mergeCell ref="XN337:XT337"/>
    <mergeCell ref="SY337:TE337"/>
    <mergeCell ref="TF337:TL337"/>
    <mergeCell ref="TM337:TS337"/>
    <mergeCell ref="TT337:TZ337"/>
    <mergeCell ref="UA337:UG337"/>
    <mergeCell ref="UH337:UN337"/>
    <mergeCell ref="UO337:UU337"/>
    <mergeCell ref="UV337:VB337"/>
    <mergeCell ref="VC337:VI337"/>
    <mergeCell ref="QN337:QT337"/>
    <mergeCell ref="QU337:RA337"/>
    <mergeCell ref="RB337:RH337"/>
    <mergeCell ref="RI337:RO337"/>
    <mergeCell ref="RP337:RV337"/>
    <mergeCell ref="RW337:SC337"/>
    <mergeCell ref="SD337:SJ337"/>
    <mergeCell ref="SK337:SQ337"/>
    <mergeCell ref="SR337:SX337"/>
    <mergeCell ref="OC337:OI337"/>
    <mergeCell ref="OJ337:OP337"/>
    <mergeCell ref="OQ337:OW337"/>
    <mergeCell ref="OX337:PD337"/>
    <mergeCell ref="PE337:PK337"/>
    <mergeCell ref="PL337:PR337"/>
    <mergeCell ref="PS337:PY337"/>
    <mergeCell ref="PZ337:QF337"/>
    <mergeCell ref="QG337:QM337"/>
    <mergeCell ref="LR337:LX337"/>
    <mergeCell ref="LY337:ME337"/>
    <mergeCell ref="MF337:ML337"/>
    <mergeCell ref="MM337:MS337"/>
    <mergeCell ref="MT337:MZ337"/>
    <mergeCell ref="NA337:NG337"/>
    <mergeCell ref="NH337:NN337"/>
    <mergeCell ref="NO337:NU337"/>
    <mergeCell ref="NV337:OB337"/>
    <mergeCell ref="JG337:JM337"/>
    <mergeCell ref="JN337:JT337"/>
    <mergeCell ref="JU337:KA337"/>
    <mergeCell ref="KB337:KH337"/>
    <mergeCell ref="KI337:KO337"/>
    <mergeCell ref="KP337:KV337"/>
    <mergeCell ref="KW337:LC337"/>
    <mergeCell ref="LD337:LJ337"/>
    <mergeCell ref="LK337:LQ337"/>
    <mergeCell ref="GV337:HB337"/>
    <mergeCell ref="HC337:HI337"/>
    <mergeCell ref="HJ337:HP337"/>
    <mergeCell ref="HQ337:HW337"/>
    <mergeCell ref="HX337:ID337"/>
    <mergeCell ref="IE337:IK337"/>
    <mergeCell ref="IL337:IR337"/>
    <mergeCell ref="IS337:IY337"/>
    <mergeCell ref="IZ337:JF337"/>
    <mergeCell ref="EK337:EQ337"/>
    <mergeCell ref="ER337:EX337"/>
    <mergeCell ref="EY337:FE337"/>
    <mergeCell ref="FF337:FL337"/>
    <mergeCell ref="FM337:FS337"/>
    <mergeCell ref="FT337:FZ337"/>
    <mergeCell ref="GA337:GG337"/>
    <mergeCell ref="GH337:GN337"/>
    <mergeCell ref="GO337:GU337"/>
    <mergeCell ref="BZ337:CF337"/>
    <mergeCell ref="CG337:CM337"/>
    <mergeCell ref="CN337:CT337"/>
    <mergeCell ref="CU337:DA337"/>
    <mergeCell ref="DB337:DH337"/>
    <mergeCell ref="DI337:DO337"/>
    <mergeCell ref="DP337:DV337"/>
    <mergeCell ref="DW337:EC337"/>
    <mergeCell ref="ED337:EJ337"/>
    <mergeCell ref="O337:U337"/>
    <mergeCell ref="V337:AB337"/>
    <mergeCell ref="AC337:AI337"/>
    <mergeCell ref="AJ337:AP337"/>
    <mergeCell ref="AQ337:AW337"/>
    <mergeCell ref="AX337:BD337"/>
    <mergeCell ref="BE337:BK337"/>
    <mergeCell ref="BL337:BR337"/>
    <mergeCell ref="BS337:BY337"/>
    <mergeCell ref="DI338:DO338"/>
    <mergeCell ref="DP338:DV338"/>
    <mergeCell ref="DW338:EC338"/>
    <mergeCell ref="ED338:EJ338"/>
    <mergeCell ref="EK338:EQ338"/>
    <mergeCell ref="ER338:EX338"/>
    <mergeCell ref="EY338:FE338"/>
    <mergeCell ref="FF338:FL338"/>
    <mergeCell ref="FM338:FS338"/>
    <mergeCell ref="FT338:FZ338"/>
    <mergeCell ref="GA338:GG338"/>
    <mergeCell ref="GH338:GN338"/>
    <mergeCell ref="GO338:GU338"/>
    <mergeCell ref="GV338:HB338"/>
    <mergeCell ref="HC338:HI338"/>
    <mergeCell ref="HJ338:HP338"/>
    <mergeCell ref="HQ338:HW338"/>
    <mergeCell ref="HX338:ID338"/>
    <mergeCell ref="A845:G845"/>
    <mergeCell ref="A567:F567"/>
    <mergeCell ref="A568:F568"/>
    <mergeCell ref="A569:F569"/>
    <mergeCell ref="A570:F570"/>
    <mergeCell ref="A565:F565"/>
    <mergeCell ref="A566:F566"/>
    <mergeCell ref="A517:H517"/>
    <mergeCell ref="A558:H558"/>
    <mergeCell ref="A931:H931"/>
    <mergeCell ref="A922:G922"/>
    <mergeCell ref="A923:G923"/>
    <mergeCell ref="A924:G924"/>
    <mergeCell ref="A925:G925"/>
    <mergeCell ref="A926:G926"/>
    <mergeCell ref="A927:G927"/>
    <mergeCell ref="A928:G928"/>
    <mergeCell ref="A929:G929"/>
    <mergeCell ref="A909:G909"/>
    <mergeCell ref="A914:G914"/>
    <mergeCell ref="A915:G915"/>
    <mergeCell ref="A898:G898"/>
    <mergeCell ref="A899:G899"/>
    <mergeCell ref="A900:G900"/>
    <mergeCell ref="A890:G890"/>
    <mergeCell ref="A891:G891"/>
    <mergeCell ref="A892:G892"/>
    <mergeCell ref="A893:G893"/>
    <mergeCell ref="A894:G894"/>
    <mergeCell ref="A895:G895"/>
    <mergeCell ref="A896:G896"/>
    <mergeCell ref="A897:G897"/>
    <mergeCell ref="A882:G882"/>
    <mergeCell ref="A883:G883"/>
    <mergeCell ref="A884:G884"/>
    <mergeCell ref="A885:G885"/>
    <mergeCell ref="A886:G886"/>
    <mergeCell ref="A887:G887"/>
    <mergeCell ref="A888:G888"/>
    <mergeCell ref="A910:G910"/>
    <mergeCell ref="A911:G911"/>
    <mergeCell ref="A916:G916"/>
    <mergeCell ref="A917:G917"/>
    <mergeCell ref="A918:G918"/>
    <mergeCell ref="A919:G919"/>
    <mergeCell ref="A879:G879"/>
    <mergeCell ref="A1126:H1126"/>
    <mergeCell ref="A1128:H1128"/>
    <mergeCell ref="A1130:H1130"/>
    <mergeCell ref="A1090:H1090"/>
    <mergeCell ref="A1091:H1091"/>
    <mergeCell ref="A1093:H1093"/>
    <mergeCell ref="A1095:H1095"/>
    <mergeCell ref="A1097:H1097"/>
    <mergeCell ref="A1106:H1106"/>
    <mergeCell ref="B1099:C1099"/>
    <mergeCell ref="B1100:C1100"/>
    <mergeCell ref="B1101:C1101"/>
    <mergeCell ref="B1102:C1102"/>
    <mergeCell ref="B1103:C1103"/>
    <mergeCell ref="B1104:C1104"/>
    <mergeCell ref="B1105:C1105"/>
    <mergeCell ref="A1120:H1120"/>
    <mergeCell ref="A1122:H1122"/>
    <mergeCell ref="A1118:H1118"/>
    <mergeCell ref="A1116:H1116"/>
    <mergeCell ref="B1058:D1058"/>
    <mergeCell ref="B1059:D1059"/>
    <mergeCell ref="A1063:H1063"/>
    <mergeCell ref="A1065:H1065"/>
    <mergeCell ref="A1040:H1040"/>
    <mergeCell ref="A1042:H1042"/>
    <mergeCell ref="A1043:H1043"/>
    <mergeCell ref="B1045:C1045"/>
    <mergeCell ref="B1046:D1046"/>
    <mergeCell ref="B1047:D1047"/>
    <mergeCell ref="B1048:D1048"/>
    <mergeCell ref="B1049:D1049"/>
    <mergeCell ref="A1085:H1085"/>
    <mergeCell ref="A1086:H1086"/>
    <mergeCell ref="A1087:H1087"/>
    <mergeCell ref="A1088:H1088"/>
    <mergeCell ref="A1089:H1089"/>
    <mergeCell ref="A1112:H1112"/>
    <mergeCell ref="A1114:H1114"/>
    <mergeCell ref="A1108:H1108"/>
    <mergeCell ref="A1110:H1110"/>
    <mergeCell ref="A1066:H1066"/>
    <mergeCell ref="A1068:H1068"/>
    <mergeCell ref="A1069:H1069"/>
    <mergeCell ref="A1071:H1071"/>
    <mergeCell ref="A1072:H1072"/>
    <mergeCell ref="A1074:H1074"/>
    <mergeCell ref="A1075:H1075"/>
    <mergeCell ref="A1076:H1076"/>
    <mergeCell ref="A1078:H1078"/>
    <mergeCell ref="A1051:H1051"/>
    <mergeCell ref="A1052:H1052"/>
    <mergeCell ref="A1054:H1054"/>
    <mergeCell ref="A1056:H1056"/>
    <mergeCell ref="A1061:H1061"/>
    <mergeCell ref="A1081:H1081"/>
    <mergeCell ref="A1079:H1079"/>
    <mergeCell ref="A1080:H1080"/>
    <mergeCell ref="A1083:H1083"/>
    <mergeCell ref="A1124:H1124"/>
    <mergeCell ref="A1053:H1053"/>
    <mergeCell ref="A703:H703"/>
    <mergeCell ref="A788:H788"/>
    <mergeCell ref="A789:G789"/>
    <mergeCell ref="A790:G790"/>
    <mergeCell ref="A791:G791"/>
    <mergeCell ref="A792:G792"/>
    <mergeCell ref="A793:G793"/>
    <mergeCell ref="A820:G820"/>
    <mergeCell ref="A821:G821"/>
    <mergeCell ref="A822:G822"/>
    <mergeCell ref="A810:H810"/>
    <mergeCell ref="A811:G811"/>
    <mergeCell ref="A812:G812"/>
    <mergeCell ref="A813:G813"/>
    <mergeCell ref="A815:H815"/>
    <mergeCell ref="A816:G816"/>
    <mergeCell ref="A797:G797"/>
    <mergeCell ref="A798:G798"/>
    <mergeCell ref="A799:G799"/>
    <mergeCell ref="A800:G800"/>
    <mergeCell ref="A801:G801"/>
    <mergeCell ref="A802:G802"/>
    <mergeCell ref="A803:G803"/>
    <mergeCell ref="A804:G804"/>
    <mergeCell ref="A805:G805"/>
    <mergeCell ref="A806:G806"/>
    <mergeCell ref="A783:H783"/>
    <mergeCell ref="A755:G755"/>
    <mergeCell ref="A768:H768"/>
    <mergeCell ref="A769:B769"/>
    <mergeCell ref="A853:H853"/>
    <mergeCell ref="A834:G834"/>
    <mergeCell ref="A847:G847"/>
    <mergeCell ref="A835:G835"/>
    <mergeCell ref="A723:G723"/>
    <mergeCell ref="A724:G724"/>
    <mergeCell ref="A725:G725"/>
    <mergeCell ref="A726:G726"/>
    <mergeCell ref="A727:G727"/>
    <mergeCell ref="A728:G728"/>
    <mergeCell ref="A730:G730"/>
    <mergeCell ref="A731:G731"/>
    <mergeCell ref="A714:H714"/>
    <mergeCell ref="A716:G716"/>
    <mergeCell ref="A717:G717"/>
    <mergeCell ref="A718:G718"/>
    <mergeCell ref="A719:G719"/>
    <mergeCell ref="A720:G720"/>
    <mergeCell ref="A721:G721"/>
    <mergeCell ref="A753:G753"/>
    <mergeCell ref="A583:F583"/>
    <mergeCell ref="A584:F584"/>
    <mergeCell ref="A585:F585"/>
    <mergeCell ref="A586:F586"/>
    <mergeCell ref="A657:G657"/>
    <mergeCell ref="A658:G658"/>
    <mergeCell ref="A659:G659"/>
    <mergeCell ref="A660:G660"/>
    <mergeCell ref="A661:G661"/>
    <mergeCell ref="A648:G648"/>
    <mergeCell ref="A649:G649"/>
    <mergeCell ref="A650:G650"/>
    <mergeCell ref="A651:G651"/>
    <mergeCell ref="A652:G652"/>
    <mergeCell ref="A587:F587"/>
    <mergeCell ref="A588:F588"/>
    <mergeCell ref="A701:H701"/>
    <mergeCell ref="A702:H702"/>
    <mergeCell ref="A672:H672"/>
    <mergeCell ref="A673:H673"/>
    <mergeCell ref="A671:H671"/>
    <mergeCell ref="A700:H700"/>
    <mergeCell ref="A653:G653"/>
    <mergeCell ref="A654:G654"/>
    <mergeCell ref="A655:G655"/>
    <mergeCell ref="A656:G656"/>
    <mergeCell ref="A646:H646"/>
    <mergeCell ref="A616:G616"/>
    <mergeCell ref="A617:G617"/>
    <mergeCell ref="A618:G618"/>
    <mergeCell ref="A619:G619"/>
    <mergeCell ref="A621:G621"/>
    <mergeCell ref="A623:H623"/>
    <mergeCell ref="A626:H626"/>
    <mergeCell ref="A3:H3"/>
    <mergeCell ref="A50:H50"/>
    <mergeCell ref="A6:H6"/>
    <mergeCell ref="A8:H8"/>
    <mergeCell ref="A10:H10"/>
    <mergeCell ref="A151:H151"/>
    <mergeCell ref="A153:H153"/>
    <mergeCell ref="A156:B156"/>
    <mergeCell ref="A144:G144"/>
    <mergeCell ref="A145:G145"/>
    <mergeCell ref="A146:G146"/>
    <mergeCell ref="A147:G147"/>
    <mergeCell ref="A110:H110"/>
    <mergeCell ref="A112:H112"/>
    <mergeCell ref="A114:H114"/>
    <mergeCell ref="A141:H141"/>
    <mergeCell ref="A116:G116"/>
    <mergeCell ref="A117:G117"/>
    <mergeCell ref="A118:G118"/>
    <mergeCell ref="A119:G119"/>
    <mergeCell ref="A120:G120"/>
    <mergeCell ref="A121:G121"/>
    <mergeCell ref="A122:G122"/>
    <mergeCell ref="B16:C16"/>
    <mergeCell ref="A12:H12"/>
    <mergeCell ref="A65:H65"/>
    <mergeCell ref="A78:H78"/>
    <mergeCell ref="A82:H82"/>
    <mergeCell ref="A92:G92"/>
    <mergeCell ref="A218:G218"/>
    <mergeCell ref="A219:G219"/>
    <mergeCell ref="A182:G182"/>
    <mergeCell ref="A455:G455"/>
    <mergeCell ref="A444:H444"/>
    <mergeCell ref="A446:H446"/>
    <mergeCell ref="A448:G448"/>
    <mergeCell ref="A449:G449"/>
    <mergeCell ref="A450:G450"/>
    <mergeCell ref="A451:G451"/>
    <mergeCell ref="A452:G452"/>
    <mergeCell ref="A453:G453"/>
    <mergeCell ref="A454:G454"/>
    <mergeCell ref="A90:H90"/>
    <mergeCell ref="A86:H86"/>
    <mergeCell ref="A88:H88"/>
    <mergeCell ref="A75:H75"/>
    <mergeCell ref="A76:H76"/>
    <mergeCell ref="A80:H80"/>
    <mergeCell ref="A84:H84"/>
    <mergeCell ref="A73:H73"/>
    <mergeCell ref="A131:G131"/>
    <mergeCell ref="A132:G132"/>
    <mergeCell ref="A133:G133"/>
    <mergeCell ref="A134:G134"/>
    <mergeCell ref="A135:G135"/>
    <mergeCell ref="A126:G126"/>
    <mergeCell ref="A139:G139"/>
    <mergeCell ref="A190:H190"/>
    <mergeCell ref="B24:C24"/>
    <mergeCell ref="B32:C32"/>
    <mergeCell ref="B38:C38"/>
    <mergeCell ref="B44:C44"/>
    <mergeCell ref="A67:H67"/>
    <mergeCell ref="A53:H53"/>
    <mergeCell ref="A95:G95"/>
    <mergeCell ref="A96:G96"/>
    <mergeCell ref="A97:G97"/>
    <mergeCell ref="A100:G100"/>
    <mergeCell ref="A101:G101"/>
    <mergeCell ref="A127:G127"/>
    <mergeCell ref="A128:G128"/>
    <mergeCell ref="A129:G129"/>
    <mergeCell ref="A130:G130"/>
    <mergeCell ref="A237:G237"/>
    <mergeCell ref="A238:G238"/>
    <mergeCell ref="A485:G485"/>
    <mergeCell ref="A486:G486"/>
    <mergeCell ref="A487:G487"/>
    <mergeCell ref="A560:F560"/>
    <mergeCell ref="A561:F561"/>
    <mergeCell ref="A562:F562"/>
    <mergeCell ref="A563:F563"/>
    <mergeCell ref="A564:F564"/>
    <mergeCell ref="A540:G540"/>
    <mergeCell ref="A541:G541"/>
    <mergeCell ref="A542:G542"/>
    <mergeCell ref="A543:G543"/>
    <mergeCell ref="A544:G544"/>
    <mergeCell ref="A545:G545"/>
    <mergeCell ref="A546:G546"/>
    <mergeCell ref="A547:G547"/>
    <mergeCell ref="A548:G548"/>
    <mergeCell ref="A549:G549"/>
    <mergeCell ref="A550:G550"/>
    <mergeCell ref="A551:G551"/>
    <mergeCell ref="A552:G552"/>
    <mergeCell ref="A553:G553"/>
    <mergeCell ref="A554:G554"/>
    <mergeCell ref="A555:G555"/>
    <mergeCell ref="A556:G556"/>
    <mergeCell ref="A468:H468"/>
    <mergeCell ref="A470:H470"/>
    <mergeCell ref="A471:H471"/>
    <mergeCell ref="A472:H472"/>
    <mergeCell ref="A474:H474"/>
    <mergeCell ref="A476:H476"/>
    <mergeCell ref="A478:H478"/>
    <mergeCell ref="A456:G456"/>
    <mergeCell ref="A457:G457"/>
    <mergeCell ref="A458:G458"/>
    <mergeCell ref="A459:G459"/>
    <mergeCell ref="A460:G460"/>
    <mergeCell ref="A462:H462"/>
    <mergeCell ref="A464:H464"/>
    <mergeCell ref="A465:H465"/>
    <mergeCell ref="A488:G488"/>
    <mergeCell ref="A489:G489"/>
    <mergeCell ref="A490:G490"/>
    <mergeCell ref="A491:G491"/>
    <mergeCell ref="A484:G484"/>
    <mergeCell ref="A498:G498"/>
    <mergeCell ref="A499:G499"/>
    <mergeCell ref="A500:G500"/>
    <mergeCell ref="A501:G501"/>
    <mergeCell ref="A502:G502"/>
    <mergeCell ref="A503:G503"/>
    <mergeCell ref="A290:G290"/>
    <mergeCell ref="A301:G301"/>
    <mergeCell ref="A69:H69"/>
    <mergeCell ref="A70:H70"/>
    <mergeCell ref="A71:H71"/>
    <mergeCell ref="A72:H72"/>
    <mergeCell ref="A241:G241"/>
    <mergeCell ref="A266:G266"/>
    <mergeCell ref="A267:G267"/>
    <mergeCell ref="A268:G268"/>
    <mergeCell ref="A269:G269"/>
    <mergeCell ref="A270:G270"/>
    <mergeCell ref="A242:G242"/>
    <mergeCell ref="A59:H59"/>
    <mergeCell ref="A123:G123"/>
    <mergeCell ref="A124:G124"/>
    <mergeCell ref="A125:G125"/>
    <mergeCell ref="A103:G103"/>
    <mergeCell ref="A104:G104"/>
    <mergeCell ref="A105:G105"/>
    <mergeCell ref="A106:G106"/>
    <mergeCell ref="A55:G55"/>
    <mergeCell ref="A492:G492"/>
    <mergeCell ref="A493:G493"/>
    <mergeCell ref="A494:G494"/>
    <mergeCell ref="A495:G495"/>
    <mergeCell ref="A56:G56"/>
    <mergeCell ref="A223:H223"/>
    <mergeCell ref="A224:H224"/>
    <mergeCell ref="A225:H225"/>
    <mergeCell ref="A227:H227"/>
    <mergeCell ref="A229:H229"/>
    <mergeCell ref="A136:G136"/>
    <mergeCell ref="A137:G137"/>
    <mergeCell ref="A138:G138"/>
    <mergeCell ref="A221:H221"/>
    <mergeCell ref="A222:H222"/>
    <mergeCell ref="A206:G206"/>
    <mergeCell ref="A207:G207"/>
    <mergeCell ref="A197:H197"/>
    <mergeCell ref="A199:G199"/>
    <mergeCell ref="A200:G200"/>
    <mergeCell ref="A201:G201"/>
    <mergeCell ref="A202:G202"/>
    <mergeCell ref="E157:H157"/>
    <mergeCell ref="A178:H178"/>
    <mergeCell ref="A180:H180"/>
    <mergeCell ref="A193:H193"/>
    <mergeCell ref="A195:H195"/>
    <mergeCell ref="A142:H142"/>
    <mergeCell ref="A149:H149"/>
    <mergeCell ref="A183:G183"/>
    <mergeCell ref="A184:G184"/>
    <mergeCell ref="A185:G185"/>
    <mergeCell ref="A213:G213"/>
    <mergeCell ref="A214:G214"/>
    <mergeCell ref="A215:G215"/>
    <mergeCell ref="A216:G216"/>
    <mergeCell ref="A217:G217"/>
    <mergeCell ref="A61:G61"/>
    <mergeCell ref="A62:G62"/>
    <mergeCell ref="A93:G93"/>
    <mergeCell ref="A94:G94"/>
    <mergeCell ref="A102:G102"/>
    <mergeCell ref="A98:G98"/>
    <mergeCell ref="A99:G99"/>
    <mergeCell ref="A305:G305"/>
    <mergeCell ref="C365:D365"/>
    <mergeCell ref="C366:D366"/>
    <mergeCell ref="A379:H379"/>
    <mergeCell ref="A239:G239"/>
    <mergeCell ref="A244:H244"/>
    <mergeCell ref="A231:H231"/>
    <mergeCell ref="A233:G233"/>
    <mergeCell ref="A234:G234"/>
    <mergeCell ref="B235:G235"/>
    <mergeCell ref="B236:G236"/>
    <mergeCell ref="A187:H187"/>
    <mergeCell ref="A188:H188"/>
    <mergeCell ref="A208:G208"/>
    <mergeCell ref="A209:G209"/>
    <mergeCell ref="A210:G210"/>
    <mergeCell ref="A211:G211"/>
    <mergeCell ref="A212:G212"/>
    <mergeCell ref="A203:G203"/>
    <mergeCell ref="A204:G204"/>
    <mergeCell ref="A205:G205"/>
    <mergeCell ref="A257:H257"/>
    <mergeCell ref="A259:H259"/>
    <mergeCell ref="A261:H261"/>
    <mergeCell ref="A263:H263"/>
    <mergeCell ref="A265:G265"/>
    <mergeCell ref="A247:H247"/>
    <mergeCell ref="A249:H249"/>
    <mergeCell ref="A251:H251"/>
    <mergeCell ref="A253:H253"/>
    <mergeCell ref="A255:H255"/>
    <mergeCell ref="A271:G271"/>
    <mergeCell ref="A272:G272"/>
    <mergeCell ref="A273:G273"/>
    <mergeCell ref="A332:G332"/>
    <mergeCell ref="A333:G333"/>
    <mergeCell ref="A341:G341"/>
    <mergeCell ref="A344:H344"/>
    <mergeCell ref="A346:H346"/>
    <mergeCell ref="A328:G328"/>
    <mergeCell ref="A329:G329"/>
    <mergeCell ref="A330:G330"/>
    <mergeCell ref="A331:G331"/>
    <mergeCell ref="A337:G337"/>
    <mergeCell ref="A339:G339"/>
    <mergeCell ref="A334:G334"/>
    <mergeCell ref="A348:H348"/>
    <mergeCell ref="A350:H350"/>
    <mergeCell ref="A378:H378"/>
    <mergeCell ref="C357:D357"/>
    <mergeCell ref="C358:D358"/>
    <mergeCell ref="C359:D359"/>
    <mergeCell ref="C360:D360"/>
    <mergeCell ref="C361:D361"/>
    <mergeCell ref="C362:D362"/>
    <mergeCell ref="C363:D363"/>
    <mergeCell ref="C364:D364"/>
    <mergeCell ref="A393:G393"/>
    <mergeCell ref="A394:G394"/>
    <mergeCell ref="A395:G395"/>
    <mergeCell ref="A396:G396"/>
    <mergeCell ref="A397:G397"/>
    <mergeCell ref="A274:G274"/>
    <mergeCell ref="A275:G275"/>
    <mergeCell ref="A323:G323"/>
    <mergeCell ref="A324:G324"/>
    <mergeCell ref="A325:G325"/>
    <mergeCell ref="A326:G326"/>
    <mergeCell ref="A327:G327"/>
    <mergeCell ref="A429:G429"/>
    <mergeCell ref="A430:G430"/>
    <mergeCell ref="A338:G338"/>
    <mergeCell ref="A321:G321"/>
    <mergeCell ref="A322:G322"/>
    <mergeCell ref="A433:G433"/>
    <mergeCell ref="A434:G434"/>
    <mergeCell ref="A313:G313"/>
    <mergeCell ref="A314:G314"/>
    <mergeCell ref="A315:G315"/>
    <mergeCell ref="A316:G316"/>
    <mergeCell ref="A317:G317"/>
    <mergeCell ref="A318:G318"/>
    <mergeCell ref="A319:G319"/>
    <mergeCell ref="A320:G320"/>
    <mergeCell ref="A281:G281"/>
    <mergeCell ref="A282:G282"/>
    <mergeCell ref="A283:G283"/>
    <mergeCell ref="A284:G284"/>
    <mergeCell ref="A285:G285"/>
    <mergeCell ref="A276:G276"/>
    <mergeCell ref="A277:G277"/>
    <mergeCell ref="A278:G278"/>
    <mergeCell ref="A279:G279"/>
    <mergeCell ref="A280:G280"/>
    <mergeCell ref="A291:G291"/>
    <mergeCell ref="A292:G292"/>
    <mergeCell ref="A293:G293"/>
    <mergeCell ref="A294:G294"/>
    <mergeCell ref="A295:G295"/>
    <mergeCell ref="A286:G286"/>
    <mergeCell ref="A287:G287"/>
    <mergeCell ref="A288:G288"/>
    <mergeCell ref="A289:G289"/>
    <mergeCell ref="A302:G302"/>
    <mergeCell ref="A309:H309"/>
    <mergeCell ref="A311:G311"/>
    <mergeCell ref="A312:G312"/>
    <mergeCell ref="A296:G296"/>
    <mergeCell ref="A297:G297"/>
    <mergeCell ref="A298:G298"/>
    <mergeCell ref="A299:G299"/>
    <mergeCell ref="A300:G300"/>
    <mergeCell ref="A404:G404"/>
    <mergeCell ref="A405:G405"/>
    <mergeCell ref="A406:G406"/>
    <mergeCell ref="A408:H408"/>
    <mergeCell ref="A410:H410"/>
    <mergeCell ref="A412:H412"/>
    <mergeCell ref="A432:G432"/>
    <mergeCell ref="A303:G303"/>
    <mergeCell ref="A304:G304"/>
    <mergeCell ref="A398:G398"/>
    <mergeCell ref="A826:G826"/>
    <mergeCell ref="A827:G827"/>
    <mergeCell ref="A770:G770"/>
    <mergeCell ref="A771:G771"/>
    <mergeCell ref="A758:G758"/>
    <mergeCell ref="A747:G747"/>
    <mergeCell ref="A795:G795"/>
    <mergeCell ref="A483:G483"/>
    <mergeCell ref="A420:G420"/>
    <mergeCell ref="A421:G421"/>
    <mergeCell ref="A422:G422"/>
    <mergeCell ref="A423:G423"/>
    <mergeCell ref="A424:G424"/>
    <mergeCell ref="A425:G425"/>
    <mergeCell ref="A426:G426"/>
    <mergeCell ref="A427:G427"/>
    <mergeCell ref="A571:F571"/>
    <mergeCell ref="A756:G756"/>
    <mergeCell ref="A757:G757"/>
    <mergeCell ref="A761:H761"/>
    <mergeCell ref="A763:H763"/>
    <mergeCell ref="A765:G765"/>
    <mergeCell ref="A766:G766"/>
    <mergeCell ref="A748:G748"/>
    <mergeCell ref="A749:G749"/>
    <mergeCell ref="A750:G750"/>
    <mergeCell ref="A751:G751"/>
    <mergeCell ref="A752:G752"/>
    <mergeCell ref="A754:G754"/>
    <mergeCell ref="A662:G662"/>
    <mergeCell ref="A663:G663"/>
    <mergeCell ref="A664:G664"/>
    <mergeCell ref="A665:G665"/>
    <mergeCell ref="A666:G666"/>
    <mergeCell ref="A740:H740"/>
    <mergeCell ref="A742:H742"/>
    <mergeCell ref="A744:H744"/>
    <mergeCell ref="A746:G746"/>
    <mergeCell ref="A669:H669"/>
    <mergeCell ref="A682:H682"/>
    <mergeCell ref="A712:H712"/>
    <mergeCell ref="A704:H704"/>
    <mergeCell ref="A705:H705"/>
    <mergeCell ref="A706:H706"/>
    <mergeCell ref="A707:H707"/>
    <mergeCell ref="A708:H708"/>
    <mergeCell ref="A710:H710"/>
    <mergeCell ref="A496:G496"/>
    <mergeCell ref="A497:G497"/>
    <mergeCell ref="A589:F589"/>
    <mergeCell ref="A467:H467"/>
    <mergeCell ref="A466:H466"/>
    <mergeCell ref="A402:G402"/>
    <mergeCell ref="A431:G431"/>
    <mergeCell ref="A428:G428"/>
    <mergeCell ref="A598:F598"/>
    <mergeCell ref="A608:G608"/>
    <mergeCell ref="A609:G609"/>
    <mergeCell ref="A628:H628"/>
    <mergeCell ref="A630:H630"/>
    <mergeCell ref="A573:F573"/>
    <mergeCell ref="A574:F574"/>
    <mergeCell ref="A575:F575"/>
    <mergeCell ref="A436:H436"/>
    <mergeCell ref="A437:H437"/>
    <mergeCell ref="A439:H439"/>
    <mergeCell ref="A438:H438"/>
    <mergeCell ref="A479:H479"/>
    <mergeCell ref="A480:G480"/>
    <mergeCell ref="A481:G481"/>
    <mergeCell ref="A482:G482"/>
    <mergeCell ref="A1:H1"/>
    <mergeCell ref="A51:H51"/>
    <mergeCell ref="A518:G518"/>
    <mergeCell ref="A519:G519"/>
    <mergeCell ref="A520:G520"/>
    <mergeCell ref="A521:G521"/>
    <mergeCell ref="A522:G522"/>
    <mergeCell ref="A523:G523"/>
    <mergeCell ref="A524:G524"/>
    <mergeCell ref="A513:G513"/>
    <mergeCell ref="A514:G514"/>
    <mergeCell ref="A515:G515"/>
    <mergeCell ref="A516:G516"/>
    <mergeCell ref="A504:G504"/>
    <mergeCell ref="A505:G505"/>
    <mergeCell ref="A506:G506"/>
    <mergeCell ref="A507:G507"/>
    <mergeCell ref="A508:G508"/>
    <mergeCell ref="A509:G509"/>
    <mergeCell ref="A510:G510"/>
    <mergeCell ref="A511:G511"/>
    <mergeCell ref="A512:G512"/>
    <mergeCell ref="A387:H387"/>
    <mergeCell ref="A388:G388"/>
    <mergeCell ref="A108:H108"/>
    <mergeCell ref="A383:H383"/>
    <mergeCell ref="C367:D367"/>
    <mergeCell ref="C368:D368"/>
    <mergeCell ref="C369:D369"/>
    <mergeCell ref="C370:D370"/>
    <mergeCell ref="C371:D371"/>
    <mergeCell ref="C373:D373"/>
    <mergeCell ref="C374:D374"/>
    <mergeCell ref="C375:D375"/>
    <mergeCell ref="A385:H385"/>
    <mergeCell ref="C352:D352"/>
    <mergeCell ref="C353:D353"/>
    <mergeCell ref="C354:D354"/>
    <mergeCell ref="C355:D355"/>
    <mergeCell ref="C356:D356"/>
    <mergeCell ref="A399:G399"/>
    <mergeCell ref="A400:G400"/>
    <mergeCell ref="A401:G401"/>
    <mergeCell ref="A389:G389"/>
    <mergeCell ref="A390:G390"/>
    <mergeCell ref="A391:G391"/>
    <mergeCell ref="A392:G392"/>
    <mergeCell ref="A403:G403"/>
    <mergeCell ref="A435:H435"/>
    <mergeCell ref="A414:G414"/>
    <mergeCell ref="A415:G415"/>
    <mergeCell ref="A416:G416"/>
    <mergeCell ref="A417:G417"/>
    <mergeCell ref="A418:G418"/>
    <mergeCell ref="A419:G419"/>
    <mergeCell ref="A442:H442"/>
    <mergeCell ref="A525:G525"/>
    <mergeCell ref="A526:G526"/>
    <mergeCell ref="A527:G527"/>
    <mergeCell ref="A528:G528"/>
    <mergeCell ref="A529:G529"/>
    <mergeCell ref="A530:G530"/>
    <mergeCell ref="A531:G531"/>
    <mergeCell ref="A532:G532"/>
    <mergeCell ref="A533:G533"/>
    <mergeCell ref="A534:G534"/>
    <mergeCell ref="A535:G535"/>
    <mergeCell ref="A536:G536"/>
    <mergeCell ref="A537:G537"/>
    <mergeCell ref="A538:G538"/>
    <mergeCell ref="A539:G539"/>
    <mergeCell ref="A572:F572"/>
    <mergeCell ref="A1035:H1035"/>
    <mergeCell ref="A988:G988"/>
    <mergeCell ref="A989:G989"/>
    <mergeCell ref="A990:G990"/>
    <mergeCell ref="A837:G837"/>
    <mergeCell ref="A839:G839"/>
    <mergeCell ref="A843:G843"/>
    <mergeCell ref="A992:H992"/>
    <mergeCell ref="A994:H994"/>
    <mergeCell ref="A1018:H1018"/>
    <mergeCell ref="A1020:H1020"/>
    <mergeCell ref="A982:G982"/>
    <mergeCell ref="A983:G983"/>
    <mergeCell ref="A984:G984"/>
    <mergeCell ref="A985:G985"/>
    <mergeCell ref="A986:G986"/>
    <mergeCell ref="A987:G987"/>
    <mergeCell ref="A974:G974"/>
    <mergeCell ref="A975:G975"/>
    <mergeCell ref="A976:G976"/>
    <mergeCell ref="A977:G977"/>
    <mergeCell ref="A828:G828"/>
    <mergeCell ref="A829:G829"/>
    <mergeCell ref="A780:G780"/>
    <mergeCell ref="A610:G610"/>
    <mergeCell ref="A611:G611"/>
    <mergeCell ref="A612:G612"/>
    <mergeCell ref="A613:G613"/>
    <mergeCell ref="A614:G614"/>
    <mergeCell ref="A639:H639"/>
    <mergeCell ref="A640:H640"/>
    <mergeCell ref="A590:F590"/>
    <mergeCell ref="A591:F591"/>
    <mergeCell ref="A592:F592"/>
    <mergeCell ref="A593:F593"/>
    <mergeCell ref="A594:F594"/>
    <mergeCell ref="A595:F595"/>
    <mergeCell ref="A596:F596"/>
    <mergeCell ref="A735:G735"/>
    <mergeCell ref="A597:F597"/>
    <mergeCell ref="A638:H638"/>
    <mergeCell ref="A576:F576"/>
    <mergeCell ref="A577:F577"/>
    <mergeCell ref="A578:F578"/>
    <mergeCell ref="A579:F579"/>
    <mergeCell ref="A580:F580"/>
    <mergeCell ref="A581:F581"/>
    <mergeCell ref="A582:F582"/>
    <mergeCell ref="A1037:H1037"/>
    <mergeCell ref="A1038:H1038"/>
    <mergeCell ref="B1022:C1022"/>
    <mergeCell ref="B1023:C1023"/>
    <mergeCell ref="B1024:C1024"/>
    <mergeCell ref="B1025:C1025"/>
    <mergeCell ref="B1026:C1026"/>
    <mergeCell ref="B1027:C1027"/>
    <mergeCell ref="B1028:C1028"/>
    <mergeCell ref="A1030:H1030"/>
    <mergeCell ref="A1032:H1032"/>
    <mergeCell ref="A851:H851"/>
    <mergeCell ref="A913:G913"/>
    <mergeCell ref="A978:G978"/>
    <mergeCell ref="A979:G979"/>
    <mergeCell ref="A980:G980"/>
    <mergeCell ref="A981:G981"/>
    <mergeCell ref="A963:G963"/>
    <mergeCell ref="A964:G964"/>
    <mergeCell ref="A965:G965"/>
    <mergeCell ref="A966:G966"/>
    <mergeCell ref="A967:G967"/>
    <mergeCell ref="A969:H969"/>
    <mergeCell ref="A971:G971"/>
    <mergeCell ref="A972:G972"/>
    <mergeCell ref="A973:G973"/>
    <mergeCell ref="A857:H857"/>
    <mergeCell ref="A859:H859"/>
    <mergeCell ref="A860:G860"/>
    <mergeCell ref="A861:G861"/>
    <mergeCell ref="A862:G862"/>
    <mergeCell ref="A863:G863"/>
    <mergeCell ref="A864:G864"/>
    <mergeCell ref="A866:G866"/>
    <mergeCell ref="A865:G865"/>
    <mergeCell ref="A901:G901"/>
    <mergeCell ref="A902:G902"/>
    <mergeCell ref="A903:G903"/>
    <mergeCell ref="A904:G904"/>
    <mergeCell ref="A905:G905"/>
    <mergeCell ref="A906:G906"/>
    <mergeCell ref="A889:G889"/>
    <mergeCell ref="A936:G936"/>
    <mergeCell ref="A1015:G1015"/>
    <mergeCell ref="A1016:H1016"/>
    <mergeCell ref="A947:G947"/>
    <mergeCell ref="A995:H995"/>
    <mergeCell ref="A998:C998"/>
    <mergeCell ref="D998:F998"/>
    <mergeCell ref="A999:C999"/>
    <mergeCell ref="A1000:C1000"/>
    <mergeCell ref="D999:F999"/>
    <mergeCell ref="D1000:F1000"/>
    <mergeCell ref="A1001:C1001"/>
    <mergeCell ref="A1002:C1002"/>
    <mergeCell ref="A1003:C1003"/>
    <mergeCell ref="A1004:C1004"/>
    <mergeCell ref="A1005:C1005"/>
    <mergeCell ref="A1006:C1006"/>
    <mergeCell ref="D1001:F1001"/>
    <mergeCell ref="D1002:F1002"/>
    <mergeCell ref="D1003:F1003"/>
    <mergeCell ref="D1004:F1004"/>
    <mergeCell ref="D1005:F1005"/>
    <mergeCell ref="O341:U341"/>
    <mergeCell ref="V341:AB341"/>
    <mergeCell ref="AC341:AI341"/>
    <mergeCell ref="AJ341:AP341"/>
    <mergeCell ref="AQ341:AW341"/>
    <mergeCell ref="AX341:BD341"/>
    <mergeCell ref="BE341:BK341"/>
    <mergeCell ref="BL341:BR341"/>
    <mergeCell ref="BS341:BY341"/>
    <mergeCell ref="BZ341:CF341"/>
    <mergeCell ref="CG341:CM341"/>
    <mergeCell ref="CN341:CT341"/>
    <mergeCell ref="CU341:DA341"/>
    <mergeCell ref="DB341:DH341"/>
    <mergeCell ref="DI341:DO341"/>
    <mergeCell ref="DP341:DV341"/>
    <mergeCell ref="DW341:EC341"/>
    <mergeCell ref="ED341:EJ341"/>
    <mergeCell ref="EK341:EQ341"/>
    <mergeCell ref="ER341:EX341"/>
    <mergeCell ref="EY341:FE341"/>
    <mergeCell ref="FF341:FL341"/>
    <mergeCell ref="FM341:FS341"/>
    <mergeCell ref="FT341:FZ341"/>
    <mergeCell ref="GA341:GG341"/>
    <mergeCell ref="GH341:GN341"/>
    <mergeCell ref="GO341:GU341"/>
    <mergeCell ref="GV341:HB341"/>
    <mergeCell ref="HC341:HI341"/>
    <mergeCell ref="HJ341:HP341"/>
    <mergeCell ref="HQ341:HW341"/>
    <mergeCell ref="A1033:H1033"/>
    <mergeCell ref="A937:G937"/>
    <mergeCell ref="A938:G938"/>
    <mergeCell ref="A939:G939"/>
    <mergeCell ref="A940:G940"/>
    <mergeCell ref="A953:G953"/>
    <mergeCell ref="A954:G954"/>
    <mergeCell ref="A955:G955"/>
    <mergeCell ref="A956:G956"/>
    <mergeCell ref="A957:G957"/>
    <mergeCell ref="A958:G958"/>
    <mergeCell ref="A960:H960"/>
    <mergeCell ref="A962:G962"/>
    <mergeCell ref="A942:H942"/>
    <mergeCell ref="A944:G944"/>
    <mergeCell ref="A945:G945"/>
    <mergeCell ref="A946:G946"/>
    <mergeCell ref="A948:G948"/>
    <mergeCell ref="A949:G949"/>
    <mergeCell ref="A950:G950"/>
    <mergeCell ref="A951:G951"/>
    <mergeCell ref="A952:G952"/>
    <mergeCell ref="A760:H760"/>
    <mergeCell ref="A642:H642"/>
    <mergeCell ref="A644:H644"/>
    <mergeCell ref="A600:H600"/>
    <mergeCell ref="A602:G602"/>
    <mergeCell ref="A603:G603"/>
    <mergeCell ref="A604:G604"/>
    <mergeCell ref="A605:G605"/>
    <mergeCell ref="A606:G606"/>
    <mergeCell ref="A607:G607"/>
    <mergeCell ref="A831:G831"/>
    <mergeCell ref="HX341:ID341"/>
    <mergeCell ref="IE341:IK341"/>
    <mergeCell ref="IL341:IR341"/>
    <mergeCell ref="IS341:IY341"/>
    <mergeCell ref="IZ341:JF341"/>
    <mergeCell ref="JG341:JM341"/>
    <mergeCell ref="JN341:JT341"/>
    <mergeCell ref="JU341:KA341"/>
    <mergeCell ref="KB341:KH341"/>
    <mergeCell ref="KI341:KO341"/>
    <mergeCell ref="KP341:KV341"/>
    <mergeCell ref="KW341:LC341"/>
    <mergeCell ref="LD341:LJ341"/>
    <mergeCell ref="LK341:LQ341"/>
    <mergeCell ref="LR341:LX341"/>
    <mergeCell ref="LY341:ME341"/>
    <mergeCell ref="MF341:ML341"/>
    <mergeCell ref="MM341:MS341"/>
    <mergeCell ref="MT341:MZ341"/>
    <mergeCell ref="NA341:NG341"/>
    <mergeCell ref="NH341:NN341"/>
    <mergeCell ref="NO341:NU341"/>
    <mergeCell ref="NV341:OB341"/>
    <mergeCell ref="OC341:OI341"/>
    <mergeCell ref="OJ341:OP341"/>
    <mergeCell ref="OQ341:OW341"/>
    <mergeCell ref="OX341:PD341"/>
    <mergeCell ref="PE341:PK341"/>
    <mergeCell ref="PL341:PR341"/>
    <mergeCell ref="PS341:PY341"/>
    <mergeCell ref="PZ341:QF341"/>
    <mergeCell ref="QG341:QM341"/>
    <mergeCell ref="QN341:QT341"/>
    <mergeCell ref="QU341:RA341"/>
    <mergeCell ref="RB341:RH341"/>
    <mergeCell ref="RI341:RO341"/>
    <mergeCell ref="RP341:RV341"/>
    <mergeCell ref="RW341:SC341"/>
    <mergeCell ref="SD341:SJ341"/>
    <mergeCell ref="SK341:SQ341"/>
    <mergeCell ref="SR341:SX341"/>
    <mergeCell ref="SY341:TE341"/>
    <mergeCell ref="TF341:TL341"/>
    <mergeCell ref="TM341:TS341"/>
    <mergeCell ref="TT341:TZ341"/>
    <mergeCell ref="UA341:UG341"/>
    <mergeCell ref="UH341:UN341"/>
    <mergeCell ref="UO341:UU341"/>
    <mergeCell ref="UV341:VB341"/>
    <mergeCell ref="VC341:VI341"/>
    <mergeCell ref="VJ341:VP341"/>
    <mergeCell ref="VQ341:VW341"/>
    <mergeCell ref="VX341:WD341"/>
    <mergeCell ref="WE341:WK341"/>
    <mergeCell ref="WL341:WR341"/>
    <mergeCell ref="WS341:WY341"/>
    <mergeCell ref="WZ341:XF341"/>
    <mergeCell ref="XG341:XM341"/>
    <mergeCell ref="XN341:XT341"/>
    <mergeCell ref="XU341:YA341"/>
    <mergeCell ref="YB341:YH341"/>
    <mergeCell ref="YI341:YO341"/>
    <mergeCell ref="YP341:YV341"/>
    <mergeCell ref="YW341:ZC341"/>
    <mergeCell ref="ZD341:ZJ341"/>
    <mergeCell ref="ZK341:ZQ341"/>
    <mergeCell ref="ZR341:ZX341"/>
    <mergeCell ref="ZY341:AAE341"/>
    <mergeCell ref="AAF341:AAL341"/>
    <mergeCell ref="AAM341:AAS341"/>
    <mergeCell ref="AAT341:AAZ341"/>
    <mergeCell ref="ABA341:ABG341"/>
    <mergeCell ref="ABH341:ABN341"/>
    <mergeCell ref="ABO341:ABU341"/>
    <mergeCell ref="ABV341:ACB341"/>
    <mergeCell ref="ACC341:ACI341"/>
    <mergeCell ref="ACJ341:ACP341"/>
    <mergeCell ref="ACQ341:ACW341"/>
    <mergeCell ref="ACX341:ADD341"/>
    <mergeCell ref="ADE341:ADK341"/>
    <mergeCell ref="ADL341:ADR341"/>
    <mergeCell ref="ADS341:ADY341"/>
    <mergeCell ref="ADZ341:AEF341"/>
    <mergeCell ref="AEG341:AEM341"/>
    <mergeCell ref="AEN341:AET341"/>
    <mergeCell ref="AEU341:AFA341"/>
    <mergeCell ref="AFB341:AFH341"/>
    <mergeCell ref="AFI341:AFO341"/>
    <mergeCell ref="AFP341:AFV341"/>
    <mergeCell ref="AFW341:AGC341"/>
    <mergeCell ref="AGD341:AGJ341"/>
    <mergeCell ref="AGK341:AGQ341"/>
    <mergeCell ref="AGR341:AGX341"/>
    <mergeCell ref="AGY341:AHE341"/>
    <mergeCell ref="AHF341:AHL341"/>
    <mergeCell ref="AHM341:AHS341"/>
    <mergeCell ref="AHT341:AHZ341"/>
    <mergeCell ref="AIA341:AIG341"/>
    <mergeCell ref="AIH341:AIN341"/>
    <mergeCell ref="AIO341:AIU341"/>
    <mergeCell ref="AIV341:AJB341"/>
    <mergeCell ref="AJC341:AJI341"/>
    <mergeCell ref="AJJ341:AJP341"/>
    <mergeCell ref="AJQ341:AJW341"/>
    <mergeCell ref="AJX341:AKD341"/>
    <mergeCell ref="AKE341:AKK341"/>
    <mergeCell ref="AKL341:AKR341"/>
    <mergeCell ref="AKS341:AKY341"/>
    <mergeCell ref="AKZ341:ALF341"/>
    <mergeCell ref="ALG341:ALM341"/>
    <mergeCell ref="ALN341:ALT341"/>
    <mergeCell ref="ALU341:AMA341"/>
    <mergeCell ref="AMB341:AMH341"/>
    <mergeCell ref="AMI341:AMO341"/>
    <mergeCell ref="AMP341:AMV341"/>
    <mergeCell ref="AMW341:ANC341"/>
    <mergeCell ref="AND341:ANJ341"/>
    <mergeCell ref="ANK341:ANQ341"/>
    <mergeCell ref="ANR341:ANX341"/>
    <mergeCell ref="ANY341:AOE341"/>
    <mergeCell ref="AOF341:AOL341"/>
    <mergeCell ref="AOM341:AOS341"/>
    <mergeCell ref="AOT341:AOZ341"/>
    <mergeCell ref="APA341:APG341"/>
    <mergeCell ref="APH341:APN341"/>
    <mergeCell ref="APO341:APU341"/>
    <mergeCell ref="APV341:AQB341"/>
    <mergeCell ref="AQC341:AQI341"/>
    <mergeCell ref="AQJ341:AQP341"/>
    <mergeCell ref="AQQ341:AQW341"/>
    <mergeCell ref="AQX341:ARD341"/>
    <mergeCell ref="ARE341:ARK341"/>
    <mergeCell ref="ARL341:ARR341"/>
    <mergeCell ref="ARS341:ARY341"/>
    <mergeCell ref="ARZ341:ASF341"/>
    <mergeCell ref="ASG341:ASM341"/>
    <mergeCell ref="ASN341:AST341"/>
    <mergeCell ref="ASU341:ATA341"/>
    <mergeCell ref="ATB341:ATH341"/>
    <mergeCell ref="ATI341:ATO341"/>
    <mergeCell ref="ATP341:ATV341"/>
    <mergeCell ref="ATW341:AUC341"/>
    <mergeCell ref="AUD341:AUJ341"/>
    <mergeCell ref="AUK341:AUQ341"/>
    <mergeCell ref="AUR341:AUX341"/>
    <mergeCell ref="AUY341:AVE341"/>
    <mergeCell ref="AVF341:AVL341"/>
    <mergeCell ref="AVM341:AVS341"/>
    <mergeCell ref="AVT341:AVZ341"/>
    <mergeCell ref="AWA341:AWG341"/>
    <mergeCell ref="AWH341:AWN341"/>
    <mergeCell ref="AWO341:AWU341"/>
    <mergeCell ref="AWV341:AXB341"/>
    <mergeCell ref="AXC341:AXI341"/>
    <mergeCell ref="AXJ341:AXP341"/>
    <mergeCell ref="AXQ341:AXW341"/>
    <mergeCell ref="AXX341:AYD341"/>
    <mergeCell ref="AYE341:AYK341"/>
    <mergeCell ref="AYL341:AYR341"/>
    <mergeCell ref="AYS341:AYY341"/>
    <mergeCell ref="AYZ341:AZF341"/>
    <mergeCell ref="AZG341:AZM341"/>
    <mergeCell ref="AZN341:AZT341"/>
    <mergeCell ref="AZU341:BAA341"/>
    <mergeCell ref="BAB341:BAH341"/>
    <mergeCell ref="BAI341:BAO341"/>
    <mergeCell ref="BAP341:BAV341"/>
    <mergeCell ref="BAW341:BBC341"/>
    <mergeCell ref="BBD341:BBJ341"/>
    <mergeCell ref="BBK341:BBQ341"/>
    <mergeCell ref="BBR341:BBX341"/>
    <mergeCell ref="BBY341:BCE341"/>
    <mergeCell ref="BCF341:BCL341"/>
    <mergeCell ref="BCM341:BCS341"/>
    <mergeCell ref="BCT341:BCZ341"/>
    <mergeCell ref="BDA341:BDG341"/>
    <mergeCell ref="BDH341:BDN341"/>
    <mergeCell ref="BDO341:BDU341"/>
    <mergeCell ref="BDV341:BEB341"/>
    <mergeCell ref="BEC341:BEI341"/>
    <mergeCell ref="BEJ341:BEP341"/>
    <mergeCell ref="BEQ341:BEW341"/>
    <mergeCell ref="BEX341:BFD341"/>
    <mergeCell ref="BFE341:BFK341"/>
    <mergeCell ref="BFL341:BFR341"/>
    <mergeCell ref="BFS341:BFY341"/>
    <mergeCell ref="BFZ341:BGF341"/>
    <mergeCell ref="BGG341:BGM341"/>
    <mergeCell ref="BGN341:BGT341"/>
    <mergeCell ref="BGU341:BHA341"/>
    <mergeCell ref="BHB341:BHH341"/>
    <mergeCell ref="BHI341:BHO341"/>
    <mergeCell ref="BHP341:BHV341"/>
    <mergeCell ref="BHW341:BIC341"/>
    <mergeCell ref="BID341:BIJ341"/>
    <mergeCell ref="BIK341:BIQ341"/>
    <mergeCell ref="BIR341:BIX341"/>
    <mergeCell ref="BIY341:BJE341"/>
    <mergeCell ref="BJF341:BJL341"/>
    <mergeCell ref="BJM341:BJS341"/>
    <mergeCell ref="BJT341:BJZ341"/>
    <mergeCell ref="BKA341:BKG341"/>
    <mergeCell ref="BKH341:BKN341"/>
    <mergeCell ref="BKO341:BKU341"/>
    <mergeCell ref="BKV341:BLB341"/>
    <mergeCell ref="BLC341:BLI341"/>
    <mergeCell ref="BLJ341:BLP341"/>
    <mergeCell ref="BLQ341:BLW341"/>
    <mergeCell ref="BLX341:BMD341"/>
    <mergeCell ref="BME341:BMK341"/>
    <mergeCell ref="BML341:BMR341"/>
    <mergeCell ref="BMS341:BMY341"/>
    <mergeCell ref="BMZ341:BNF341"/>
    <mergeCell ref="BNG341:BNM341"/>
    <mergeCell ref="BNN341:BNT341"/>
    <mergeCell ref="BNU341:BOA341"/>
    <mergeCell ref="BOB341:BOH341"/>
    <mergeCell ref="BOI341:BOO341"/>
    <mergeCell ref="BOP341:BOV341"/>
    <mergeCell ref="BOW341:BPC341"/>
    <mergeCell ref="BPD341:BPJ341"/>
    <mergeCell ref="BPK341:BPQ341"/>
    <mergeCell ref="BPR341:BPX341"/>
    <mergeCell ref="BPY341:BQE341"/>
    <mergeCell ref="BQF341:BQL341"/>
    <mergeCell ref="BQM341:BQS341"/>
    <mergeCell ref="BQT341:BQZ341"/>
    <mergeCell ref="BRA341:BRG341"/>
    <mergeCell ref="BRH341:BRN341"/>
    <mergeCell ref="BRO341:BRU341"/>
    <mergeCell ref="BRV341:BSB341"/>
    <mergeCell ref="BSC341:BSI341"/>
    <mergeCell ref="BSJ341:BSP341"/>
    <mergeCell ref="BSQ341:BSW341"/>
    <mergeCell ref="BSX341:BTD341"/>
    <mergeCell ref="BTE341:BTK341"/>
    <mergeCell ref="BTL341:BTR341"/>
    <mergeCell ref="BTS341:BTY341"/>
    <mergeCell ref="BTZ341:BUF341"/>
    <mergeCell ref="BUG341:BUM341"/>
    <mergeCell ref="BUN341:BUT341"/>
    <mergeCell ref="BUU341:BVA341"/>
    <mergeCell ref="BVB341:BVH341"/>
    <mergeCell ref="BVI341:BVO341"/>
    <mergeCell ref="BVP341:BVV341"/>
    <mergeCell ref="BVW341:BWC341"/>
    <mergeCell ref="BWD341:BWJ341"/>
    <mergeCell ref="BWK341:BWQ341"/>
    <mergeCell ref="BWR341:BWX341"/>
    <mergeCell ref="BWY341:BXE341"/>
    <mergeCell ref="BXF341:BXL341"/>
    <mergeCell ref="BXM341:BXS341"/>
    <mergeCell ref="BXT341:BXZ341"/>
    <mergeCell ref="BYA341:BYG341"/>
    <mergeCell ref="BYH341:BYN341"/>
    <mergeCell ref="BYO341:BYU341"/>
    <mergeCell ref="BYV341:BZB341"/>
    <mergeCell ref="BZC341:BZI341"/>
    <mergeCell ref="BZJ341:BZP341"/>
    <mergeCell ref="BZQ341:BZW341"/>
    <mergeCell ref="BZX341:CAD341"/>
    <mergeCell ref="CAE341:CAK341"/>
    <mergeCell ref="CAL341:CAR341"/>
    <mergeCell ref="CAS341:CAY341"/>
    <mergeCell ref="CAZ341:CBF341"/>
    <mergeCell ref="CBG341:CBM341"/>
    <mergeCell ref="CBN341:CBT341"/>
    <mergeCell ref="CBU341:CCA341"/>
    <mergeCell ref="CCB341:CCH341"/>
    <mergeCell ref="CCI341:CCO341"/>
    <mergeCell ref="CCP341:CCV341"/>
    <mergeCell ref="CCW341:CDC341"/>
    <mergeCell ref="CDD341:CDJ341"/>
    <mergeCell ref="CDK341:CDQ341"/>
    <mergeCell ref="CDR341:CDX341"/>
    <mergeCell ref="CDY341:CEE341"/>
    <mergeCell ref="CEF341:CEL341"/>
    <mergeCell ref="CEM341:CES341"/>
    <mergeCell ref="CET341:CEZ341"/>
    <mergeCell ref="CFA341:CFG341"/>
    <mergeCell ref="CFH341:CFN341"/>
    <mergeCell ref="CFO341:CFU341"/>
    <mergeCell ref="CFV341:CGB341"/>
    <mergeCell ref="CGC341:CGI341"/>
    <mergeCell ref="CGJ341:CGP341"/>
    <mergeCell ref="CGQ341:CGW341"/>
    <mergeCell ref="CGX341:CHD341"/>
    <mergeCell ref="CHE341:CHK341"/>
    <mergeCell ref="CHL341:CHR341"/>
    <mergeCell ref="CHS341:CHY341"/>
    <mergeCell ref="CHZ341:CIF341"/>
    <mergeCell ref="CIG341:CIM341"/>
    <mergeCell ref="CIN341:CIT341"/>
    <mergeCell ref="CIU341:CJA341"/>
    <mergeCell ref="CJB341:CJH341"/>
    <mergeCell ref="CJI341:CJO341"/>
    <mergeCell ref="CJP341:CJV341"/>
    <mergeCell ref="CJW341:CKC341"/>
    <mergeCell ref="CKD341:CKJ341"/>
    <mergeCell ref="CKK341:CKQ341"/>
    <mergeCell ref="CKR341:CKX341"/>
    <mergeCell ref="CKY341:CLE341"/>
    <mergeCell ref="CLF341:CLL341"/>
    <mergeCell ref="CLM341:CLS341"/>
    <mergeCell ref="CLT341:CLZ341"/>
    <mergeCell ref="CMA341:CMG341"/>
    <mergeCell ref="CMH341:CMN341"/>
    <mergeCell ref="CMO341:CMU341"/>
    <mergeCell ref="CMV341:CNB341"/>
    <mergeCell ref="CNC341:CNI341"/>
    <mergeCell ref="CNJ341:CNP341"/>
    <mergeCell ref="CNQ341:CNW341"/>
    <mergeCell ref="CNX341:COD341"/>
    <mergeCell ref="COE341:COK341"/>
    <mergeCell ref="COL341:COR341"/>
    <mergeCell ref="COS341:COY341"/>
    <mergeCell ref="COZ341:CPF341"/>
    <mergeCell ref="CPG341:CPM341"/>
    <mergeCell ref="CPN341:CPT341"/>
    <mergeCell ref="CPU341:CQA341"/>
    <mergeCell ref="CQB341:CQH341"/>
    <mergeCell ref="CQI341:CQO341"/>
    <mergeCell ref="CQP341:CQV341"/>
    <mergeCell ref="CQW341:CRC341"/>
    <mergeCell ref="CRD341:CRJ341"/>
    <mergeCell ref="CRK341:CRQ341"/>
    <mergeCell ref="CRR341:CRX341"/>
    <mergeCell ref="CRY341:CSE341"/>
    <mergeCell ref="CSF341:CSL341"/>
    <mergeCell ref="CSM341:CSS341"/>
    <mergeCell ref="CST341:CSZ341"/>
    <mergeCell ref="CTA341:CTG341"/>
    <mergeCell ref="CTH341:CTN341"/>
    <mergeCell ref="CTO341:CTU341"/>
    <mergeCell ref="CTV341:CUB341"/>
    <mergeCell ref="CUC341:CUI341"/>
    <mergeCell ref="CUJ341:CUP341"/>
    <mergeCell ref="CUQ341:CUW341"/>
    <mergeCell ref="CUX341:CVD341"/>
    <mergeCell ref="CVE341:CVK341"/>
    <mergeCell ref="CVL341:CVR341"/>
    <mergeCell ref="CVS341:CVY341"/>
    <mergeCell ref="CVZ341:CWF341"/>
    <mergeCell ref="CWG341:CWM341"/>
    <mergeCell ref="CWN341:CWT341"/>
    <mergeCell ref="CWU341:CXA341"/>
    <mergeCell ref="CXB341:CXH341"/>
    <mergeCell ref="CXI341:CXO341"/>
    <mergeCell ref="CXP341:CXV341"/>
    <mergeCell ref="CXW341:CYC341"/>
    <mergeCell ref="CYD341:CYJ341"/>
    <mergeCell ref="CYK341:CYQ341"/>
    <mergeCell ref="CYR341:CYX341"/>
    <mergeCell ref="CYY341:CZE341"/>
    <mergeCell ref="CZF341:CZL341"/>
    <mergeCell ref="CZM341:CZS341"/>
    <mergeCell ref="CZT341:CZZ341"/>
    <mergeCell ref="DAA341:DAG341"/>
    <mergeCell ref="DAH341:DAN341"/>
    <mergeCell ref="DAO341:DAU341"/>
    <mergeCell ref="DAV341:DBB341"/>
    <mergeCell ref="DBC341:DBI341"/>
    <mergeCell ref="DBJ341:DBP341"/>
    <mergeCell ref="DBQ341:DBW341"/>
    <mergeCell ref="DBX341:DCD341"/>
    <mergeCell ref="DCE341:DCK341"/>
    <mergeCell ref="DCL341:DCR341"/>
    <mergeCell ref="DCS341:DCY341"/>
    <mergeCell ref="DCZ341:DDF341"/>
    <mergeCell ref="DDG341:DDM341"/>
    <mergeCell ref="DDN341:DDT341"/>
    <mergeCell ref="DDU341:DEA341"/>
    <mergeCell ref="DEB341:DEH341"/>
    <mergeCell ref="DEI341:DEO341"/>
    <mergeCell ref="DEP341:DEV341"/>
    <mergeCell ref="DEW341:DFC341"/>
    <mergeCell ref="DFD341:DFJ341"/>
    <mergeCell ref="DFK341:DFQ341"/>
    <mergeCell ref="DFR341:DFX341"/>
    <mergeCell ref="DFY341:DGE341"/>
    <mergeCell ref="DGF341:DGL341"/>
    <mergeCell ref="DGM341:DGS341"/>
    <mergeCell ref="DGT341:DGZ341"/>
    <mergeCell ref="DHA341:DHG341"/>
    <mergeCell ref="DHH341:DHN341"/>
    <mergeCell ref="DHO341:DHU341"/>
    <mergeCell ref="DHV341:DIB341"/>
    <mergeCell ref="DIC341:DII341"/>
    <mergeCell ref="DIJ341:DIP341"/>
    <mergeCell ref="DIQ341:DIW341"/>
    <mergeCell ref="DIX341:DJD341"/>
    <mergeCell ref="DJE341:DJK341"/>
    <mergeCell ref="DJL341:DJR341"/>
    <mergeCell ref="DJS341:DJY341"/>
    <mergeCell ref="DJZ341:DKF341"/>
    <mergeCell ref="DKG341:DKM341"/>
    <mergeCell ref="DKN341:DKT341"/>
    <mergeCell ref="DKU341:DLA341"/>
    <mergeCell ref="DLB341:DLH341"/>
    <mergeCell ref="DLI341:DLO341"/>
    <mergeCell ref="DLP341:DLV341"/>
    <mergeCell ref="DLW341:DMC341"/>
    <mergeCell ref="DMD341:DMJ341"/>
    <mergeCell ref="DMK341:DMQ341"/>
    <mergeCell ref="DMR341:DMX341"/>
    <mergeCell ref="DMY341:DNE341"/>
    <mergeCell ref="DNF341:DNL341"/>
    <mergeCell ref="DNM341:DNS341"/>
    <mergeCell ref="DNT341:DNZ341"/>
    <mergeCell ref="DOA341:DOG341"/>
    <mergeCell ref="DOH341:DON341"/>
    <mergeCell ref="DOO341:DOU341"/>
    <mergeCell ref="DOV341:DPB341"/>
    <mergeCell ref="DPC341:DPI341"/>
    <mergeCell ref="DPJ341:DPP341"/>
    <mergeCell ref="DPQ341:DPW341"/>
    <mergeCell ref="DPX341:DQD341"/>
    <mergeCell ref="DQE341:DQK341"/>
    <mergeCell ref="DQL341:DQR341"/>
    <mergeCell ref="DQS341:DQY341"/>
    <mergeCell ref="DQZ341:DRF341"/>
    <mergeCell ref="DRG341:DRM341"/>
    <mergeCell ref="DRN341:DRT341"/>
    <mergeCell ref="DRU341:DSA341"/>
    <mergeCell ref="DSB341:DSH341"/>
    <mergeCell ref="DSI341:DSO341"/>
    <mergeCell ref="DSP341:DSV341"/>
    <mergeCell ref="DSW341:DTC341"/>
    <mergeCell ref="DTD341:DTJ341"/>
    <mergeCell ref="DTK341:DTQ341"/>
    <mergeCell ref="DTR341:DTX341"/>
    <mergeCell ref="DTY341:DUE341"/>
    <mergeCell ref="DUF341:DUL341"/>
    <mergeCell ref="DUM341:DUS341"/>
    <mergeCell ref="DUT341:DUZ341"/>
    <mergeCell ref="DVA341:DVG341"/>
    <mergeCell ref="DVH341:DVN341"/>
    <mergeCell ref="DVO341:DVU341"/>
    <mergeCell ref="DVV341:DWB341"/>
    <mergeCell ref="DWC341:DWI341"/>
    <mergeCell ref="DWJ341:DWP341"/>
    <mergeCell ref="DWQ341:DWW341"/>
    <mergeCell ref="DWX341:DXD341"/>
    <mergeCell ref="DXE341:DXK341"/>
    <mergeCell ref="DXL341:DXR341"/>
    <mergeCell ref="DXS341:DXY341"/>
    <mergeCell ref="DXZ341:DYF341"/>
    <mergeCell ref="DYG341:DYM341"/>
    <mergeCell ref="DYN341:DYT341"/>
    <mergeCell ref="DYU341:DZA341"/>
    <mergeCell ref="DZB341:DZH341"/>
    <mergeCell ref="DZI341:DZO341"/>
    <mergeCell ref="DZP341:DZV341"/>
    <mergeCell ref="DZW341:EAC341"/>
    <mergeCell ref="EAD341:EAJ341"/>
    <mergeCell ref="EAK341:EAQ341"/>
    <mergeCell ref="EAR341:EAX341"/>
    <mergeCell ref="EAY341:EBE341"/>
    <mergeCell ref="EBF341:EBL341"/>
    <mergeCell ref="EBM341:EBS341"/>
    <mergeCell ref="EBT341:EBZ341"/>
    <mergeCell ref="ECA341:ECG341"/>
    <mergeCell ref="ECH341:ECN341"/>
    <mergeCell ref="ECO341:ECU341"/>
    <mergeCell ref="ECV341:EDB341"/>
    <mergeCell ref="EDC341:EDI341"/>
    <mergeCell ref="EDJ341:EDP341"/>
    <mergeCell ref="EDQ341:EDW341"/>
    <mergeCell ref="EDX341:EED341"/>
    <mergeCell ref="EEE341:EEK341"/>
    <mergeCell ref="EEL341:EER341"/>
    <mergeCell ref="EES341:EEY341"/>
    <mergeCell ref="EEZ341:EFF341"/>
    <mergeCell ref="EFG341:EFM341"/>
    <mergeCell ref="EFN341:EFT341"/>
    <mergeCell ref="EFU341:EGA341"/>
    <mergeCell ref="EGB341:EGH341"/>
    <mergeCell ref="EGI341:EGO341"/>
    <mergeCell ref="EGP341:EGV341"/>
    <mergeCell ref="EGW341:EHC341"/>
    <mergeCell ref="EHD341:EHJ341"/>
    <mergeCell ref="EHK341:EHQ341"/>
    <mergeCell ref="EHR341:EHX341"/>
    <mergeCell ref="EHY341:EIE341"/>
    <mergeCell ref="EIF341:EIL341"/>
    <mergeCell ref="EIM341:EIS341"/>
    <mergeCell ref="EIT341:EIZ341"/>
    <mergeCell ref="EJA341:EJG341"/>
    <mergeCell ref="EJH341:EJN341"/>
    <mergeCell ref="EJO341:EJU341"/>
    <mergeCell ref="EJV341:EKB341"/>
    <mergeCell ref="EKC341:EKI341"/>
    <mergeCell ref="EKJ341:EKP341"/>
    <mergeCell ref="EKQ341:EKW341"/>
    <mergeCell ref="EKX341:ELD341"/>
    <mergeCell ref="ELE341:ELK341"/>
    <mergeCell ref="ELL341:ELR341"/>
    <mergeCell ref="ELS341:ELY341"/>
    <mergeCell ref="ELZ341:EMF341"/>
    <mergeCell ref="EMG341:EMM341"/>
    <mergeCell ref="EMN341:EMT341"/>
    <mergeCell ref="EMU341:ENA341"/>
    <mergeCell ref="ENB341:ENH341"/>
    <mergeCell ref="ENI341:ENO341"/>
    <mergeCell ref="ENP341:ENV341"/>
    <mergeCell ref="ENW341:EOC341"/>
    <mergeCell ref="EOD341:EOJ341"/>
    <mergeCell ref="EOK341:EOQ341"/>
    <mergeCell ref="EOR341:EOX341"/>
    <mergeCell ref="EOY341:EPE341"/>
    <mergeCell ref="EPF341:EPL341"/>
    <mergeCell ref="EPM341:EPS341"/>
    <mergeCell ref="EPT341:EPZ341"/>
    <mergeCell ref="EQA341:EQG341"/>
    <mergeCell ref="EQH341:EQN341"/>
    <mergeCell ref="EQO341:EQU341"/>
    <mergeCell ref="EQV341:ERB341"/>
    <mergeCell ref="ERC341:ERI341"/>
    <mergeCell ref="ERJ341:ERP341"/>
    <mergeCell ref="ERQ341:ERW341"/>
    <mergeCell ref="ERX341:ESD341"/>
    <mergeCell ref="ESE341:ESK341"/>
    <mergeCell ref="ESL341:ESR341"/>
    <mergeCell ref="ESS341:ESY341"/>
    <mergeCell ref="ESZ341:ETF341"/>
    <mergeCell ref="ETG341:ETM341"/>
    <mergeCell ref="ETN341:ETT341"/>
    <mergeCell ref="ETU341:EUA341"/>
    <mergeCell ref="EUB341:EUH341"/>
    <mergeCell ref="EUI341:EUO341"/>
    <mergeCell ref="EUP341:EUV341"/>
    <mergeCell ref="EUW341:EVC341"/>
    <mergeCell ref="EVD341:EVJ341"/>
    <mergeCell ref="EVK341:EVQ341"/>
    <mergeCell ref="EVR341:EVX341"/>
    <mergeCell ref="EVY341:EWE341"/>
    <mergeCell ref="EWF341:EWL341"/>
    <mergeCell ref="EWM341:EWS341"/>
    <mergeCell ref="EWT341:EWZ341"/>
    <mergeCell ref="EXA341:EXG341"/>
    <mergeCell ref="EXH341:EXN341"/>
    <mergeCell ref="EXO341:EXU341"/>
    <mergeCell ref="EXV341:EYB341"/>
    <mergeCell ref="EYC341:EYI341"/>
    <mergeCell ref="EYJ341:EYP341"/>
    <mergeCell ref="EYQ341:EYW341"/>
    <mergeCell ref="EYX341:EZD341"/>
    <mergeCell ref="EZE341:EZK341"/>
    <mergeCell ref="EZL341:EZR341"/>
    <mergeCell ref="EZS341:EZY341"/>
    <mergeCell ref="EZZ341:FAF341"/>
    <mergeCell ref="FAG341:FAM341"/>
    <mergeCell ref="FAN341:FAT341"/>
    <mergeCell ref="FAU341:FBA341"/>
    <mergeCell ref="FBB341:FBH341"/>
    <mergeCell ref="FBI341:FBO341"/>
    <mergeCell ref="FBP341:FBV341"/>
    <mergeCell ref="FBW341:FCC341"/>
    <mergeCell ref="FCD341:FCJ341"/>
    <mergeCell ref="FCK341:FCQ341"/>
    <mergeCell ref="FCR341:FCX341"/>
    <mergeCell ref="FCY341:FDE341"/>
    <mergeCell ref="FDF341:FDL341"/>
    <mergeCell ref="FDM341:FDS341"/>
    <mergeCell ref="FDT341:FDZ341"/>
    <mergeCell ref="FEA341:FEG341"/>
    <mergeCell ref="FEH341:FEN341"/>
    <mergeCell ref="FEO341:FEU341"/>
    <mergeCell ref="FEV341:FFB341"/>
    <mergeCell ref="FFC341:FFI341"/>
    <mergeCell ref="FFJ341:FFP341"/>
    <mergeCell ref="FFQ341:FFW341"/>
    <mergeCell ref="FFX341:FGD341"/>
    <mergeCell ref="FGE341:FGK341"/>
    <mergeCell ref="FGL341:FGR341"/>
    <mergeCell ref="FGS341:FGY341"/>
    <mergeCell ref="FGZ341:FHF341"/>
    <mergeCell ref="FHG341:FHM341"/>
    <mergeCell ref="FHN341:FHT341"/>
    <mergeCell ref="FHU341:FIA341"/>
    <mergeCell ref="FIB341:FIH341"/>
    <mergeCell ref="FII341:FIO341"/>
    <mergeCell ref="FIP341:FIV341"/>
    <mergeCell ref="FIW341:FJC341"/>
    <mergeCell ref="FJD341:FJJ341"/>
    <mergeCell ref="FJK341:FJQ341"/>
    <mergeCell ref="FJR341:FJX341"/>
    <mergeCell ref="FJY341:FKE341"/>
    <mergeCell ref="FKF341:FKL341"/>
    <mergeCell ref="FKM341:FKS341"/>
    <mergeCell ref="FKT341:FKZ341"/>
    <mergeCell ref="FLA341:FLG341"/>
    <mergeCell ref="FLH341:FLN341"/>
    <mergeCell ref="FLO341:FLU341"/>
    <mergeCell ref="FLV341:FMB341"/>
    <mergeCell ref="FMC341:FMI341"/>
    <mergeCell ref="FMJ341:FMP341"/>
    <mergeCell ref="FMQ341:FMW341"/>
    <mergeCell ref="FMX341:FND341"/>
    <mergeCell ref="FNE341:FNK341"/>
    <mergeCell ref="FNL341:FNR341"/>
    <mergeCell ref="FNS341:FNY341"/>
    <mergeCell ref="FNZ341:FOF341"/>
    <mergeCell ref="FOG341:FOM341"/>
    <mergeCell ref="FON341:FOT341"/>
    <mergeCell ref="FOU341:FPA341"/>
    <mergeCell ref="FPB341:FPH341"/>
    <mergeCell ref="FPI341:FPO341"/>
    <mergeCell ref="FPP341:FPV341"/>
    <mergeCell ref="FPW341:FQC341"/>
    <mergeCell ref="FQD341:FQJ341"/>
    <mergeCell ref="FQK341:FQQ341"/>
    <mergeCell ref="FQR341:FQX341"/>
    <mergeCell ref="FQY341:FRE341"/>
    <mergeCell ref="FRF341:FRL341"/>
    <mergeCell ref="FRM341:FRS341"/>
    <mergeCell ref="FRT341:FRZ341"/>
    <mergeCell ref="FSA341:FSG341"/>
    <mergeCell ref="FSH341:FSN341"/>
    <mergeCell ref="FSO341:FSU341"/>
    <mergeCell ref="FSV341:FTB341"/>
    <mergeCell ref="FTC341:FTI341"/>
    <mergeCell ref="FTJ341:FTP341"/>
    <mergeCell ref="FTQ341:FTW341"/>
    <mergeCell ref="FTX341:FUD341"/>
    <mergeCell ref="FUE341:FUK341"/>
    <mergeCell ref="FUL341:FUR341"/>
    <mergeCell ref="FUS341:FUY341"/>
    <mergeCell ref="FUZ341:FVF341"/>
    <mergeCell ref="FVG341:FVM341"/>
    <mergeCell ref="FVN341:FVT341"/>
    <mergeCell ref="FVU341:FWA341"/>
    <mergeCell ref="FWB341:FWH341"/>
    <mergeCell ref="FWI341:FWO341"/>
    <mergeCell ref="FWP341:FWV341"/>
    <mergeCell ref="FWW341:FXC341"/>
    <mergeCell ref="FXD341:FXJ341"/>
    <mergeCell ref="FXK341:FXQ341"/>
    <mergeCell ref="FXR341:FXX341"/>
    <mergeCell ref="FXY341:FYE341"/>
    <mergeCell ref="FYF341:FYL341"/>
    <mergeCell ref="FYM341:FYS341"/>
    <mergeCell ref="FYT341:FYZ341"/>
    <mergeCell ref="FZA341:FZG341"/>
    <mergeCell ref="FZH341:FZN341"/>
    <mergeCell ref="FZO341:FZU341"/>
    <mergeCell ref="FZV341:GAB341"/>
    <mergeCell ref="GAC341:GAI341"/>
    <mergeCell ref="GAJ341:GAP341"/>
    <mergeCell ref="GAQ341:GAW341"/>
    <mergeCell ref="GAX341:GBD341"/>
    <mergeCell ref="GBE341:GBK341"/>
    <mergeCell ref="GBL341:GBR341"/>
    <mergeCell ref="GBS341:GBY341"/>
    <mergeCell ref="GBZ341:GCF341"/>
    <mergeCell ref="GCG341:GCM341"/>
    <mergeCell ref="GCN341:GCT341"/>
    <mergeCell ref="GCU341:GDA341"/>
    <mergeCell ref="GDB341:GDH341"/>
    <mergeCell ref="GDI341:GDO341"/>
    <mergeCell ref="GDP341:GDV341"/>
    <mergeCell ref="GDW341:GEC341"/>
    <mergeCell ref="GED341:GEJ341"/>
    <mergeCell ref="GEK341:GEQ341"/>
    <mergeCell ref="GER341:GEX341"/>
    <mergeCell ref="GEY341:GFE341"/>
    <mergeCell ref="GFF341:GFL341"/>
    <mergeCell ref="GFM341:GFS341"/>
    <mergeCell ref="GFT341:GFZ341"/>
    <mergeCell ref="GGA341:GGG341"/>
    <mergeCell ref="GGH341:GGN341"/>
    <mergeCell ref="GGO341:GGU341"/>
    <mergeCell ref="GGV341:GHB341"/>
    <mergeCell ref="GHC341:GHI341"/>
    <mergeCell ref="GHJ341:GHP341"/>
    <mergeCell ref="GHQ341:GHW341"/>
    <mergeCell ref="GHX341:GID341"/>
    <mergeCell ref="GIE341:GIK341"/>
    <mergeCell ref="GIL341:GIR341"/>
    <mergeCell ref="GIS341:GIY341"/>
    <mergeCell ref="GIZ341:GJF341"/>
    <mergeCell ref="GJG341:GJM341"/>
    <mergeCell ref="GJN341:GJT341"/>
    <mergeCell ref="GJU341:GKA341"/>
    <mergeCell ref="GKB341:GKH341"/>
    <mergeCell ref="GKI341:GKO341"/>
    <mergeCell ref="GKP341:GKV341"/>
    <mergeCell ref="GKW341:GLC341"/>
    <mergeCell ref="GLD341:GLJ341"/>
    <mergeCell ref="GLK341:GLQ341"/>
    <mergeCell ref="GLR341:GLX341"/>
    <mergeCell ref="GLY341:GME341"/>
    <mergeCell ref="GMF341:GML341"/>
    <mergeCell ref="GMM341:GMS341"/>
    <mergeCell ref="GMT341:GMZ341"/>
    <mergeCell ref="GNA341:GNG341"/>
    <mergeCell ref="GNH341:GNN341"/>
    <mergeCell ref="GNO341:GNU341"/>
    <mergeCell ref="GNV341:GOB341"/>
    <mergeCell ref="GOC341:GOI341"/>
    <mergeCell ref="GOJ341:GOP341"/>
    <mergeCell ref="GOQ341:GOW341"/>
    <mergeCell ref="GOX341:GPD341"/>
    <mergeCell ref="GPE341:GPK341"/>
    <mergeCell ref="GPL341:GPR341"/>
    <mergeCell ref="GPS341:GPY341"/>
    <mergeCell ref="GPZ341:GQF341"/>
    <mergeCell ref="GQG341:GQM341"/>
    <mergeCell ref="GQN341:GQT341"/>
    <mergeCell ref="GQU341:GRA341"/>
    <mergeCell ref="GRB341:GRH341"/>
    <mergeCell ref="GRI341:GRO341"/>
    <mergeCell ref="GRP341:GRV341"/>
    <mergeCell ref="GRW341:GSC341"/>
    <mergeCell ref="GSD341:GSJ341"/>
    <mergeCell ref="GSK341:GSQ341"/>
    <mergeCell ref="GSR341:GSX341"/>
    <mergeCell ref="GSY341:GTE341"/>
    <mergeCell ref="GTF341:GTL341"/>
    <mergeCell ref="GTM341:GTS341"/>
    <mergeCell ref="GTT341:GTZ341"/>
    <mergeCell ref="GUA341:GUG341"/>
    <mergeCell ref="GUH341:GUN341"/>
    <mergeCell ref="GUO341:GUU341"/>
    <mergeCell ref="GUV341:GVB341"/>
    <mergeCell ref="GVC341:GVI341"/>
    <mergeCell ref="GVJ341:GVP341"/>
    <mergeCell ref="GVQ341:GVW341"/>
    <mergeCell ref="GVX341:GWD341"/>
    <mergeCell ref="GWE341:GWK341"/>
    <mergeCell ref="GWL341:GWR341"/>
    <mergeCell ref="GWS341:GWY341"/>
    <mergeCell ref="GWZ341:GXF341"/>
    <mergeCell ref="GXG341:GXM341"/>
    <mergeCell ref="GXN341:GXT341"/>
    <mergeCell ref="GXU341:GYA341"/>
    <mergeCell ref="GYB341:GYH341"/>
    <mergeCell ref="GYI341:GYO341"/>
    <mergeCell ref="GYP341:GYV341"/>
    <mergeCell ref="GYW341:GZC341"/>
    <mergeCell ref="GZD341:GZJ341"/>
    <mergeCell ref="GZK341:GZQ341"/>
    <mergeCell ref="GZR341:GZX341"/>
    <mergeCell ref="GZY341:HAE341"/>
    <mergeCell ref="HAF341:HAL341"/>
    <mergeCell ref="HAM341:HAS341"/>
    <mergeCell ref="HAT341:HAZ341"/>
    <mergeCell ref="HBA341:HBG341"/>
    <mergeCell ref="HBH341:HBN341"/>
    <mergeCell ref="HBO341:HBU341"/>
    <mergeCell ref="HBV341:HCB341"/>
    <mergeCell ref="HCC341:HCI341"/>
    <mergeCell ref="HCJ341:HCP341"/>
    <mergeCell ref="HCQ341:HCW341"/>
    <mergeCell ref="HCX341:HDD341"/>
    <mergeCell ref="HDE341:HDK341"/>
    <mergeCell ref="HDL341:HDR341"/>
    <mergeCell ref="HDS341:HDY341"/>
    <mergeCell ref="HDZ341:HEF341"/>
    <mergeCell ref="HEG341:HEM341"/>
    <mergeCell ref="HEN341:HET341"/>
    <mergeCell ref="HEU341:HFA341"/>
    <mergeCell ref="HFB341:HFH341"/>
    <mergeCell ref="HFI341:HFO341"/>
    <mergeCell ref="HFP341:HFV341"/>
    <mergeCell ref="HFW341:HGC341"/>
    <mergeCell ref="HGD341:HGJ341"/>
    <mergeCell ref="HGK341:HGQ341"/>
    <mergeCell ref="HGR341:HGX341"/>
    <mergeCell ref="HGY341:HHE341"/>
    <mergeCell ref="HHF341:HHL341"/>
    <mergeCell ref="HHM341:HHS341"/>
    <mergeCell ref="HHT341:HHZ341"/>
    <mergeCell ref="HIA341:HIG341"/>
    <mergeCell ref="HIH341:HIN341"/>
    <mergeCell ref="HIO341:HIU341"/>
    <mergeCell ref="HIV341:HJB341"/>
    <mergeCell ref="HJC341:HJI341"/>
    <mergeCell ref="HJJ341:HJP341"/>
    <mergeCell ref="HJQ341:HJW341"/>
    <mergeCell ref="HJX341:HKD341"/>
    <mergeCell ref="HKE341:HKK341"/>
    <mergeCell ref="HKL341:HKR341"/>
    <mergeCell ref="HKS341:HKY341"/>
    <mergeCell ref="HKZ341:HLF341"/>
    <mergeCell ref="HLG341:HLM341"/>
    <mergeCell ref="HLN341:HLT341"/>
    <mergeCell ref="HLU341:HMA341"/>
    <mergeCell ref="HMB341:HMH341"/>
    <mergeCell ref="HMI341:HMO341"/>
    <mergeCell ref="HMP341:HMV341"/>
    <mergeCell ref="HMW341:HNC341"/>
    <mergeCell ref="HND341:HNJ341"/>
    <mergeCell ref="HNK341:HNQ341"/>
    <mergeCell ref="HNR341:HNX341"/>
    <mergeCell ref="HNY341:HOE341"/>
    <mergeCell ref="HOF341:HOL341"/>
    <mergeCell ref="HOM341:HOS341"/>
    <mergeCell ref="HOT341:HOZ341"/>
    <mergeCell ref="HPA341:HPG341"/>
    <mergeCell ref="HPH341:HPN341"/>
    <mergeCell ref="HPO341:HPU341"/>
    <mergeCell ref="HPV341:HQB341"/>
    <mergeCell ref="HQC341:HQI341"/>
    <mergeCell ref="HQJ341:HQP341"/>
    <mergeCell ref="HQQ341:HQW341"/>
    <mergeCell ref="HQX341:HRD341"/>
    <mergeCell ref="HRE341:HRK341"/>
    <mergeCell ref="HRL341:HRR341"/>
    <mergeCell ref="HRS341:HRY341"/>
    <mergeCell ref="HRZ341:HSF341"/>
    <mergeCell ref="HSG341:HSM341"/>
    <mergeCell ref="HSN341:HST341"/>
    <mergeCell ref="HSU341:HTA341"/>
    <mergeCell ref="HTB341:HTH341"/>
    <mergeCell ref="HTI341:HTO341"/>
    <mergeCell ref="HTP341:HTV341"/>
    <mergeCell ref="HTW341:HUC341"/>
    <mergeCell ref="HUD341:HUJ341"/>
    <mergeCell ref="HUK341:HUQ341"/>
    <mergeCell ref="HUR341:HUX341"/>
    <mergeCell ref="HUY341:HVE341"/>
    <mergeCell ref="HVF341:HVL341"/>
    <mergeCell ref="HVM341:HVS341"/>
    <mergeCell ref="HVT341:HVZ341"/>
    <mergeCell ref="HWA341:HWG341"/>
    <mergeCell ref="HWH341:HWN341"/>
    <mergeCell ref="HWO341:HWU341"/>
    <mergeCell ref="HWV341:HXB341"/>
    <mergeCell ref="HXC341:HXI341"/>
    <mergeCell ref="HXJ341:HXP341"/>
    <mergeCell ref="HXQ341:HXW341"/>
    <mergeCell ref="HXX341:HYD341"/>
    <mergeCell ref="HYE341:HYK341"/>
    <mergeCell ref="HYL341:HYR341"/>
    <mergeCell ref="HYS341:HYY341"/>
    <mergeCell ref="HYZ341:HZF341"/>
    <mergeCell ref="HZG341:HZM341"/>
    <mergeCell ref="HZN341:HZT341"/>
    <mergeCell ref="HZU341:IAA341"/>
    <mergeCell ref="IAB341:IAH341"/>
    <mergeCell ref="IAI341:IAO341"/>
    <mergeCell ref="IAP341:IAV341"/>
    <mergeCell ref="IAW341:IBC341"/>
    <mergeCell ref="IBD341:IBJ341"/>
    <mergeCell ref="IBK341:IBQ341"/>
    <mergeCell ref="IBR341:IBX341"/>
    <mergeCell ref="IBY341:ICE341"/>
    <mergeCell ref="ICF341:ICL341"/>
    <mergeCell ref="ICM341:ICS341"/>
    <mergeCell ref="ICT341:ICZ341"/>
    <mergeCell ref="IDA341:IDG341"/>
    <mergeCell ref="IDH341:IDN341"/>
    <mergeCell ref="IDO341:IDU341"/>
    <mergeCell ref="IDV341:IEB341"/>
    <mergeCell ref="IEC341:IEI341"/>
    <mergeCell ref="IEJ341:IEP341"/>
    <mergeCell ref="IEQ341:IEW341"/>
    <mergeCell ref="IEX341:IFD341"/>
    <mergeCell ref="IFE341:IFK341"/>
    <mergeCell ref="IFL341:IFR341"/>
    <mergeCell ref="IFS341:IFY341"/>
    <mergeCell ref="IFZ341:IGF341"/>
    <mergeCell ref="IGG341:IGM341"/>
    <mergeCell ref="IGN341:IGT341"/>
    <mergeCell ref="IGU341:IHA341"/>
    <mergeCell ref="IHB341:IHH341"/>
    <mergeCell ref="IHI341:IHO341"/>
    <mergeCell ref="IHP341:IHV341"/>
    <mergeCell ref="IHW341:IIC341"/>
    <mergeCell ref="IID341:IIJ341"/>
    <mergeCell ref="IIK341:IIQ341"/>
    <mergeCell ref="IIR341:IIX341"/>
    <mergeCell ref="IIY341:IJE341"/>
    <mergeCell ref="IJF341:IJL341"/>
    <mergeCell ref="IJM341:IJS341"/>
    <mergeCell ref="IJT341:IJZ341"/>
    <mergeCell ref="IKA341:IKG341"/>
    <mergeCell ref="IKH341:IKN341"/>
    <mergeCell ref="IKO341:IKU341"/>
    <mergeCell ref="IKV341:ILB341"/>
    <mergeCell ref="ILC341:ILI341"/>
    <mergeCell ref="ILJ341:ILP341"/>
    <mergeCell ref="ILQ341:ILW341"/>
    <mergeCell ref="ILX341:IMD341"/>
    <mergeCell ref="IME341:IMK341"/>
    <mergeCell ref="IML341:IMR341"/>
    <mergeCell ref="IMS341:IMY341"/>
    <mergeCell ref="IMZ341:INF341"/>
    <mergeCell ref="ING341:INM341"/>
    <mergeCell ref="INN341:INT341"/>
    <mergeCell ref="INU341:IOA341"/>
    <mergeCell ref="IOB341:IOH341"/>
    <mergeCell ref="IOI341:IOO341"/>
    <mergeCell ref="IOP341:IOV341"/>
    <mergeCell ref="IOW341:IPC341"/>
    <mergeCell ref="IPD341:IPJ341"/>
    <mergeCell ref="IPK341:IPQ341"/>
    <mergeCell ref="IPR341:IPX341"/>
    <mergeCell ref="IPY341:IQE341"/>
    <mergeCell ref="IQF341:IQL341"/>
    <mergeCell ref="IQM341:IQS341"/>
    <mergeCell ref="IQT341:IQZ341"/>
    <mergeCell ref="IRA341:IRG341"/>
    <mergeCell ref="IRH341:IRN341"/>
    <mergeCell ref="IRO341:IRU341"/>
    <mergeCell ref="IRV341:ISB341"/>
    <mergeCell ref="ISC341:ISI341"/>
    <mergeCell ref="ISJ341:ISP341"/>
    <mergeCell ref="ISQ341:ISW341"/>
    <mergeCell ref="ISX341:ITD341"/>
    <mergeCell ref="ITE341:ITK341"/>
    <mergeCell ref="ITL341:ITR341"/>
    <mergeCell ref="ITS341:ITY341"/>
    <mergeCell ref="ITZ341:IUF341"/>
    <mergeCell ref="IUG341:IUM341"/>
    <mergeCell ref="IUN341:IUT341"/>
    <mergeCell ref="IUU341:IVA341"/>
    <mergeCell ref="IVB341:IVH341"/>
    <mergeCell ref="IVI341:IVO341"/>
    <mergeCell ref="IVP341:IVV341"/>
    <mergeCell ref="IVW341:IWC341"/>
    <mergeCell ref="IWD341:IWJ341"/>
    <mergeCell ref="IWK341:IWQ341"/>
    <mergeCell ref="IWR341:IWX341"/>
    <mergeCell ref="IWY341:IXE341"/>
    <mergeCell ref="IXF341:IXL341"/>
    <mergeCell ref="IXM341:IXS341"/>
    <mergeCell ref="IXT341:IXZ341"/>
    <mergeCell ref="IYA341:IYG341"/>
    <mergeCell ref="IYH341:IYN341"/>
    <mergeCell ref="IYO341:IYU341"/>
    <mergeCell ref="IYV341:IZB341"/>
    <mergeCell ref="IZC341:IZI341"/>
    <mergeCell ref="IZJ341:IZP341"/>
    <mergeCell ref="IZQ341:IZW341"/>
    <mergeCell ref="IZX341:JAD341"/>
    <mergeCell ref="JAE341:JAK341"/>
    <mergeCell ref="JAL341:JAR341"/>
    <mergeCell ref="JAS341:JAY341"/>
    <mergeCell ref="JAZ341:JBF341"/>
    <mergeCell ref="JBG341:JBM341"/>
    <mergeCell ref="JBN341:JBT341"/>
    <mergeCell ref="JBU341:JCA341"/>
    <mergeCell ref="JCB341:JCH341"/>
    <mergeCell ref="JCI341:JCO341"/>
    <mergeCell ref="JCP341:JCV341"/>
    <mergeCell ref="JCW341:JDC341"/>
    <mergeCell ref="JDD341:JDJ341"/>
    <mergeCell ref="JDK341:JDQ341"/>
    <mergeCell ref="JDR341:JDX341"/>
    <mergeCell ref="JDY341:JEE341"/>
    <mergeCell ref="JEF341:JEL341"/>
    <mergeCell ref="JEM341:JES341"/>
    <mergeCell ref="JET341:JEZ341"/>
    <mergeCell ref="JFA341:JFG341"/>
    <mergeCell ref="JFH341:JFN341"/>
    <mergeCell ref="JFO341:JFU341"/>
    <mergeCell ref="JFV341:JGB341"/>
    <mergeCell ref="JGC341:JGI341"/>
    <mergeCell ref="JGJ341:JGP341"/>
    <mergeCell ref="JGQ341:JGW341"/>
    <mergeCell ref="JGX341:JHD341"/>
    <mergeCell ref="JHE341:JHK341"/>
    <mergeCell ref="JHL341:JHR341"/>
    <mergeCell ref="JHS341:JHY341"/>
    <mergeCell ref="JHZ341:JIF341"/>
    <mergeCell ref="JIG341:JIM341"/>
    <mergeCell ref="JIN341:JIT341"/>
    <mergeCell ref="JIU341:JJA341"/>
    <mergeCell ref="JJB341:JJH341"/>
    <mergeCell ref="JJI341:JJO341"/>
    <mergeCell ref="JJP341:JJV341"/>
    <mergeCell ref="JJW341:JKC341"/>
    <mergeCell ref="JKD341:JKJ341"/>
    <mergeCell ref="JKK341:JKQ341"/>
    <mergeCell ref="JKR341:JKX341"/>
    <mergeCell ref="JKY341:JLE341"/>
    <mergeCell ref="JLF341:JLL341"/>
    <mergeCell ref="JLM341:JLS341"/>
    <mergeCell ref="JLT341:JLZ341"/>
    <mergeCell ref="JMA341:JMG341"/>
    <mergeCell ref="JMH341:JMN341"/>
    <mergeCell ref="JMO341:JMU341"/>
    <mergeCell ref="JMV341:JNB341"/>
    <mergeCell ref="JNC341:JNI341"/>
    <mergeCell ref="JNJ341:JNP341"/>
    <mergeCell ref="JNQ341:JNW341"/>
    <mergeCell ref="JNX341:JOD341"/>
    <mergeCell ref="JOE341:JOK341"/>
    <mergeCell ref="JOL341:JOR341"/>
    <mergeCell ref="JOS341:JOY341"/>
    <mergeCell ref="JOZ341:JPF341"/>
    <mergeCell ref="JPG341:JPM341"/>
    <mergeCell ref="JPN341:JPT341"/>
    <mergeCell ref="JPU341:JQA341"/>
    <mergeCell ref="JQB341:JQH341"/>
    <mergeCell ref="JQI341:JQO341"/>
    <mergeCell ref="JQP341:JQV341"/>
    <mergeCell ref="JQW341:JRC341"/>
    <mergeCell ref="JRD341:JRJ341"/>
    <mergeCell ref="JRK341:JRQ341"/>
    <mergeCell ref="JRR341:JRX341"/>
    <mergeCell ref="JRY341:JSE341"/>
    <mergeCell ref="JSF341:JSL341"/>
    <mergeCell ref="JSM341:JSS341"/>
    <mergeCell ref="JST341:JSZ341"/>
    <mergeCell ref="JTA341:JTG341"/>
    <mergeCell ref="JTH341:JTN341"/>
    <mergeCell ref="JTO341:JTU341"/>
    <mergeCell ref="JTV341:JUB341"/>
    <mergeCell ref="JUC341:JUI341"/>
    <mergeCell ref="JUJ341:JUP341"/>
    <mergeCell ref="JUQ341:JUW341"/>
    <mergeCell ref="JUX341:JVD341"/>
    <mergeCell ref="JVE341:JVK341"/>
    <mergeCell ref="JVL341:JVR341"/>
    <mergeCell ref="JVS341:JVY341"/>
    <mergeCell ref="JVZ341:JWF341"/>
    <mergeCell ref="JWG341:JWM341"/>
    <mergeCell ref="JWN341:JWT341"/>
    <mergeCell ref="JWU341:JXA341"/>
    <mergeCell ref="JXB341:JXH341"/>
    <mergeCell ref="JXI341:JXO341"/>
    <mergeCell ref="JXP341:JXV341"/>
    <mergeCell ref="JXW341:JYC341"/>
    <mergeCell ref="JYD341:JYJ341"/>
    <mergeCell ref="JYK341:JYQ341"/>
    <mergeCell ref="JYR341:JYX341"/>
    <mergeCell ref="JYY341:JZE341"/>
    <mergeCell ref="JZF341:JZL341"/>
    <mergeCell ref="JZM341:JZS341"/>
    <mergeCell ref="JZT341:JZZ341"/>
    <mergeCell ref="KAA341:KAG341"/>
    <mergeCell ref="KAH341:KAN341"/>
    <mergeCell ref="KAO341:KAU341"/>
    <mergeCell ref="KAV341:KBB341"/>
    <mergeCell ref="KBC341:KBI341"/>
    <mergeCell ref="KBJ341:KBP341"/>
    <mergeCell ref="KBQ341:KBW341"/>
    <mergeCell ref="KBX341:KCD341"/>
    <mergeCell ref="KCE341:KCK341"/>
    <mergeCell ref="KCL341:KCR341"/>
    <mergeCell ref="KCS341:KCY341"/>
    <mergeCell ref="KCZ341:KDF341"/>
    <mergeCell ref="KDG341:KDM341"/>
    <mergeCell ref="KDN341:KDT341"/>
    <mergeCell ref="KDU341:KEA341"/>
    <mergeCell ref="KEB341:KEH341"/>
    <mergeCell ref="KEI341:KEO341"/>
    <mergeCell ref="KEP341:KEV341"/>
    <mergeCell ref="KEW341:KFC341"/>
    <mergeCell ref="KFD341:KFJ341"/>
    <mergeCell ref="KFK341:KFQ341"/>
    <mergeCell ref="KFR341:KFX341"/>
    <mergeCell ref="KFY341:KGE341"/>
    <mergeCell ref="KGF341:KGL341"/>
    <mergeCell ref="KGM341:KGS341"/>
    <mergeCell ref="KGT341:KGZ341"/>
    <mergeCell ref="KHA341:KHG341"/>
    <mergeCell ref="KHH341:KHN341"/>
    <mergeCell ref="KHO341:KHU341"/>
    <mergeCell ref="KHV341:KIB341"/>
    <mergeCell ref="KIC341:KII341"/>
    <mergeCell ref="KIJ341:KIP341"/>
    <mergeCell ref="KIQ341:KIW341"/>
    <mergeCell ref="KIX341:KJD341"/>
    <mergeCell ref="KJE341:KJK341"/>
    <mergeCell ref="KJL341:KJR341"/>
    <mergeCell ref="KJS341:KJY341"/>
    <mergeCell ref="KJZ341:KKF341"/>
    <mergeCell ref="KKG341:KKM341"/>
    <mergeCell ref="KKN341:KKT341"/>
    <mergeCell ref="KKU341:KLA341"/>
    <mergeCell ref="KLB341:KLH341"/>
    <mergeCell ref="KLI341:KLO341"/>
    <mergeCell ref="KLP341:KLV341"/>
    <mergeCell ref="KLW341:KMC341"/>
    <mergeCell ref="KMD341:KMJ341"/>
    <mergeCell ref="KMK341:KMQ341"/>
    <mergeCell ref="KMR341:KMX341"/>
    <mergeCell ref="KMY341:KNE341"/>
    <mergeCell ref="KNF341:KNL341"/>
    <mergeCell ref="KNM341:KNS341"/>
    <mergeCell ref="KNT341:KNZ341"/>
    <mergeCell ref="KOA341:KOG341"/>
    <mergeCell ref="KOH341:KON341"/>
    <mergeCell ref="KOO341:KOU341"/>
    <mergeCell ref="KOV341:KPB341"/>
    <mergeCell ref="KPC341:KPI341"/>
    <mergeCell ref="KPJ341:KPP341"/>
    <mergeCell ref="KPQ341:KPW341"/>
    <mergeCell ref="KPX341:KQD341"/>
    <mergeCell ref="KQE341:KQK341"/>
    <mergeCell ref="KQL341:KQR341"/>
    <mergeCell ref="KQS341:KQY341"/>
    <mergeCell ref="KQZ341:KRF341"/>
    <mergeCell ref="KRG341:KRM341"/>
    <mergeCell ref="KRN341:KRT341"/>
    <mergeCell ref="KRU341:KSA341"/>
    <mergeCell ref="KSB341:KSH341"/>
    <mergeCell ref="KSI341:KSO341"/>
    <mergeCell ref="KSP341:KSV341"/>
    <mergeCell ref="KSW341:KTC341"/>
    <mergeCell ref="KTD341:KTJ341"/>
    <mergeCell ref="KTK341:KTQ341"/>
    <mergeCell ref="KTR341:KTX341"/>
    <mergeCell ref="KTY341:KUE341"/>
    <mergeCell ref="KUF341:KUL341"/>
    <mergeCell ref="KUM341:KUS341"/>
    <mergeCell ref="KUT341:KUZ341"/>
    <mergeCell ref="KVA341:KVG341"/>
    <mergeCell ref="KVH341:KVN341"/>
    <mergeCell ref="KVO341:KVU341"/>
    <mergeCell ref="KVV341:KWB341"/>
    <mergeCell ref="KWC341:KWI341"/>
    <mergeCell ref="KWJ341:KWP341"/>
    <mergeCell ref="KWQ341:KWW341"/>
    <mergeCell ref="KWX341:KXD341"/>
    <mergeCell ref="KXE341:KXK341"/>
    <mergeCell ref="KXL341:KXR341"/>
    <mergeCell ref="KXS341:KXY341"/>
    <mergeCell ref="KXZ341:KYF341"/>
    <mergeCell ref="KYG341:KYM341"/>
    <mergeCell ref="KYN341:KYT341"/>
    <mergeCell ref="KYU341:KZA341"/>
    <mergeCell ref="KZB341:KZH341"/>
    <mergeCell ref="KZI341:KZO341"/>
    <mergeCell ref="KZP341:KZV341"/>
    <mergeCell ref="KZW341:LAC341"/>
    <mergeCell ref="LAD341:LAJ341"/>
    <mergeCell ref="LAK341:LAQ341"/>
    <mergeCell ref="LAR341:LAX341"/>
    <mergeCell ref="LAY341:LBE341"/>
    <mergeCell ref="LBF341:LBL341"/>
    <mergeCell ref="LBM341:LBS341"/>
    <mergeCell ref="LBT341:LBZ341"/>
    <mergeCell ref="LCA341:LCG341"/>
    <mergeCell ref="LCH341:LCN341"/>
    <mergeCell ref="LCO341:LCU341"/>
    <mergeCell ref="LCV341:LDB341"/>
    <mergeCell ref="LDC341:LDI341"/>
    <mergeCell ref="LDJ341:LDP341"/>
    <mergeCell ref="LDQ341:LDW341"/>
    <mergeCell ref="LDX341:LED341"/>
    <mergeCell ref="LEE341:LEK341"/>
    <mergeCell ref="LEL341:LER341"/>
    <mergeCell ref="LES341:LEY341"/>
    <mergeCell ref="LEZ341:LFF341"/>
    <mergeCell ref="LFG341:LFM341"/>
    <mergeCell ref="LFN341:LFT341"/>
    <mergeCell ref="LFU341:LGA341"/>
    <mergeCell ref="LGB341:LGH341"/>
    <mergeCell ref="LGI341:LGO341"/>
    <mergeCell ref="LGP341:LGV341"/>
    <mergeCell ref="LGW341:LHC341"/>
    <mergeCell ref="LHD341:LHJ341"/>
    <mergeCell ref="LHK341:LHQ341"/>
    <mergeCell ref="LHR341:LHX341"/>
    <mergeCell ref="LHY341:LIE341"/>
    <mergeCell ref="LIF341:LIL341"/>
    <mergeCell ref="LIM341:LIS341"/>
    <mergeCell ref="LIT341:LIZ341"/>
    <mergeCell ref="LJA341:LJG341"/>
    <mergeCell ref="LJH341:LJN341"/>
    <mergeCell ref="LJO341:LJU341"/>
    <mergeCell ref="LJV341:LKB341"/>
    <mergeCell ref="LKC341:LKI341"/>
    <mergeCell ref="LKJ341:LKP341"/>
    <mergeCell ref="LKQ341:LKW341"/>
    <mergeCell ref="LKX341:LLD341"/>
    <mergeCell ref="LLE341:LLK341"/>
    <mergeCell ref="LLL341:LLR341"/>
    <mergeCell ref="LLS341:LLY341"/>
    <mergeCell ref="LLZ341:LMF341"/>
    <mergeCell ref="LMG341:LMM341"/>
    <mergeCell ref="LMN341:LMT341"/>
    <mergeCell ref="LMU341:LNA341"/>
    <mergeCell ref="LNB341:LNH341"/>
    <mergeCell ref="LNI341:LNO341"/>
    <mergeCell ref="LNP341:LNV341"/>
    <mergeCell ref="LNW341:LOC341"/>
    <mergeCell ref="LOD341:LOJ341"/>
    <mergeCell ref="LOK341:LOQ341"/>
    <mergeCell ref="LOR341:LOX341"/>
    <mergeCell ref="LOY341:LPE341"/>
    <mergeCell ref="LPF341:LPL341"/>
    <mergeCell ref="LPM341:LPS341"/>
    <mergeCell ref="LPT341:LPZ341"/>
    <mergeCell ref="LQA341:LQG341"/>
    <mergeCell ref="LQH341:LQN341"/>
    <mergeCell ref="LQO341:LQU341"/>
    <mergeCell ref="LQV341:LRB341"/>
    <mergeCell ref="LRC341:LRI341"/>
    <mergeCell ref="LRJ341:LRP341"/>
    <mergeCell ref="LRQ341:LRW341"/>
    <mergeCell ref="LRX341:LSD341"/>
    <mergeCell ref="LSE341:LSK341"/>
    <mergeCell ref="LSL341:LSR341"/>
    <mergeCell ref="LSS341:LSY341"/>
    <mergeCell ref="LSZ341:LTF341"/>
    <mergeCell ref="LTG341:LTM341"/>
    <mergeCell ref="LTN341:LTT341"/>
    <mergeCell ref="LTU341:LUA341"/>
    <mergeCell ref="LUB341:LUH341"/>
    <mergeCell ref="LUI341:LUO341"/>
    <mergeCell ref="LUP341:LUV341"/>
    <mergeCell ref="LUW341:LVC341"/>
    <mergeCell ref="LVD341:LVJ341"/>
    <mergeCell ref="LVK341:LVQ341"/>
    <mergeCell ref="LVR341:LVX341"/>
    <mergeCell ref="LVY341:LWE341"/>
    <mergeCell ref="LWF341:LWL341"/>
    <mergeCell ref="LWM341:LWS341"/>
    <mergeCell ref="LWT341:LWZ341"/>
    <mergeCell ref="LXA341:LXG341"/>
    <mergeCell ref="LXH341:LXN341"/>
    <mergeCell ref="LXO341:LXU341"/>
    <mergeCell ref="LXV341:LYB341"/>
    <mergeCell ref="LYC341:LYI341"/>
    <mergeCell ref="LYJ341:LYP341"/>
    <mergeCell ref="LYQ341:LYW341"/>
    <mergeCell ref="LYX341:LZD341"/>
    <mergeCell ref="LZE341:LZK341"/>
    <mergeCell ref="LZL341:LZR341"/>
    <mergeCell ref="LZS341:LZY341"/>
    <mergeCell ref="LZZ341:MAF341"/>
    <mergeCell ref="MAG341:MAM341"/>
    <mergeCell ref="MAN341:MAT341"/>
    <mergeCell ref="MAU341:MBA341"/>
    <mergeCell ref="MBB341:MBH341"/>
    <mergeCell ref="MBI341:MBO341"/>
    <mergeCell ref="MBP341:MBV341"/>
    <mergeCell ref="MBW341:MCC341"/>
    <mergeCell ref="MCD341:MCJ341"/>
    <mergeCell ref="MCK341:MCQ341"/>
    <mergeCell ref="MCR341:MCX341"/>
    <mergeCell ref="MCY341:MDE341"/>
    <mergeCell ref="MDF341:MDL341"/>
    <mergeCell ref="MDM341:MDS341"/>
    <mergeCell ref="MDT341:MDZ341"/>
    <mergeCell ref="MEA341:MEG341"/>
    <mergeCell ref="MEH341:MEN341"/>
    <mergeCell ref="MEO341:MEU341"/>
    <mergeCell ref="MEV341:MFB341"/>
    <mergeCell ref="MFC341:MFI341"/>
    <mergeCell ref="MFJ341:MFP341"/>
    <mergeCell ref="MFQ341:MFW341"/>
    <mergeCell ref="MFX341:MGD341"/>
    <mergeCell ref="MGE341:MGK341"/>
    <mergeCell ref="MGL341:MGR341"/>
    <mergeCell ref="MGS341:MGY341"/>
    <mergeCell ref="MGZ341:MHF341"/>
    <mergeCell ref="MHG341:MHM341"/>
    <mergeCell ref="MHN341:MHT341"/>
    <mergeCell ref="MHU341:MIA341"/>
    <mergeCell ref="MIB341:MIH341"/>
    <mergeCell ref="MII341:MIO341"/>
    <mergeCell ref="MIP341:MIV341"/>
    <mergeCell ref="MIW341:MJC341"/>
    <mergeCell ref="MJD341:MJJ341"/>
    <mergeCell ref="MJK341:MJQ341"/>
    <mergeCell ref="MJR341:MJX341"/>
    <mergeCell ref="MJY341:MKE341"/>
    <mergeCell ref="MKF341:MKL341"/>
    <mergeCell ref="MKM341:MKS341"/>
    <mergeCell ref="MKT341:MKZ341"/>
    <mergeCell ref="MLA341:MLG341"/>
    <mergeCell ref="MLH341:MLN341"/>
    <mergeCell ref="MLO341:MLU341"/>
    <mergeCell ref="MLV341:MMB341"/>
    <mergeCell ref="MMC341:MMI341"/>
    <mergeCell ref="MMJ341:MMP341"/>
    <mergeCell ref="MMQ341:MMW341"/>
    <mergeCell ref="MMX341:MND341"/>
    <mergeCell ref="MNE341:MNK341"/>
    <mergeCell ref="MNL341:MNR341"/>
    <mergeCell ref="MNS341:MNY341"/>
    <mergeCell ref="MNZ341:MOF341"/>
    <mergeCell ref="MOG341:MOM341"/>
    <mergeCell ref="MON341:MOT341"/>
    <mergeCell ref="MOU341:MPA341"/>
    <mergeCell ref="MPB341:MPH341"/>
    <mergeCell ref="MPI341:MPO341"/>
    <mergeCell ref="MPP341:MPV341"/>
    <mergeCell ref="MPW341:MQC341"/>
    <mergeCell ref="MQD341:MQJ341"/>
    <mergeCell ref="MQK341:MQQ341"/>
    <mergeCell ref="MQR341:MQX341"/>
    <mergeCell ref="MQY341:MRE341"/>
    <mergeCell ref="MRF341:MRL341"/>
    <mergeCell ref="MRM341:MRS341"/>
    <mergeCell ref="MRT341:MRZ341"/>
    <mergeCell ref="MSA341:MSG341"/>
    <mergeCell ref="MSH341:MSN341"/>
    <mergeCell ref="MSO341:MSU341"/>
    <mergeCell ref="MSV341:MTB341"/>
    <mergeCell ref="MTC341:MTI341"/>
    <mergeCell ref="MTJ341:MTP341"/>
    <mergeCell ref="MTQ341:MTW341"/>
    <mergeCell ref="MTX341:MUD341"/>
    <mergeCell ref="MUE341:MUK341"/>
    <mergeCell ref="MUL341:MUR341"/>
    <mergeCell ref="MUS341:MUY341"/>
    <mergeCell ref="MUZ341:MVF341"/>
    <mergeCell ref="MVG341:MVM341"/>
    <mergeCell ref="MVN341:MVT341"/>
    <mergeCell ref="MVU341:MWA341"/>
    <mergeCell ref="MWB341:MWH341"/>
    <mergeCell ref="MWI341:MWO341"/>
    <mergeCell ref="MWP341:MWV341"/>
    <mergeCell ref="MWW341:MXC341"/>
    <mergeCell ref="MXD341:MXJ341"/>
    <mergeCell ref="MXK341:MXQ341"/>
    <mergeCell ref="MXR341:MXX341"/>
    <mergeCell ref="MXY341:MYE341"/>
    <mergeCell ref="MYF341:MYL341"/>
    <mergeCell ref="MYM341:MYS341"/>
    <mergeCell ref="MYT341:MYZ341"/>
    <mergeCell ref="MZA341:MZG341"/>
    <mergeCell ref="MZH341:MZN341"/>
    <mergeCell ref="MZO341:MZU341"/>
    <mergeCell ref="MZV341:NAB341"/>
    <mergeCell ref="NAC341:NAI341"/>
    <mergeCell ref="NAJ341:NAP341"/>
    <mergeCell ref="NAQ341:NAW341"/>
    <mergeCell ref="NAX341:NBD341"/>
    <mergeCell ref="NBE341:NBK341"/>
    <mergeCell ref="NBL341:NBR341"/>
    <mergeCell ref="NBS341:NBY341"/>
    <mergeCell ref="NBZ341:NCF341"/>
    <mergeCell ref="NCG341:NCM341"/>
    <mergeCell ref="NCN341:NCT341"/>
    <mergeCell ref="NCU341:NDA341"/>
    <mergeCell ref="NDB341:NDH341"/>
    <mergeCell ref="NDI341:NDO341"/>
    <mergeCell ref="NDP341:NDV341"/>
    <mergeCell ref="NDW341:NEC341"/>
    <mergeCell ref="NED341:NEJ341"/>
    <mergeCell ref="NEK341:NEQ341"/>
    <mergeCell ref="NER341:NEX341"/>
    <mergeCell ref="NEY341:NFE341"/>
    <mergeCell ref="NFF341:NFL341"/>
    <mergeCell ref="NFM341:NFS341"/>
    <mergeCell ref="NFT341:NFZ341"/>
    <mergeCell ref="NGA341:NGG341"/>
    <mergeCell ref="NGH341:NGN341"/>
    <mergeCell ref="NGO341:NGU341"/>
    <mergeCell ref="NGV341:NHB341"/>
    <mergeCell ref="NHC341:NHI341"/>
    <mergeCell ref="NHJ341:NHP341"/>
    <mergeCell ref="NHQ341:NHW341"/>
    <mergeCell ref="NHX341:NID341"/>
    <mergeCell ref="NIE341:NIK341"/>
    <mergeCell ref="NIL341:NIR341"/>
    <mergeCell ref="NIS341:NIY341"/>
    <mergeCell ref="NIZ341:NJF341"/>
    <mergeCell ref="NJG341:NJM341"/>
    <mergeCell ref="NJN341:NJT341"/>
    <mergeCell ref="NJU341:NKA341"/>
    <mergeCell ref="NKB341:NKH341"/>
    <mergeCell ref="NKI341:NKO341"/>
    <mergeCell ref="NKP341:NKV341"/>
    <mergeCell ref="NKW341:NLC341"/>
    <mergeCell ref="NLD341:NLJ341"/>
    <mergeCell ref="NLK341:NLQ341"/>
    <mergeCell ref="NLR341:NLX341"/>
    <mergeCell ref="NLY341:NME341"/>
    <mergeCell ref="NMF341:NML341"/>
    <mergeCell ref="NMM341:NMS341"/>
    <mergeCell ref="NMT341:NMZ341"/>
    <mergeCell ref="NNA341:NNG341"/>
    <mergeCell ref="NNH341:NNN341"/>
    <mergeCell ref="NNO341:NNU341"/>
    <mergeCell ref="NNV341:NOB341"/>
    <mergeCell ref="NOC341:NOI341"/>
    <mergeCell ref="NOJ341:NOP341"/>
    <mergeCell ref="NOQ341:NOW341"/>
    <mergeCell ref="NOX341:NPD341"/>
    <mergeCell ref="NPE341:NPK341"/>
    <mergeCell ref="NPL341:NPR341"/>
    <mergeCell ref="NPS341:NPY341"/>
    <mergeCell ref="NPZ341:NQF341"/>
    <mergeCell ref="NQG341:NQM341"/>
    <mergeCell ref="NQN341:NQT341"/>
    <mergeCell ref="NQU341:NRA341"/>
    <mergeCell ref="NRB341:NRH341"/>
    <mergeCell ref="NRI341:NRO341"/>
    <mergeCell ref="NRP341:NRV341"/>
    <mergeCell ref="NRW341:NSC341"/>
    <mergeCell ref="NSD341:NSJ341"/>
    <mergeCell ref="NSK341:NSQ341"/>
    <mergeCell ref="NSR341:NSX341"/>
    <mergeCell ref="NSY341:NTE341"/>
    <mergeCell ref="NTF341:NTL341"/>
    <mergeCell ref="NTM341:NTS341"/>
    <mergeCell ref="NTT341:NTZ341"/>
    <mergeCell ref="NUA341:NUG341"/>
    <mergeCell ref="NUH341:NUN341"/>
    <mergeCell ref="NUO341:NUU341"/>
    <mergeCell ref="NUV341:NVB341"/>
    <mergeCell ref="NVC341:NVI341"/>
    <mergeCell ref="NVJ341:NVP341"/>
    <mergeCell ref="NVQ341:NVW341"/>
    <mergeCell ref="NVX341:NWD341"/>
    <mergeCell ref="NWE341:NWK341"/>
    <mergeCell ref="NWL341:NWR341"/>
    <mergeCell ref="NWS341:NWY341"/>
    <mergeCell ref="NWZ341:NXF341"/>
    <mergeCell ref="NXG341:NXM341"/>
    <mergeCell ref="NXN341:NXT341"/>
    <mergeCell ref="NXU341:NYA341"/>
    <mergeCell ref="NYB341:NYH341"/>
    <mergeCell ref="NYI341:NYO341"/>
    <mergeCell ref="NYP341:NYV341"/>
    <mergeCell ref="NYW341:NZC341"/>
    <mergeCell ref="NZD341:NZJ341"/>
    <mergeCell ref="NZK341:NZQ341"/>
    <mergeCell ref="NZR341:NZX341"/>
    <mergeCell ref="NZY341:OAE341"/>
    <mergeCell ref="OAF341:OAL341"/>
    <mergeCell ref="OAM341:OAS341"/>
    <mergeCell ref="OAT341:OAZ341"/>
    <mergeCell ref="OBA341:OBG341"/>
    <mergeCell ref="OBH341:OBN341"/>
    <mergeCell ref="OBO341:OBU341"/>
    <mergeCell ref="OBV341:OCB341"/>
    <mergeCell ref="OCC341:OCI341"/>
    <mergeCell ref="OCJ341:OCP341"/>
    <mergeCell ref="OCQ341:OCW341"/>
    <mergeCell ref="OCX341:ODD341"/>
    <mergeCell ref="ODE341:ODK341"/>
    <mergeCell ref="ODL341:ODR341"/>
    <mergeCell ref="ODS341:ODY341"/>
    <mergeCell ref="ODZ341:OEF341"/>
    <mergeCell ref="OEG341:OEM341"/>
    <mergeCell ref="OEN341:OET341"/>
    <mergeCell ref="OEU341:OFA341"/>
    <mergeCell ref="OFB341:OFH341"/>
    <mergeCell ref="OFI341:OFO341"/>
    <mergeCell ref="OFP341:OFV341"/>
    <mergeCell ref="OFW341:OGC341"/>
    <mergeCell ref="OGD341:OGJ341"/>
    <mergeCell ref="OGK341:OGQ341"/>
    <mergeCell ref="OGR341:OGX341"/>
    <mergeCell ref="OGY341:OHE341"/>
    <mergeCell ref="OHF341:OHL341"/>
    <mergeCell ref="OHM341:OHS341"/>
    <mergeCell ref="OHT341:OHZ341"/>
    <mergeCell ref="OIA341:OIG341"/>
    <mergeCell ref="OIH341:OIN341"/>
    <mergeCell ref="OIO341:OIU341"/>
    <mergeCell ref="OIV341:OJB341"/>
    <mergeCell ref="OJC341:OJI341"/>
    <mergeCell ref="OJJ341:OJP341"/>
    <mergeCell ref="OJQ341:OJW341"/>
    <mergeCell ref="OJX341:OKD341"/>
    <mergeCell ref="OKE341:OKK341"/>
    <mergeCell ref="OKL341:OKR341"/>
    <mergeCell ref="OKS341:OKY341"/>
    <mergeCell ref="OKZ341:OLF341"/>
    <mergeCell ref="OLG341:OLM341"/>
    <mergeCell ref="OLN341:OLT341"/>
    <mergeCell ref="OLU341:OMA341"/>
    <mergeCell ref="OMB341:OMH341"/>
    <mergeCell ref="OMI341:OMO341"/>
    <mergeCell ref="OMP341:OMV341"/>
    <mergeCell ref="OMW341:ONC341"/>
    <mergeCell ref="OND341:ONJ341"/>
    <mergeCell ref="ONK341:ONQ341"/>
    <mergeCell ref="ONR341:ONX341"/>
    <mergeCell ref="ONY341:OOE341"/>
    <mergeCell ref="OOF341:OOL341"/>
    <mergeCell ref="OOM341:OOS341"/>
    <mergeCell ref="OOT341:OOZ341"/>
    <mergeCell ref="OPA341:OPG341"/>
    <mergeCell ref="OPH341:OPN341"/>
    <mergeCell ref="OPO341:OPU341"/>
    <mergeCell ref="OPV341:OQB341"/>
    <mergeCell ref="OQC341:OQI341"/>
    <mergeCell ref="OQJ341:OQP341"/>
    <mergeCell ref="OQQ341:OQW341"/>
    <mergeCell ref="OQX341:ORD341"/>
    <mergeCell ref="ORE341:ORK341"/>
    <mergeCell ref="ORL341:ORR341"/>
    <mergeCell ref="ORS341:ORY341"/>
    <mergeCell ref="ORZ341:OSF341"/>
    <mergeCell ref="OSG341:OSM341"/>
    <mergeCell ref="OSN341:OST341"/>
    <mergeCell ref="OSU341:OTA341"/>
    <mergeCell ref="OTB341:OTH341"/>
    <mergeCell ref="OTI341:OTO341"/>
    <mergeCell ref="OTP341:OTV341"/>
    <mergeCell ref="OTW341:OUC341"/>
    <mergeCell ref="OUD341:OUJ341"/>
    <mergeCell ref="OUK341:OUQ341"/>
    <mergeCell ref="OUR341:OUX341"/>
    <mergeCell ref="OUY341:OVE341"/>
    <mergeCell ref="OVF341:OVL341"/>
    <mergeCell ref="OVM341:OVS341"/>
    <mergeCell ref="OVT341:OVZ341"/>
    <mergeCell ref="OWA341:OWG341"/>
    <mergeCell ref="OWH341:OWN341"/>
    <mergeCell ref="OWO341:OWU341"/>
    <mergeCell ref="OWV341:OXB341"/>
    <mergeCell ref="OXC341:OXI341"/>
    <mergeCell ref="OXJ341:OXP341"/>
    <mergeCell ref="OXQ341:OXW341"/>
    <mergeCell ref="OXX341:OYD341"/>
    <mergeCell ref="OYE341:OYK341"/>
    <mergeCell ref="OYL341:OYR341"/>
    <mergeCell ref="OYS341:OYY341"/>
    <mergeCell ref="OYZ341:OZF341"/>
    <mergeCell ref="OZG341:OZM341"/>
    <mergeCell ref="OZN341:OZT341"/>
    <mergeCell ref="OZU341:PAA341"/>
    <mergeCell ref="PAB341:PAH341"/>
    <mergeCell ref="PAI341:PAO341"/>
    <mergeCell ref="PAP341:PAV341"/>
    <mergeCell ref="PAW341:PBC341"/>
    <mergeCell ref="PBD341:PBJ341"/>
    <mergeCell ref="PBK341:PBQ341"/>
    <mergeCell ref="PBR341:PBX341"/>
    <mergeCell ref="PBY341:PCE341"/>
    <mergeCell ref="PCF341:PCL341"/>
    <mergeCell ref="PCM341:PCS341"/>
    <mergeCell ref="PCT341:PCZ341"/>
    <mergeCell ref="PDA341:PDG341"/>
    <mergeCell ref="PDH341:PDN341"/>
    <mergeCell ref="PDO341:PDU341"/>
    <mergeCell ref="PDV341:PEB341"/>
    <mergeCell ref="PEC341:PEI341"/>
    <mergeCell ref="PEJ341:PEP341"/>
    <mergeCell ref="PEQ341:PEW341"/>
    <mergeCell ref="PEX341:PFD341"/>
    <mergeCell ref="PFE341:PFK341"/>
    <mergeCell ref="PFL341:PFR341"/>
    <mergeCell ref="PFS341:PFY341"/>
    <mergeCell ref="PFZ341:PGF341"/>
    <mergeCell ref="PGG341:PGM341"/>
    <mergeCell ref="PGN341:PGT341"/>
    <mergeCell ref="PGU341:PHA341"/>
    <mergeCell ref="PHB341:PHH341"/>
    <mergeCell ref="PHI341:PHO341"/>
    <mergeCell ref="PHP341:PHV341"/>
    <mergeCell ref="PHW341:PIC341"/>
    <mergeCell ref="PID341:PIJ341"/>
    <mergeCell ref="PIK341:PIQ341"/>
    <mergeCell ref="PIR341:PIX341"/>
    <mergeCell ref="PIY341:PJE341"/>
    <mergeCell ref="PJF341:PJL341"/>
    <mergeCell ref="PJM341:PJS341"/>
    <mergeCell ref="PJT341:PJZ341"/>
    <mergeCell ref="PKA341:PKG341"/>
    <mergeCell ref="PKH341:PKN341"/>
    <mergeCell ref="PKO341:PKU341"/>
    <mergeCell ref="PKV341:PLB341"/>
    <mergeCell ref="PLC341:PLI341"/>
    <mergeCell ref="PLJ341:PLP341"/>
    <mergeCell ref="PLQ341:PLW341"/>
    <mergeCell ref="PLX341:PMD341"/>
    <mergeCell ref="PME341:PMK341"/>
    <mergeCell ref="PML341:PMR341"/>
    <mergeCell ref="PMS341:PMY341"/>
    <mergeCell ref="PMZ341:PNF341"/>
    <mergeCell ref="PNG341:PNM341"/>
    <mergeCell ref="PNN341:PNT341"/>
    <mergeCell ref="PNU341:POA341"/>
    <mergeCell ref="POB341:POH341"/>
    <mergeCell ref="POI341:POO341"/>
    <mergeCell ref="POP341:POV341"/>
    <mergeCell ref="POW341:PPC341"/>
    <mergeCell ref="PPD341:PPJ341"/>
    <mergeCell ref="PPK341:PPQ341"/>
    <mergeCell ref="PPR341:PPX341"/>
    <mergeCell ref="PPY341:PQE341"/>
    <mergeCell ref="PQF341:PQL341"/>
    <mergeCell ref="PQM341:PQS341"/>
    <mergeCell ref="PQT341:PQZ341"/>
    <mergeCell ref="PRA341:PRG341"/>
    <mergeCell ref="PRH341:PRN341"/>
    <mergeCell ref="PRO341:PRU341"/>
    <mergeCell ref="PRV341:PSB341"/>
    <mergeCell ref="PSC341:PSI341"/>
    <mergeCell ref="PSJ341:PSP341"/>
    <mergeCell ref="PSQ341:PSW341"/>
    <mergeCell ref="PSX341:PTD341"/>
    <mergeCell ref="PTE341:PTK341"/>
    <mergeCell ref="PTL341:PTR341"/>
    <mergeCell ref="PTS341:PTY341"/>
    <mergeCell ref="PTZ341:PUF341"/>
    <mergeCell ref="PUG341:PUM341"/>
    <mergeCell ref="PUN341:PUT341"/>
    <mergeCell ref="PUU341:PVA341"/>
    <mergeCell ref="PVB341:PVH341"/>
    <mergeCell ref="PVI341:PVO341"/>
    <mergeCell ref="PVP341:PVV341"/>
    <mergeCell ref="PVW341:PWC341"/>
    <mergeCell ref="PWD341:PWJ341"/>
    <mergeCell ref="PWK341:PWQ341"/>
    <mergeCell ref="PWR341:PWX341"/>
    <mergeCell ref="PWY341:PXE341"/>
    <mergeCell ref="PXF341:PXL341"/>
    <mergeCell ref="PXM341:PXS341"/>
    <mergeCell ref="PXT341:PXZ341"/>
    <mergeCell ref="PYA341:PYG341"/>
    <mergeCell ref="PYH341:PYN341"/>
    <mergeCell ref="PYO341:PYU341"/>
    <mergeCell ref="PYV341:PZB341"/>
    <mergeCell ref="PZC341:PZI341"/>
    <mergeCell ref="PZJ341:PZP341"/>
    <mergeCell ref="PZQ341:PZW341"/>
    <mergeCell ref="PZX341:QAD341"/>
    <mergeCell ref="QAE341:QAK341"/>
    <mergeCell ref="QAL341:QAR341"/>
    <mergeCell ref="QAS341:QAY341"/>
    <mergeCell ref="QAZ341:QBF341"/>
    <mergeCell ref="QBG341:QBM341"/>
    <mergeCell ref="QBN341:QBT341"/>
    <mergeCell ref="QBU341:QCA341"/>
    <mergeCell ref="QCB341:QCH341"/>
    <mergeCell ref="QCI341:QCO341"/>
    <mergeCell ref="QCP341:QCV341"/>
    <mergeCell ref="QCW341:QDC341"/>
    <mergeCell ref="QDD341:QDJ341"/>
    <mergeCell ref="QDK341:QDQ341"/>
    <mergeCell ref="QDR341:QDX341"/>
    <mergeCell ref="QDY341:QEE341"/>
    <mergeCell ref="QEF341:QEL341"/>
    <mergeCell ref="QEM341:QES341"/>
    <mergeCell ref="QET341:QEZ341"/>
    <mergeCell ref="QFA341:QFG341"/>
    <mergeCell ref="QFH341:QFN341"/>
    <mergeCell ref="QFO341:QFU341"/>
    <mergeCell ref="QFV341:QGB341"/>
    <mergeCell ref="QGC341:QGI341"/>
    <mergeCell ref="QGJ341:QGP341"/>
    <mergeCell ref="QGQ341:QGW341"/>
    <mergeCell ref="QGX341:QHD341"/>
    <mergeCell ref="QHE341:QHK341"/>
    <mergeCell ref="QHL341:QHR341"/>
    <mergeCell ref="QHS341:QHY341"/>
    <mergeCell ref="QHZ341:QIF341"/>
    <mergeCell ref="QIG341:QIM341"/>
    <mergeCell ref="QIN341:QIT341"/>
    <mergeCell ref="QIU341:QJA341"/>
    <mergeCell ref="QJB341:QJH341"/>
    <mergeCell ref="QJI341:QJO341"/>
    <mergeCell ref="QJP341:QJV341"/>
    <mergeCell ref="QJW341:QKC341"/>
    <mergeCell ref="QKD341:QKJ341"/>
    <mergeCell ref="QKK341:QKQ341"/>
    <mergeCell ref="QKR341:QKX341"/>
    <mergeCell ref="QKY341:QLE341"/>
    <mergeCell ref="QLF341:QLL341"/>
    <mergeCell ref="QLM341:QLS341"/>
    <mergeCell ref="QLT341:QLZ341"/>
    <mergeCell ref="QMA341:QMG341"/>
    <mergeCell ref="QMH341:QMN341"/>
    <mergeCell ref="QMO341:QMU341"/>
    <mergeCell ref="QMV341:QNB341"/>
    <mergeCell ref="QNC341:QNI341"/>
    <mergeCell ref="QNJ341:QNP341"/>
    <mergeCell ref="QNQ341:QNW341"/>
    <mergeCell ref="QNX341:QOD341"/>
    <mergeCell ref="QOE341:QOK341"/>
    <mergeCell ref="QOL341:QOR341"/>
    <mergeCell ref="QOS341:QOY341"/>
    <mergeCell ref="QOZ341:QPF341"/>
    <mergeCell ref="QPG341:QPM341"/>
    <mergeCell ref="QPN341:QPT341"/>
    <mergeCell ref="QPU341:QQA341"/>
    <mergeCell ref="QQB341:QQH341"/>
    <mergeCell ref="QQI341:QQO341"/>
    <mergeCell ref="QQP341:QQV341"/>
    <mergeCell ref="QQW341:QRC341"/>
    <mergeCell ref="QRD341:QRJ341"/>
    <mergeCell ref="QRK341:QRQ341"/>
    <mergeCell ref="QRR341:QRX341"/>
    <mergeCell ref="QRY341:QSE341"/>
    <mergeCell ref="QSF341:QSL341"/>
    <mergeCell ref="QSM341:QSS341"/>
    <mergeCell ref="QST341:QSZ341"/>
    <mergeCell ref="QTA341:QTG341"/>
    <mergeCell ref="QTH341:QTN341"/>
    <mergeCell ref="QTO341:QTU341"/>
    <mergeCell ref="QTV341:QUB341"/>
    <mergeCell ref="QUC341:QUI341"/>
    <mergeCell ref="QUJ341:QUP341"/>
    <mergeCell ref="QUQ341:QUW341"/>
    <mergeCell ref="QUX341:QVD341"/>
    <mergeCell ref="QVE341:QVK341"/>
    <mergeCell ref="QVL341:QVR341"/>
    <mergeCell ref="QVS341:QVY341"/>
    <mergeCell ref="QVZ341:QWF341"/>
    <mergeCell ref="QWG341:QWM341"/>
    <mergeCell ref="QWN341:QWT341"/>
    <mergeCell ref="QWU341:QXA341"/>
    <mergeCell ref="QXB341:QXH341"/>
    <mergeCell ref="QXI341:QXO341"/>
    <mergeCell ref="QXP341:QXV341"/>
    <mergeCell ref="QXW341:QYC341"/>
    <mergeCell ref="QYD341:QYJ341"/>
    <mergeCell ref="QYK341:QYQ341"/>
    <mergeCell ref="QYR341:QYX341"/>
    <mergeCell ref="QYY341:QZE341"/>
    <mergeCell ref="QZF341:QZL341"/>
    <mergeCell ref="QZM341:QZS341"/>
    <mergeCell ref="QZT341:QZZ341"/>
    <mergeCell ref="RAA341:RAG341"/>
    <mergeCell ref="RAH341:RAN341"/>
    <mergeCell ref="RAO341:RAU341"/>
    <mergeCell ref="RAV341:RBB341"/>
    <mergeCell ref="RBC341:RBI341"/>
    <mergeCell ref="RBJ341:RBP341"/>
    <mergeCell ref="RBQ341:RBW341"/>
    <mergeCell ref="RBX341:RCD341"/>
    <mergeCell ref="RCE341:RCK341"/>
    <mergeCell ref="RCL341:RCR341"/>
    <mergeCell ref="RCS341:RCY341"/>
    <mergeCell ref="RCZ341:RDF341"/>
    <mergeCell ref="RDG341:RDM341"/>
    <mergeCell ref="RDN341:RDT341"/>
    <mergeCell ref="RDU341:REA341"/>
    <mergeCell ref="REB341:REH341"/>
    <mergeCell ref="REI341:REO341"/>
    <mergeCell ref="REP341:REV341"/>
    <mergeCell ref="REW341:RFC341"/>
    <mergeCell ref="RFD341:RFJ341"/>
    <mergeCell ref="RFK341:RFQ341"/>
    <mergeCell ref="RFR341:RFX341"/>
    <mergeCell ref="RFY341:RGE341"/>
    <mergeCell ref="RGF341:RGL341"/>
    <mergeCell ref="RGM341:RGS341"/>
    <mergeCell ref="RGT341:RGZ341"/>
    <mergeCell ref="RHA341:RHG341"/>
    <mergeCell ref="RHH341:RHN341"/>
    <mergeCell ref="RHO341:RHU341"/>
    <mergeCell ref="RHV341:RIB341"/>
    <mergeCell ref="RIC341:RII341"/>
    <mergeCell ref="RIJ341:RIP341"/>
    <mergeCell ref="RIQ341:RIW341"/>
    <mergeCell ref="RIX341:RJD341"/>
    <mergeCell ref="RJE341:RJK341"/>
    <mergeCell ref="RJL341:RJR341"/>
    <mergeCell ref="RJS341:RJY341"/>
    <mergeCell ref="RJZ341:RKF341"/>
    <mergeCell ref="RKG341:RKM341"/>
    <mergeCell ref="RKN341:RKT341"/>
    <mergeCell ref="RKU341:RLA341"/>
    <mergeCell ref="RLB341:RLH341"/>
    <mergeCell ref="RLI341:RLO341"/>
    <mergeCell ref="RLP341:RLV341"/>
    <mergeCell ref="RLW341:RMC341"/>
    <mergeCell ref="RMD341:RMJ341"/>
    <mergeCell ref="RMK341:RMQ341"/>
    <mergeCell ref="RMR341:RMX341"/>
    <mergeCell ref="RMY341:RNE341"/>
    <mergeCell ref="RNF341:RNL341"/>
    <mergeCell ref="RNM341:RNS341"/>
    <mergeCell ref="RNT341:RNZ341"/>
    <mergeCell ref="ROA341:ROG341"/>
    <mergeCell ref="ROH341:RON341"/>
    <mergeCell ref="ROO341:ROU341"/>
    <mergeCell ref="ROV341:RPB341"/>
    <mergeCell ref="RPC341:RPI341"/>
    <mergeCell ref="RPJ341:RPP341"/>
    <mergeCell ref="RPQ341:RPW341"/>
    <mergeCell ref="RPX341:RQD341"/>
    <mergeCell ref="RQE341:RQK341"/>
    <mergeCell ref="RQL341:RQR341"/>
    <mergeCell ref="RQS341:RQY341"/>
    <mergeCell ref="RQZ341:RRF341"/>
    <mergeCell ref="RRG341:RRM341"/>
    <mergeCell ref="RRN341:RRT341"/>
    <mergeCell ref="RRU341:RSA341"/>
    <mergeCell ref="RSB341:RSH341"/>
    <mergeCell ref="RSI341:RSO341"/>
    <mergeCell ref="RSP341:RSV341"/>
    <mergeCell ref="RSW341:RTC341"/>
    <mergeCell ref="RTD341:RTJ341"/>
    <mergeCell ref="RTK341:RTQ341"/>
    <mergeCell ref="RTR341:RTX341"/>
    <mergeCell ref="RTY341:RUE341"/>
    <mergeCell ref="RUF341:RUL341"/>
    <mergeCell ref="RUM341:RUS341"/>
    <mergeCell ref="RUT341:RUZ341"/>
    <mergeCell ref="RVA341:RVG341"/>
    <mergeCell ref="RVH341:RVN341"/>
    <mergeCell ref="RVO341:RVU341"/>
    <mergeCell ref="RVV341:RWB341"/>
    <mergeCell ref="RWC341:RWI341"/>
    <mergeCell ref="RWJ341:RWP341"/>
    <mergeCell ref="RWQ341:RWW341"/>
    <mergeCell ref="RWX341:RXD341"/>
    <mergeCell ref="RXE341:RXK341"/>
    <mergeCell ref="RXL341:RXR341"/>
    <mergeCell ref="RXS341:RXY341"/>
    <mergeCell ref="RXZ341:RYF341"/>
    <mergeCell ref="RYG341:RYM341"/>
    <mergeCell ref="RYN341:RYT341"/>
    <mergeCell ref="RYU341:RZA341"/>
    <mergeCell ref="RZB341:RZH341"/>
    <mergeCell ref="RZI341:RZO341"/>
    <mergeCell ref="RZP341:RZV341"/>
    <mergeCell ref="RZW341:SAC341"/>
    <mergeCell ref="SAD341:SAJ341"/>
    <mergeCell ref="SAK341:SAQ341"/>
    <mergeCell ref="SAR341:SAX341"/>
    <mergeCell ref="SAY341:SBE341"/>
    <mergeCell ref="SBF341:SBL341"/>
    <mergeCell ref="SBM341:SBS341"/>
    <mergeCell ref="SBT341:SBZ341"/>
    <mergeCell ref="SCA341:SCG341"/>
    <mergeCell ref="SCH341:SCN341"/>
    <mergeCell ref="SCO341:SCU341"/>
    <mergeCell ref="SCV341:SDB341"/>
    <mergeCell ref="SDC341:SDI341"/>
    <mergeCell ref="SDJ341:SDP341"/>
    <mergeCell ref="SDQ341:SDW341"/>
    <mergeCell ref="SDX341:SED341"/>
    <mergeCell ref="SEE341:SEK341"/>
    <mergeCell ref="SEL341:SER341"/>
    <mergeCell ref="SES341:SEY341"/>
    <mergeCell ref="SEZ341:SFF341"/>
    <mergeCell ref="SFG341:SFM341"/>
    <mergeCell ref="SFN341:SFT341"/>
    <mergeCell ref="SFU341:SGA341"/>
    <mergeCell ref="SGB341:SGH341"/>
    <mergeCell ref="SGI341:SGO341"/>
    <mergeCell ref="SGP341:SGV341"/>
    <mergeCell ref="SGW341:SHC341"/>
    <mergeCell ref="SHD341:SHJ341"/>
    <mergeCell ref="SHK341:SHQ341"/>
    <mergeCell ref="SHR341:SHX341"/>
    <mergeCell ref="SHY341:SIE341"/>
    <mergeCell ref="SIF341:SIL341"/>
    <mergeCell ref="SIM341:SIS341"/>
    <mergeCell ref="SIT341:SIZ341"/>
    <mergeCell ref="SJA341:SJG341"/>
    <mergeCell ref="SJH341:SJN341"/>
    <mergeCell ref="SJO341:SJU341"/>
    <mergeCell ref="SJV341:SKB341"/>
    <mergeCell ref="SKC341:SKI341"/>
    <mergeCell ref="SKJ341:SKP341"/>
    <mergeCell ref="SKQ341:SKW341"/>
    <mergeCell ref="SKX341:SLD341"/>
    <mergeCell ref="SLE341:SLK341"/>
    <mergeCell ref="SLL341:SLR341"/>
    <mergeCell ref="SLS341:SLY341"/>
    <mergeCell ref="SLZ341:SMF341"/>
    <mergeCell ref="SMG341:SMM341"/>
    <mergeCell ref="SMN341:SMT341"/>
    <mergeCell ref="SMU341:SNA341"/>
    <mergeCell ref="SNB341:SNH341"/>
    <mergeCell ref="SNI341:SNO341"/>
    <mergeCell ref="SNP341:SNV341"/>
    <mergeCell ref="SNW341:SOC341"/>
    <mergeCell ref="SOD341:SOJ341"/>
    <mergeCell ref="SOK341:SOQ341"/>
    <mergeCell ref="SOR341:SOX341"/>
    <mergeCell ref="SOY341:SPE341"/>
    <mergeCell ref="SPF341:SPL341"/>
    <mergeCell ref="SPM341:SPS341"/>
    <mergeCell ref="SPT341:SPZ341"/>
    <mergeCell ref="SQA341:SQG341"/>
    <mergeCell ref="SQH341:SQN341"/>
    <mergeCell ref="SQO341:SQU341"/>
    <mergeCell ref="SQV341:SRB341"/>
    <mergeCell ref="SRC341:SRI341"/>
    <mergeCell ref="SRJ341:SRP341"/>
    <mergeCell ref="SRQ341:SRW341"/>
    <mergeCell ref="SRX341:SSD341"/>
    <mergeCell ref="SSE341:SSK341"/>
    <mergeCell ref="SSL341:SSR341"/>
    <mergeCell ref="SSS341:SSY341"/>
    <mergeCell ref="SSZ341:STF341"/>
    <mergeCell ref="STG341:STM341"/>
    <mergeCell ref="STN341:STT341"/>
    <mergeCell ref="STU341:SUA341"/>
    <mergeCell ref="SUB341:SUH341"/>
    <mergeCell ref="SUI341:SUO341"/>
    <mergeCell ref="SUP341:SUV341"/>
    <mergeCell ref="SUW341:SVC341"/>
    <mergeCell ref="SVD341:SVJ341"/>
    <mergeCell ref="SVK341:SVQ341"/>
    <mergeCell ref="SVR341:SVX341"/>
    <mergeCell ref="SVY341:SWE341"/>
    <mergeCell ref="SWF341:SWL341"/>
    <mergeCell ref="SWM341:SWS341"/>
    <mergeCell ref="SWT341:SWZ341"/>
    <mergeCell ref="SXA341:SXG341"/>
    <mergeCell ref="SXH341:SXN341"/>
    <mergeCell ref="SXO341:SXU341"/>
    <mergeCell ref="SXV341:SYB341"/>
    <mergeCell ref="SYC341:SYI341"/>
    <mergeCell ref="SYJ341:SYP341"/>
    <mergeCell ref="SYQ341:SYW341"/>
    <mergeCell ref="SYX341:SZD341"/>
    <mergeCell ref="SZE341:SZK341"/>
    <mergeCell ref="SZL341:SZR341"/>
    <mergeCell ref="SZS341:SZY341"/>
    <mergeCell ref="SZZ341:TAF341"/>
    <mergeCell ref="TAG341:TAM341"/>
    <mergeCell ref="TAN341:TAT341"/>
    <mergeCell ref="TAU341:TBA341"/>
    <mergeCell ref="TBB341:TBH341"/>
    <mergeCell ref="TBI341:TBO341"/>
    <mergeCell ref="TBP341:TBV341"/>
    <mergeCell ref="TBW341:TCC341"/>
    <mergeCell ref="TCD341:TCJ341"/>
    <mergeCell ref="TCK341:TCQ341"/>
    <mergeCell ref="TCR341:TCX341"/>
    <mergeCell ref="TCY341:TDE341"/>
    <mergeCell ref="TDF341:TDL341"/>
    <mergeCell ref="TDM341:TDS341"/>
    <mergeCell ref="TDT341:TDZ341"/>
    <mergeCell ref="TEA341:TEG341"/>
    <mergeCell ref="TEH341:TEN341"/>
    <mergeCell ref="TEO341:TEU341"/>
    <mergeCell ref="TEV341:TFB341"/>
    <mergeCell ref="TFC341:TFI341"/>
    <mergeCell ref="TFJ341:TFP341"/>
    <mergeCell ref="TFQ341:TFW341"/>
    <mergeCell ref="TFX341:TGD341"/>
    <mergeCell ref="TGE341:TGK341"/>
    <mergeCell ref="TGL341:TGR341"/>
    <mergeCell ref="TGS341:TGY341"/>
    <mergeCell ref="TGZ341:THF341"/>
    <mergeCell ref="THG341:THM341"/>
    <mergeCell ref="THN341:THT341"/>
    <mergeCell ref="THU341:TIA341"/>
    <mergeCell ref="TIB341:TIH341"/>
    <mergeCell ref="TII341:TIO341"/>
    <mergeCell ref="TIP341:TIV341"/>
    <mergeCell ref="TIW341:TJC341"/>
    <mergeCell ref="TJD341:TJJ341"/>
    <mergeCell ref="TJK341:TJQ341"/>
    <mergeCell ref="TJR341:TJX341"/>
    <mergeCell ref="TJY341:TKE341"/>
    <mergeCell ref="TKF341:TKL341"/>
    <mergeCell ref="TKM341:TKS341"/>
    <mergeCell ref="TKT341:TKZ341"/>
    <mergeCell ref="TLA341:TLG341"/>
    <mergeCell ref="TLH341:TLN341"/>
    <mergeCell ref="TLO341:TLU341"/>
    <mergeCell ref="TLV341:TMB341"/>
    <mergeCell ref="TMC341:TMI341"/>
    <mergeCell ref="TMJ341:TMP341"/>
    <mergeCell ref="TMQ341:TMW341"/>
    <mergeCell ref="TMX341:TND341"/>
    <mergeCell ref="TNE341:TNK341"/>
    <mergeCell ref="TNL341:TNR341"/>
    <mergeCell ref="TNS341:TNY341"/>
    <mergeCell ref="TNZ341:TOF341"/>
    <mergeCell ref="TOG341:TOM341"/>
    <mergeCell ref="TON341:TOT341"/>
    <mergeCell ref="TOU341:TPA341"/>
    <mergeCell ref="TPB341:TPH341"/>
    <mergeCell ref="TPI341:TPO341"/>
    <mergeCell ref="TPP341:TPV341"/>
    <mergeCell ref="TPW341:TQC341"/>
    <mergeCell ref="TQD341:TQJ341"/>
    <mergeCell ref="TQK341:TQQ341"/>
    <mergeCell ref="TQR341:TQX341"/>
    <mergeCell ref="TQY341:TRE341"/>
    <mergeCell ref="TRF341:TRL341"/>
    <mergeCell ref="TRM341:TRS341"/>
    <mergeCell ref="TRT341:TRZ341"/>
    <mergeCell ref="TSA341:TSG341"/>
    <mergeCell ref="TSH341:TSN341"/>
    <mergeCell ref="TSO341:TSU341"/>
    <mergeCell ref="TSV341:TTB341"/>
    <mergeCell ref="TTC341:TTI341"/>
    <mergeCell ref="TTJ341:TTP341"/>
    <mergeCell ref="TTQ341:TTW341"/>
    <mergeCell ref="TTX341:TUD341"/>
    <mergeCell ref="TUE341:TUK341"/>
    <mergeCell ref="TUL341:TUR341"/>
    <mergeCell ref="TUS341:TUY341"/>
    <mergeCell ref="TUZ341:TVF341"/>
    <mergeCell ref="TVG341:TVM341"/>
    <mergeCell ref="TVN341:TVT341"/>
    <mergeCell ref="TVU341:TWA341"/>
    <mergeCell ref="TWB341:TWH341"/>
    <mergeCell ref="TWI341:TWO341"/>
    <mergeCell ref="TWP341:TWV341"/>
    <mergeCell ref="TWW341:TXC341"/>
    <mergeCell ref="TXD341:TXJ341"/>
    <mergeCell ref="TXK341:TXQ341"/>
    <mergeCell ref="TXR341:TXX341"/>
    <mergeCell ref="TXY341:TYE341"/>
    <mergeCell ref="TYF341:TYL341"/>
    <mergeCell ref="TYM341:TYS341"/>
    <mergeCell ref="TYT341:TYZ341"/>
    <mergeCell ref="TZA341:TZG341"/>
    <mergeCell ref="TZH341:TZN341"/>
    <mergeCell ref="TZO341:TZU341"/>
    <mergeCell ref="TZV341:UAB341"/>
    <mergeCell ref="UAC341:UAI341"/>
    <mergeCell ref="UAJ341:UAP341"/>
    <mergeCell ref="UAQ341:UAW341"/>
    <mergeCell ref="UAX341:UBD341"/>
    <mergeCell ref="UBE341:UBK341"/>
    <mergeCell ref="UBL341:UBR341"/>
    <mergeCell ref="UBS341:UBY341"/>
    <mergeCell ref="UBZ341:UCF341"/>
    <mergeCell ref="UCG341:UCM341"/>
    <mergeCell ref="UCN341:UCT341"/>
    <mergeCell ref="UCU341:UDA341"/>
    <mergeCell ref="UDB341:UDH341"/>
    <mergeCell ref="UDI341:UDO341"/>
    <mergeCell ref="UDP341:UDV341"/>
    <mergeCell ref="UDW341:UEC341"/>
    <mergeCell ref="UED341:UEJ341"/>
    <mergeCell ref="UEK341:UEQ341"/>
    <mergeCell ref="UER341:UEX341"/>
    <mergeCell ref="UEY341:UFE341"/>
    <mergeCell ref="UFF341:UFL341"/>
    <mergeCell ref="UFM341:UFS341"/>
    <mergeCell ref="UFT341:UFZ341"/>
    <mergeCell ref="UGA341:UGG341"/>
    <mergeCell ref="UGH341:UGN341"/>
    <mergeCell ref="UGO341:UGU341"/>
    <mergeCell ref="UGV341:UHB341"/>
    <mergeCell ref="UHC341:UHI341"/>
    <mergeCell ref="UHJ341:UHP341"/>
    <mergeCell ref="UHQ341:UHW341"/>
    <mergeCell ref="UHX341:UID341"/>
    <mergeCell ref="UIE341:UIK341"/>
    <mergeCell ref="UIL341:UIR341"/>
    <mergeCell ref="UIS341:UIY341"/>
    <mergeCell ref="UIZ341:UJF341"/>
    <mergeCell ref="UJG341:UJM341"/>
    <mergeCell ref="UJN341:UJT341"/>
    <mergeCell ref="UJU341:UKA341"/>
    <mergeCell ref="UKB341:UKH341"/>
    <mergeCell ref="UKI341:UKO341"/>
    <mergeCell ref="UKP341:UKV341"/>
    <mergeCell ref="UKW341:ULC341"/>
    <mergeCell ref="ULD341:ULJ341"/>
    <mergeCell ref="ULK341:ULQ341"/>
    <mergeCell ref="ULR341:ULX341"/>
    <mergeCell ref="ULY341:UME341"/>
    <mergeCell ref="UMF341:UML341"/>
    <mergeCell ref="UMM341:UMS341"/>
    <mergeCell ref="UMT341:UMZ341"/>
    <mergeCell ref="UNA341:UNG341"/>
    <mergeCell ref="UNH341:UNN341"/>
    <mergeCell ref="UNO341:UNU341"/>
    <mergeCell ref="UNV341:UOB341"/>
    <mergeCell ref="UOC341:UOI341"/>
    <mergeCell ref="UOJ341:UOP341"/>
    <mergeCell ref="UOQ341:UOW341"/>
    <mergeCell ref="UOX341:UPD341"/>
    <mergeCell ref="UPE341:UPK341"/>
    <mergeCell ref="UPL341:UPR341"/>
    <mergeCell ref="UPS341:UPY341"/>
    <mergeCell ref="UPZ341:UQF341"/>
    <mergeCell ref="UQG341:UQM341"/>
    <mergeCell ref="UQN341:UQT341"/>
    <mergeCell ref="UQU341:URA341"/>
    <mergeCell ref="URB341:URH341"/>
    <mergeCell ref="URI341:URO341"/>
    <mergeCell ref="URP341:URV341"/>
    <mergeCell ref="URW341:USC341"/>
    <mergeCell ref="USD341:USJ341"/>
    <mergeCell ref="USK341:USQ341"/>
    <mergeCell ref="USR341:USX341"/>
    <mergeCell ref="USY341:UTE341"/>
    <mergeCell ref="UTF341:UTL341"/>
    <mergeCell ref="UTM341:UTS341"/>
    <mergeCell ref="UTT341:UTZ341"/>
    <mergeCell ref="UUA341:UUG341"/>
    <mergeCell ref="UUH341:UUN341"/>
    <mergeCell ref="UUO341:UUU341"/>
    <mergeCell ref="UUV341:UVB341"/>
    <mergeCell ref="UVC341:UVI341"/>
    <mergeCell ref="UVJ341:UVP341"/>
    <mergeCell ref="UVQ341:UVW341"/>
    <mergeCell ref="UVX341:UWD341"/>
    <mergeCell ref="UWE341:UWK341"/>
    <mergeCell ref="UWL341:UWR341"/>
    <mergeCell ref="UWS341:UWY341"/>
    <mergeCell ref="UWZ341:UXF341"/>
    <mergeCell ref="UXG341:UXM341"/>
    <mergeCell ref="UXN341:UXT341"/>
    <mergeCell ref="UXU341:UYA341"/>
    <mergeCell ref="UYB341:UYH341"/>
    <mergeCell ref="UYI341:UYO341"/>
    <mergeCell ref="UYP341:UYV341"/>
    <mergeCell ref="UYW341:UZC341"/>
    <mergeCell ref="UZD341:UZJ341"/>
    <mergeCell ref="UZK341:UZQ341"/>
    <mergeCell ref="UZR341:UZX341"/>
    <mergeCell ref="UZY341:VAE341"/>
    <mergeCell ref="VAF341:VAL341"/>
    <mergeCell ref="VAM341:VAS341"/>
    <mergeCell ref="VAT341:VAZ341"/>
    <mergeCell ref="VBA341:VBG341"/>
    <mergeCell ref="VBH341:VBN341"/>
    <mergeCell ref="VBO341:VBU341"/>
    <mergeCell ref="VBV341:VCB341"/>
    <mergeCell ref="VCC341:VCI341"/>
    <mergeCell ref="VCJ341:VCP341"/>
    <mergeCell ref="VCQ341:VCW341"/>
    <mergeCell ref="VCX341:VDD341"/>
    <mergeCell ref="VDE341:VDK341"/>
    <mergeCell ref="VDL341:VDR341"/>
    <mergeCell ref="VDS341:VDY341"/>
    <mergeCell ref="VDZ341:VEF341"/>
    <mergeCell ref="VEG341:VEM341"/>
    <mergeCell ref="VEN341:VET341"/>
    <mergeCell ref="VEU341:VFA341"/>
    <mergeCell ref="VFB341:VFH341"/>
    <mergeCell ref="VFI341:VFO341"/>
    <mergeCell ref="VFP341:VFV341"/>
    <mergeCell ref="VFW341:VGC341"/>
    <mergeCell ref="VGD341:VGJ341"/>
    <mergeCell ref="VGK341:VGQ341"/>
    <mergeCell ref="VGR341:VGX341"/>
    <mergeCell ref="VGY341:VHE341"/>
    <mergeCell ref="VHF341:VHL341"/>
    <mergeCell ref="VHM341:VHS341"/>
    <mergeCell ref="VHT341:VHZ341"/>
    <mergeCell ref="VIA341:VIG341"/>
    <mergeCell ref="VIH341:VIN341"/>
    <mergeCell ref="VIO341:VIU341"/>
    <mergeCell ref="VIV341:VJB341"/>
    <mergeCell ref="VJC341:VJI341"/>
    <mergeCell ref="VJJ341:VJP341"/>
    <mergeCell ref="VJQ341:VJW341"/>
    <mergeCell ref="VJX341:VKD341"/>
    <mergeCell ref="VKE341:VKK341"/>
    <mergeCell ref="VKL341:VKR341"/>
    <mergeCell ref="VKS341:VKY341"/>
    <mergeCell ref="VKZ341:VLF341"/>
    <mergeCell ref="VLG341:VLM341"/>
    <mergeCell ref="VLN341:VLT341"/>
    <mergeCell ref="VLU341:VMA341"/>
    <mergeCell ref="VMB341:VMH341"/>
    <mergeCell ref="VMI341:VMO341"/>
    <mergeCell ref="VMP341:VMV341"/>
    <mergeCell ref="VMW341:VNC341"/>
    <mergeCell ref="VND341:VNJ341"/>
    <mergeCell ref="VNK341:VNQ341"/>
    <mergeCell ref="VNR341:VNX341"/>
    <mergeCell ref="VNY341:VOE341"/>
    <mergeCell ref="VOF341:VOL341"/>
    <mergeCell ref="VOM341:VOS341"/>
    <mergeCell ref="VOT341:VOZ341"/>
    <mergeCell ref="VPA341:VPG341"/>
    <mergeCell ref="VPH341:VPN341"/>
    <mergeCell ref="VPO341:VPU341"/>
    <mergeCell ref="VPV341:VQB341"/>
    <mergeCell ref="VQC341:VQI341"/>
    <mergeCell ref="VQJ341:VQP341"/>
    <mergeCell ref="VQQ341:VQW341"/>
    <mergeCell ref="VQX341:VRD341"/>
    <mergeCell ref="VRE341:VRK341"/>
    <mergeCell ref="VRL341:VRR341"/>
    <mergeCell ref="VRS341:VRY341"/>
    <mergeCell ref="VRZ341:VSF341"/>
    <mergeCell ref="VSG341:VSM341"/>
    <mergeCell ref="VSN341:VST341"/>
    <mergeCell ref="VSU341:VTA341"/>
    <mergeCell ref="VTB341:VTH341"/>
    <mergeCell ref="VTI341:VTO341"/>
    <mergeCell ref="VTP341:VTV341"/>
    <mergeCell ref="VTW341:VUC341"/>
    <mergeCell ref="VUD341:VUJ341"/>
    <mergeCell ref="VUK341:VUQ341"/>
    <mergeCell ref="VUR341:VUX341"/>
    <mergeCell ref="VUY341:VVE341"/>
    <mergeCell ref="VVF341:VVL341"/>
    <mergeCell ref="VVM341:VVS341"/>
    <mergeCell ref="VVT341:VVZ341"/>
    <mergeCell ref="VWA341:VWG341"/>
    <mergeCell ref="VWH341:VWN341"/>
    <mergeCell ref="VWO341:VWU341"/>
    <mergeCell ref="VWV341:VXB341"/>
    <mergeCell ref="VXC341:VXI341"/>
    <mergeCell ref="VXJ341:VXP341"/>
    <mergeCell ref="VXQ341:VXW341"/>
    <mergeCell ref="VXX341:VYD341"/>
    <mergeCell ref="VYE341:VYK341"/>
    <mergeCell ref="VYL341:VYR341"/>
    <mergeCell ref="VYS341:VYY341"/>
    <mergeCell ref="VYZ341:VZF341"/>
    <mergeCell ref="VZG341:VZM341"/>
    <mergeCell ref="VZN341:VZT341"/>
    <mergeCell ref="VZU341:WAA341"/>
    <mergeCell ref="WAB341:WAH341"/>
    <mergeCell ref="WAI341:WAO341"/>
    <mergeCell ref="WAP341:WAV341"/>
    <mergeCell ref="WAW341:WBC341"/>
    <mergeCell ref="WBD341:WBJ341"/>
    <mergeCell ref="WBK341:WBQ341"/>
    <mergeCell ref="WBR341:WBX341"/>
    <mergeCell ref="WBY341:WCE341"/>
    <mergeCell ref="WCF341:WCL341"/>
    <mergeCell ref="WCM341:WCS341"/>
    <mergeCell ref="WCT341:WCZ341"/>
    <mergeCell ref="WDA341:WDG341"/>
    <mergeCell ref="WDH341:WDN341"/>
    <mergeCell ref="WDO341:WDU341"/>
    <mergeCell ref="WDV341:WEB341"/>
    <mergeCell ref="WEC341:WEI341"/>
    <mergeCell ref="WEJ341:WEP341"/>
    <mergeCell ref="WEQ341:WEW341"/>
    <mergeCell ref="WEX341:WFD341"/>
    <mergeCell ref="WWR341:WWX341"/>
    <mergeCell ref="WFE341:WFK341"/>
    <mergeCell ref="WFL341:WFR341"/>
    <mergeCell ref="WFS341:WFY341"/>
    <mergeCell ref="WFZ341:WGF341"/>
    <mergeCell ref="WGG341:WGM341"/>
    <mergeCell ref="WGN341:WGT341"/>
    <mergeCell ref="WGU341:WHA341"/>
    <mergeCell ref="WHB341:WHH341"/>
    <mergeCell ref="WHI341:WHO341"/>
    <mergeCell ref="WHP341:WHV341"/>
    <mergeCell ref="WHW341:WIC341"/>
    <mergeCell ref="WID341:WIJ341"/>
    <mergeCell ref="WIK341:WIQ341"/>
    <mergeCell ref="WIR341:WIX341"/>
    <mergeCell ref="WIY341:WJE341"/>
    <mergeCell ref="WJF341:WJL341"/>
    <mergeCell ref="WJM341:WJS341"/>
    <mergeCell ref="WJT341:WJZ341"/>
    <mergeCell ref="WKA341:WKG341"/>
    <mergeCell ref="WKH341:WKN341"/>
    <mergeCell ref="WKO341:WKU341"/>
    <mergeCell ref="WKV341:WLB341"/>
    <mergeCell ref="WLC341:WLI341"/>
    <mergeCell ref="WLJ341:WLP341"/>
    <mergeCell ref="WLQ341:WLW341"/>
    <mergeCell ref="WLX341:WMD341"/>
    <mergeCell ref="WME341:WMK341"/>
    <mergeCell ref="WML341:WMR341"/>
    <mergeCell ref="WMS341:WMY341"/>
    <mergeCell ref="WMZ341:WNF341"/>
    <mergeCell ref="WNG341:WNM341"/>
    <mergeCell ref="WNN341:WNT341"/>
    <mergeCell ref="WNU341:WOA341"/>
    <mergeCell ref="WWY341:WXE341"/>
    <mergeCell ref="WXF341:WXL341"/>
    <mergeCell ref="WXM341:WXS341"/>
    <mergeCell ref="WXT341:WXZ341"/>
    <mergeCell ref="WYA341:WYG341"/>
    <mergeCell ref="WYH341:WYN341"/>
    <mergeCell ref="WYO341:WYU341"/>
    <mergeCell ref="WYV341:WZB341"/>
    <mergeCell ref="WZC341:WZI341"/>
    <mergeCell ref="WZJ341:WZP341"/>
    <mergeCell ref="WZQ341:WZW341"/>
    <mergeCell ref="WZX341:XAD341"/>
    <mergeCell ref="XAE341:XAK341"/>
    <mergeCell ref="XAL341:XAR341"/>
    <mergeCell ref="XAS341:XAY341"/>
    <mergeCell ref="XAZ341:XBF341"/>
    <mergeCell ref="XBG341:XBM341"/>
    <mergeCell ref="XBN341:XBT341"/>
    <mergeCell ref="XBU341:XCA341"/>
    <mergeCell ref="XCB341:XCH341"/>
    <mergeCell ref="XCI341:XCO341"/>
    <mergeCell ref="XCP341:XCV341"/>
    <mergeCell ref="XCW341:XDC341"/>
    <mergeCell ref="XDD341:XDJ341"/>
    <mergeCell ref="XDK341:XDQ341"/>
    <mergeCell ref="XDR341:XDX341"/>
    <mergeCell ref="XDY341:XEE341"/>
    <mergeCell ref="XEF341:XEL341"/>
    <mergeCell ref="XEM341:XES341"/>
    <mergeCell ref="XET341:XEZ341"/>
    <mergeCell ref="XFA341:XFD341"/>
    <mergeCell ref="A340:G340"/>
    <mergeCell ref="WOB341:WOH341"/>
    <mergeCell ref="WOI341:WOO341"/>
    <mergeCell ref="WOP341:WOV341"/>
    <mergeCell ref="WOW341:WPC341"/>
    <mergeCell ref="WPD341:WPJ341"/>
    <mergeCell ref="WPK341:WPQ341"/>
    <mergeCell ref="WPR341:WPX341"/>
    <mergeCell ref="WPY341:WQE341"/>
    <mergeCell ref="WQF341:WQL341"/>
    <mergeCell ref="WQM341:WQS341"/>
    <mergeCell ref="WQT341:WQZ341"/>
    <mergeCell ref="WRA341:WRG341"/>
    <mergeCell ref="WRH341:WRN341"/>
    <mergeCell ref="WRO341:WRU341"/>
    <mergeCell ref="WRV341:WSB341"/>
    <mergeCell ref="WSC341:WSI341"/>
    <mergeCell ref="WSJ341:WSP341"/>
    <mergeCell ref="WSQ341:WSW341"/>
    <mergeCell ref="WSX341:WTD341"/>
    <mergeCell ref="WTE341:WTK341"/>
    <mergeCell ref="WTL341:WTR341"/>
    <mergeCell ref="WTS341:WTY341"/>
    <mergeCell ref="WTZ341:WUF341"/>
    <mergeCell ref="WUG341:WUM341"/>
    <mergeCell ref="WUN341:WUT341"/>
    <mergeCell ref="WUU341:WVA341"/>
    <mergeCell ref="WVB341:WVH341"/>
    <mergeCell ref="WVI341:WVO341"/>
    <mergeCell ref="WVP341:WVV341"/>
    <mergeCell ref="WVW341:WWC341"/>
    <mergeCell ref="WWD341:WWJ341"/>
    <mergeCell ref="WWK341:WWQ341"/>
  </mergeCells>
  <pageMargins left="0.23622047244094491" right="3.937007874015748E-2" top="0.74803149606299213" bottom="0.55118110236220474" header="0.31496062992125984" footer="0.31496062992125984"/>
  <pageSetup scale="10"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Impositiva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GONZALEZ PRIETO, PAMELA YANINA</cp:lastModifiedBy>
  <cp:revision/>
  <cp:lastPrinted>2024-12-30T14:14:08Z</cp:lastPrinted>
  <dcterms:created xsi:type="dcterms:W3CDTF">2016-10-27T17:59:39Z</dcterms:created>
  <dcterms:modified xsi:type="dcterms:W3CDTF">2024-12-30T14:40:34Z</dcterms:modified>
</cp:coreProperties>
</file>