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ocuments\HCD 2023\ORDENANZAS 2023\MES DE ENERO 2023\"/>
    </mc:Choice>
  </mc:AlternateContent>
  <bookViews>
    <workbookView xWindow="0" yWindow="0" windowWidth="20490" windowHeight="8940"/>
  </bookViews>
  <sheets>
    <sheet name="Impositiva" sheetId="1" r:id="rId1"/>
  </sheets>
  <definedNames>
    <definedName name="_xlnm.Print_Area" localSheetId="0">Impositiva!$A$261:$H$315</definedName>
    <definedName name="OLE_LINK4" localSheetId="0">Impositiva!#REF!</definedName>
  </definedNames>
  <calcPr calcId="162913"/>
</workbook>
</file>

<file path=xl/calcChain.xml><?xml version="1.0" encoding="utf-8"?>
<calcChain xmlns="http://schemas.openxmlformats.org/spreadsheetml/2006/main">
  <c r="H624" i="1" l="1"/>
  <c r="H623" i="1"/>
  <c r="H622" i="1"/>
  <c r="H616" i="1"/>
  <c r="H615" i="1"/>
  <c r="H612" i="1"/>
  <c r="H611" i="1"/>
  <c r="H610" i="1"/>
  <c r="H609" i="1"/>
  <c r="H608" i="1"/>
  <c r="H598" i="1"/>
  <c r="H597" i="1"/>
  <c r="H596" i="1"/>
  <c r="H566" i="1"/>
  <c r="G598" i="1"/>
  <c r="G597" i="1"/>
  <c r="G596" i="1"/>
  <c r="G595" i="1"/>
  <c r="G593" i="1"/>
  <c r="G566" i="1"/>
  <c r="H526" i="1"/>
  <c r="H524" i="1"/>
  <c r="H520" i="1"/>
  <c r="H519" i="1"/>
  <c r="H518" i="1"/>
  <c r="H517" i="1"/>
  <c r="H516" i="1"/>
  <c r="H515" i="1"/>
  <c r="H514" i="1"/>
  <c r="H512" i="1"/>
  <c r="H511" i="1"/>
  <c r="H509" i="1"/>
  <c r="H507" i="1"/>
  <c r="H505" i="1"/>
  <c r="H504" i="1"/>
  <c r="H502" i="1"/>
  <c r="H501" i="1"/>
  <c r="H499" i="1"/>
  <c r="H496" i="1"/>
  <c r="H494" i="1"/>
  <c r="H493" i="1"/>
  <c r="H492" i="1"/>
  <c r="H488" i="1"/>
  <c r="H487" i="1"/>
  <c r="H485" i="1"/>
  <c r="H643" i="1" l="1"/>
  <c r="H642" i="1"/>
  <c r="H641" i="1"/>
  <c r="H640" i="1"/>
  <c r="H639" i="1"/>
  <c r="H491" i="1" l="1"/>
  <c r="H960" i="1"/>
  <c r="H883" i="1"/>
  <c r="H800" i="1"/>
  <c r="H663" i="1"/>
  <c r="H420" i="1"/>
  <c r="G378" i="1"/>
  <c r="H137" i="1"/>
  <c r="H761" i="1" l="1"/>
  <c r="H758" i="1"/>
  <c r="H766" i="1" l="1"/>
  <c r="H765" i="1"/>
  <c r="H764" i="1"/>
  <c r="H763" i="1"/>
  <c r="H762" i="1"/>
  <c r="H760" i="1"/>
  <c r="H759" i="1"/>
  <c r="H757" i="1"/>
  <c r="H756" i="1"/>
  <c r="H754" i="1"/>
  <c r="H998" i="1" l="1"/>
  <c r="H997" i="1"/>
  <c r="H996" i="1"/>
  <c r="H995" i="1"/>
  <c r="H994" i="1"/>
  <c r="H993" i="1"/>
  <c r="H991" i="1"/>
  <c r="H990" i="1"/>
  <c r="H989" i="1"/>
  <c r="H987" i="1"/>
  <c r="H986" i="1"/>
  <c r="H984" i="1"/>
  <c r="H983" i="1"/>
  <c r="H981" i="1"/>
  <c r="H979" i="1"/>
  <c r="H975" i="1"/>
  <c r="H973" i="1"/>
  <c r="H970" i="1"/>
  <c r="H966" i="1"/>
  <c r="H965" i="1"/>
  <c r="H964" i="1"/>
  <c r="H963" i="1"/>
  <c r="H962" i="1"/>
  <c r="H961" i="1"/>
  <c r="H959" i="1"/>
  <c r="H958" i="1"/>
  <c r="H956" i="1"/>
  <c r="H954" i="1"/>
  <c r="H953" i="1"/>
  <c r="H948" i="1"/>
  <c r="H947" i="1"/>
  <c r="H946" i="1"/>
  <c r="H945" i="1"/>
  <c r="H943" i="1"/>
  <c r="H942" i="1"/>
  <c r="H941" i="1"/>
  <c r="H940" i="1"/>
  <c r="H937" i="1"/>
  <c r="H936" i="1"/>
  <c r="H934" i="1"/>
  <c r="H933" i="1"/>
  <c r="H932" i="1"/>
  <c r="H930" i="1"/>
  <c r="H927" i="1"/>
  <c r="H926" i="1"/>
  <c r="H923" i="1"/>
  <c r="H922" i="1"/>
  <c r="H920" i="1"/>
  <c r="H919" i="1"/>
  <c r="H918" i="1"/>
  <c r="H915" i="1"/>
  <c r="H914" i="1"/>
  <c r="H913" i="1"/>
  <c r="H912" i="1"/>
  <c r="H911" i="1"/>
  <c r="H910" i="1"/>
  <c r="H909" i="1"/>
  <c r="H908" i="1"/>
  <c r="H906" i="1"/>
  <c r="H904" i="1"/>
  <c r="H903" i="1"/>
  <c r="H902" i="1"/>
  <c r="H900" i="1"/>
  <c r="H899" i="1"/>
  <c r="H898" i="1"/>
  <c r="H896" i="1"/>
  <c r="H895" i="1"/>
  <c r="H894" i="1"/>
  <c r="H892" i="1"/>
  <c r="H891" i="1"/>
  <c r="H889" i="1"/>
  <c r="H888" i="1"/>
  <c r="H887" i="1"/>
  <c r="H885" i="1"/>
  <c r="H871" i="1"/>
  <c r="H868" i="1"/>
  <c r="H867" i="1"/>
  <c r="H856" i="1"/>
  <c r="H855" i="1"/>
  <c r="H852" i="1"/>
  <c r="H848" i="1"/>
  <c r="H847" i="1"/>
  <c r="H844" i="1"/>
  <c r="H842" i="1"/>
  <c r="H841" i="1"/>
  <c r="H838" i="1"/>
  <c r="H836" i="1"/>
  <c r="H835" i="1"/>
  <c r="H834" i="1"/>
  <c r="H833" i="1"/>
  <c r="H820" i="1"/>
  <c r="H819" i="1"/>
  <c r="H818" i="1"/>
  <c r="H815" i="1"/>
  <c r="H814" i="1"/>
  <c r="H813" i="1"/>
  <c r="H812" i="1"/>
  <c r="H811" i="1"/>
  <c r="H810" i="1"/>
  <c r="H809" i="1"/>
  <c r="H807" i="1"/>
  <c r="H806" i="1"/>
  <c r="H804" i="1"/>
  <c r="H803" i="1"/>
  <c r="H802" i="1"/>
  <c r="H801" i="1"/>
  <c r="H799" i="1"/>
  <c r="H797" i="1"/>
  <c r="H796" i="1"/>
  <c r="H793" i="1"/>
  <c r="H792" i="1"/>
  <c r="H791" i="1"/>
  <c r="H789" i="1"/>
  <c r="H788" i="1"/>
  <c r="H780" i="1"/>
  <c r="H779" i="1"/>
  <c r="H778" i="1"/>
  <c r="H777" i="1"/>
  <c r="H742" i="1"/>
  <c r="H740" i="1"/>
  <c r="H738" i="1"/>
  <c r="H735" i="1"/>
  <c r="H734" i="1"/>
  <c r="H733" i="1"/>
  <c r="H732" i="1"/>
  <c r="H731" i="1"/>
  <c r="H728" i="1"/>
  <c r="H727" i="1"/>
  <c r="H726" i="1"/>
  <c r="H725" i="1"/>
  <c r="H724" i="1"/>
  <c r="H705" i="1"/>
  <c r="H704" i="1"/>
  <c r="H702" i="1"/>
  <c r="H701" i="1"/>
  <c r="H700" i="1"/>
  <c r="H699" i="1"/>
  <c r="H698" i="1"/>
  <c r="H697" i="1"/>
  <c r="H696" i="1"/>
  <c r="H695" i="1"/>
  <c r="H694" i="1"/>
  <c r="H693" i="1"/>
  <c r="H692" i="1"/>
  <c r="H691" i="1"/>
  <c r="H687" i="1"/>
  <c r="H686" i="1"/>
  <c r="H685" i="1"/>
  <c r="H684" i="1"/>
  <c r="H683" i="1"/>
  <c r="H673" i="1"/>
  <c r="H672" i="1"/>
  <c r="H671" i="1"/>
  <c r="H670" i="1"/>
  <c r="H669" i="1"/>
  <c r="H668" i="1"/>
  <c r="H667" i="1"/>
  <c r="H666" i="1"/>
  <c r="H665" i="1"/>
  <c r="H664" i="1"/>
  <c r="H662" i="1"/>
  <c r="H661" i="1"/>
  <c r="H660" i="1"/>
  <c r="H659" i="1"/>
  <c r="H658" i="1"/>
  <c r="H657" i="1"/>
  <c r="H656" i="1"/>
  <c r="H655" i="1"/>
  <c r="H465" i="1" l="1"/>
  <c r="H464" i="1"/>
  <c r="H463" i="1"/>
  <c r="H462" i="1"/>
  <c r="H460" i="1"/>
  <c r="H459" i="1"/>
  <c r="H458" i="1"/>
  <c r="H457" i="1"/>
  <c r="H456" i="1"/>
  <c r="H455" i="1"/>
  <c r="H439" i="1"/>
  <c r="H438" i="1"/>
  <c r="H437" i="1"/>
  <c r="H436" i="1"/>
  <c r="H435" i="1"/>
  <c r="H434" i="1"/>
  <c r="H433" i="1"/>
  <c r="H432" i="1"/>
  <c r="H430" i="1"/>
  <c r="H429" i="1"/>
  <c r="H428" i="1"/>
  <c r="H427" i="1"/>
  <c r="H426" i="1"/>
  <c r="H425" i="1"/>
  <c r="H424" i="1"/>
  <c r="H423" i="1"/>
  <c r="H419" i="1"/>
  <c r="H412" i="1"/>
  <c r="H411" i="1"/>
  <c r="H410" i="1"/>
  <c r="H409" i="1"/>
  <c r="H408" i="1"/>
  <c r="H407" i="1"/>
  <c r="H406" i="1"/>
  <c r="H405" i="1"/>
  <c r="H404" i="1"/>
  <c r="H402" i="1"/>
  <c r="H401" i="1"/>
  <c r="H400" i="1"/>
  <c r="H399" i="1"/>
  <c r="H397" i="1"/>
  <c r="H396" i="1"/>
  <c r="H395" i="1"/>
  <c r="H394" i="1"/>
  <c r="H393" i="1"/>
  <c r="H386" i="1"/>
  <c r="H380" i="1"/>
  <c r="H379" i="1"/>
  <c r="H378" i="1"/>
  <c r="H376" i="1"/>
  <c r="H375" i="1"/>
  <c r="H374" i="1"/>
  <c r="H372" i="1"/>
  <c r="H371" i="1"/>
  <c r="H370" i="1"/>
  <c r="H369" i="1"/>
  <c r="H367" i="1"/>
  <c r="H366" i="1"/>
  <c r="H365" i="1"/>
  <c r="H364" i="1"/>
  <c r="H362" i="1"/>
  <c r="H361" i="1"/>
  <c r="H360" i="1"/>
  <c r="H359" i="1"/>
  <c r="H358" i="1"/>
  <c r="G380" i="1"/>
  <c r="G379" i="1"/>
  <c r="G376" i="1"/>
  <c r="G375" i="1"/>
  <c r="G374" i="1"/>
  <c r="G372" i="1"/>
  <c r="G371" i="1"/>
  <c r="G370" i="1"/>
  <c r="G369" i="1"/>
  <c r="G367" i="1"/>
  <c r="G366" i="1"/>
  <c r="G365" i="1"/>
  <c r="G364" i="1"/>
  <c r="G362" i="1"/>
  <c r="G361" i="1"/>
  <c r="G360" i="1"/>
  <c r="G359" i="1"/>
  <c r="G358" i="1"/>
  <c r="H346" i="1"/>
  <c r="H345" i="1"/>
  <c r="H344" i="1"/>
  <c r="H343" i="1"/>
  <c r="H341" i="1"/>
  <c r="H340" i="1"/>
  <c r="H338" i="1"/>
  <c r="H337" i="1"/>
  <c r="H336" i="1"/>
  <c r="H334" i="1"/>
  <c r="H335" i="1" s="1"/>
  <c r="H332" i="1"/>
  <c r="H331" i="1"/>
  <c r="H330" i="1"/>
  <c r="H329" i="1"/>
  <c r="H327" i="1"/>
  <c r="H326" i="1"/>
  <c r="H325" i="1"/>
  <c r="H324" i="1"/>
  <c r="H323" i="1"/>
  <c r="H322" i="1"/>
  <c r="H321" i="1"/>
  <c r="H319" i="1"/>
  <c r="H316" i="1"/>
  <c r="H312" i="1"/>
  <c r="H311" i="1"/>
  <c r="H310" i="1"/>
  <c r="H309" i="1"/>
  <c r="H308" i="1"/>
  <c r="H306" i="1"/>
  <c r="H305" i="1"/>
  <c r="H304" i="1"/>
  <c r="H303" i="1"/>
  <c r="H302" i="1"/>
  <c r="H300" i="1"/>
  <c r="H299" i="1"/>
  <c r="H297" i="1"/>
  <c r="H296"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47" i="1"/>
  <c r="H246" i="1"/>
  <c r="H243" i="1"/>
  <c r="H242" i="1"/>
  <c r="H241" i="1"/>
  <c r="H240" i="1"/>
  <c r="H238" i="1"/>
  <c r="H224" i="1"/>
  <c r="H223" i="1"/>
  <c r="H219" i="1"/>
  <c r="H218" i="1"/>
  <c r="H215" i="1"/>
  <c r="H214" i="1"/>
  <c r="H206" i="1"/>
  <c r="H208" i="1"/>
  <c r="H210" i="1"/>
  <c r="H212" i="1"/>
  <c r="H204" i="1"/>
  <c r="H184" i="1"/>
  <c r="H183" i="1"/>
  <c r="H182" i="1"/>
  <c r="H176" i="1"/>
  <c r="H175" i="1"/>
  <c r="H172" i="1"/>
  <c r="H169" i="1"/>
  <c r="H168" i="1"/>
  <c r="H165" i="1"/>
  <c r="H164" i="1"/>
  <c r="H161" i="1"/>
  <c r="H160" i="1"/>
  <c r="G176" i="1"/>
  <c r="G175" i="1"/>
  <c r="G172" i="1"/>
  <c r="G169" i="1"/>
  <c r="G168" i="1"/>
  <c r="G165" i="1"/>
  <c r="G164" i="1"/>
  <c r="G161" i="1"/>
  <c r="G160" i="1"/>
  <c r="F176" i="1"/>
  <c r="F175" i="1"/>
  <c r="F172" i="1"/>
  <c r="F169" i="1"/>
  <c r="F168" i="1"/>
  <c r="F165" i="1"/>
  <c r="F164" i="1"/>
  <c r="F161" i="1"/>
  <c r="F160" i="1"/>
  <c r="E176" i="1"/>
  <c r="E175" i="1"/>
  <c r="E172" i="1"/>
  <c r="E169" i="1"/>
  <c r="E168" i="1"/>
  <c r="E165" i="1"/>
  <c r="E164" i="1"/>
  <c r="E161" i="1"/>
  <c r="E160" i="1"/>
  <c r="H146" i="1"/>
  <c r="H145" i="1"/>
  <c r="H144" i="1"/>
  <c r="H139" i="1"/>
  <c r="H138" i="1"/>
  <c r="H136" i="1"/>
  <c r="H135" i="1"/>
  <c r="H134" i="1"/>
  <c r="H133" i="1"/>
  <c r="H132" i="1"/>
  <c r="H131" i="1"/>
  <c r="H130" i="1"/>
  <c r="H129" i="1"/>
  <c r="H128" i="1"/>
  <c r="H127" i="1"/>
  <c r="H126" i="1"/>
  <c r="H125" i="1"/>
  <c r="H124" i="1"/>
  <c r="H123" i="1"/>
  <c r="H122" i="1"/>
  <c r="H121" i="1"/>
  <c r="H120" i="1"/>
  <c r="H119" i="1"/>
  <c r="H118" i="1"/>
  <c r="H117" i="1"/>
  <c r="H116" i="1"/>
  <c r="H105" i="1"/>
  <c r="H104" i="1"/>
  <c r="H103" i="1"/>
  <c r="H102" i="1"/>
  <c r="H101" i="1"/>
  <c r="H100" i="1"/>
  <c r="H99" i="1"/>
  <c r="H98" i="1"/>
  <c r="H97" i="1"/>
  <c r="H96" i="1"/>
  <c r="H95" i="1"/>
  <c r="H62" i="1"/>
  <c r="H61" i="1"/>
  <c r="H56" i="1"/>
  <c r="H55" i="1"/>
  <c r="G46" i="1"/>
  <c r="F46" i="1"/>
  <c r="G40" i="1"/>
  <c r="F40" i="1"/>
  <c r="G34" i="1"/>
  <c r="F34" i="1"/>
  <c r="G28" i="1"/>
  <c r="G26" i="1"/>
  <c r="F28" i="1"/>
  <c r="F26" i="1"/>
  <c r="G18" i="1"/>
  <c r="F20" i="1"/>
  <c r="F18" i="1"/>
  <c r="H992" i="1" l="1"/>
  <c r="H886" i="1" l="1"/>
</calcChain>
</file>

<file path=xl/comments1.xml><?xml version="1.0" encoding="utf-8"?>
<comments xmlns="http://schemas.openxmlformats.org/spreadsheetml/2006/main">
  <authors>
    <author>Admin</author>
    <author>PC</author>
  </authors>
  <commentList>
    <comment ref="A94" authorId="0" shapeId="0">
      <text>
        <r>
          <rPr>
            <b/>
            <sz val="9"/>
            <color indexed="81"/>
            <rFont val="Tahoma"/>
            <family val="2"/>
          </rPr>
          <t>Admin:</t>
        </r>
        <r>
          <rPr>
            <sz val="9"/>
            <color indexed="81"/>
            <rFont val="Tahoma"/>
            <family val="2"/>
          </rPr>
          <t xml:space="preserve">
ver si esto no tiene q estar en la ordenanza fiscal</t>
        </r>
      </text>
    </comment>
    <comment ref="H139" authorId="1" shapeId="0">
      <text>
        <r>
          <rPr>
            <b/>
            <sz val="9"/>
            <color indexed="81"/>
            <rFont val="Tahoma"/>
            <family val="2"/>
          </rPr>
          <t>70% DE 856</t>
        </r>
      </text>
    </comment>
    <comment ref="H205" authorId="0" shapeId="0">
      <text>
        <r>
          <rPr>
            <b/>
            <sz val="9"/>
            <color indexed="81"/>
            <rFont val="Tahoma"/>
            <family val="2"/>
          </rPr>
          <t>Esteban iba a rescindir el contrato</t>
        </r>
      </text>
    </comment>
    <comment ref="A244" authorId="0" shapeId="0">
      <text>
        <r>
          <rPr>
            <b/>
            <sz val="9"/>
            <color indexed="81"/>
            <rFont val="Tahoma"/>
            <family val="2"/>
          </rPr>
          <t>Admin:</t>
        </r>
        <r>
          <rPr>
            <sz val="9"/>
            <color indexed="81"/>
            <rFont val="Tahoma"/>
            <family val="2"/>
          </rPr>
          <t xml:space="preserve">
AGREGADO…VER</t>
        </r>
      </text>
    </comment>
    <comment ref="H274" authorId="1" shapeId="0">
      <text>
        <r>
          <rPr>
            <sz val="9"/>
            <color indexed="81"/>
            <rFont val="Tahoma"/>
            <family val="2"/>
          </rPr>
          <t xml:space="preserve">Aumento analizado con el secretario de Obras Publicas
</t>
        </r>
      </text>
    </comment>
    <comment ref="H332" authorId="1" shapeId="0">
      <text>
        <r>
          <rPr>
            <sz val="9"/>
            <color indexed="81"/>
            <rFont val="Tahoma"/>
            <family val="2"/>
          </rPr>
          <t xml:space="preserve">Aumento directo-visto con Piñar
</t>
        </r>
      </text>
    </comment>
    <comment ref="H336" authorId="1" shapeId="0">
      <text>
        <r>
          <rPr>
            <sz val="9"/>
            <color indexed="81"/>
            <rFont val="Tahoma"/>
            <family val="2"/>
          </rPr>
          <t xml:space="preserve"> Aumento analizado con el Secretario de obras publicas
</t>
        </r>
      </text>
    </comment>
    <comment ref="H337" authorId="1" shapeId="0">
      <text>
        <r>
          <rPr>
            <sz val="9"/>
            <color indexed="81"/>
            <rFont val="Tahoma"/>
            <family val="2"/>
          </rPr>
          <t xml:space="preserve"> Aumento analizado con el Secretario de obras publicas
</t>
        </r>
      </text>
    </comment>
    <comment ref="H346" authorId="1" shapeId="0">
      <text>
        <r>
          <rPr>
            <sz val="9"/>
            <color indexed="81"/>
            <rFont val="Tahoma"/>
            <family val="2"/>
          </rPr>
          <t xml:space="preserve">Agregado con Of. De Catastro- Piñar
</t>
        </r>
      </text>
    </comment>
    <comment ref="A467" authorId="0" shapeId="0">
      <text>
        <r>
          <rPr>
            <b/>
            <sz val="9"/>
            <color indexed="81"/>
            <rFont val="Tahoma"/>
            <family val="2"/>
          </rPr>
          <t>Admin:</t>
        </r>
        <r>
          <rPr>
            <sz val="9"/>
            <color indexed="81"/>
            <rFont val="Tahoma"/>
            <family val="2"/>
          </rPr>
          <t xml:space="preserve">
ver si corresponde</t>
        </r>
      </text>
    </comment>
    <comment ref="A495" authorId="1" shapeId="0">
      <text>
        <r>
          <rPr>
            <b/>
            <sz val="9"/>
            <color indexed="81"/>
            <rFont val="Tahoma"/>
            <family val="2"/>
          </rPr>
          <t xml:space="preserve"> Se elimino inciso e)</t>
        </r>
      </text>
    </comment>
    <comment ref="H639" authorId="1" shapeId="0">
      <text>
        <r>
          <rPr>
            <b/>
            <sz val="9"/>
            <color indexed="81"/>
            <rFont val="Tahoma"/>
            <family val="2"/>
          </rPr>
          <t>AUMENTO DEL 90% EN CONCORDANCIA DE LA INFLACION ANUAL</t>
        </r>
      </text>
    </comment>
    <comment ref="H734" authorId="0" shapeId="0">
      <text>
        <r>
          <rPr>
            <b/>
            <sz val="9"/>
            <color indexed="81"/>
            <rFont val="Tahoma"/>
            <family val="2"/>
          </rPr>
          <t>Admin:</t>
        </r>
        <r>
          <rPr>
            <sz val="9"/>
            <color indexed="81"/>
            <rFont val="Tahoma"/>
            <family val="2"/>
          </rPr>
          <t xml:space="preserve">
da mas q sumandas individualmente</t>
        </r>
      </text>
    </comment>
    <comment ref="A753" authorId="1" shapeId="0">
      <text>
        <r>
          <rPr>
            <b/>
            <sz val="9"/>
            <color indexed="81"/>
            <rFont val="Tahoma"/>
            <family val="2"/>
          </rPr>
          <t>PC:</t>
        </r>
        <r>
          <rPr>
            <sz val="9"/>
            <color indexed="81"/>
            <rFont val="Tahoma"/>
            <family val="2"/>
          </rPr>
          <t xml:space="preserve">
AUMENTO DEL 100% CONFIRMADO CON ARMANDO</t>
        </r>
      </text>
    </comment>
    <comment ref="A804" authorId="0" shapeId="0">
      <text>
        <r>
          <rPr>
            <b/>
            <sz val="9"/>
            <color indexed="81"/>
            <rFont val="Tahoma"/>
            <family val="2"/>
          </rPr>
          <t>Admin:</t>
        </r>
        <r>
          <rPr>
            <sz val="9"/>
            <color indexed="81"/>
            <rFont val="Tahoma"/>
            <family val="2"/>
          </rPr>
          <t xml:space="preserve">
VER ORDENANZA ESPECIFICA</t>
        </r>
      </text>
    </comment>
    <comment ref="H824" authorId="1" shapeId="0">
      <text>
        <r>
          <rPr>
            <b/>
            <sz val="9"/>
            <color indexed="81"/>
            <rFont val="Tahoma"/>
            <family val="2"/>
          </rPr>
          <t>Aumento analizado con la Directora de Deportes</t>
        </r>
      </text>
    </comment>
    <comment ref="A872" authorId="0" shapeId="0">
      <text>
        <r>
          <rPr>
            <b/>
            <sz val="9"/>
            <color indexed="81"/>
            <rFont val="Tahoma"/>
            <family val="2"/>
          </rPr>
          <t>Admin:</t>
        </r>
        <r>
          <rPr>
            <sz val="9"/>
            <color indexed="81"/>
            <rFont val="Tahoma"/>
            <family val="2"/>
          </rPr>
          <t xml:space="preserve">
modificados por la ordenanza de transito pesado</t>
        </r>
      </text>
    </comment>
    <comment ref="A873" authorId="0" shapeId="0">
      <text>
        <r>
          <rPr>
            <b/>
            <sz val="9"/>
            <color indexed="81"/>
            <rFont val="Tahoma"/>
            <family val="2"/>
          </rPr>
          <t>Admin:</t>
        </r>
        <r>
          <rPr>
            <sz val="9"/>
            <color indexed="81"/>
            <rFont val="Tahoma"/>
            <family val="2"/>
          </rPr>
          <t xml:space="preserve">
del inciso 6 al 12 corresponden a la nueva ordenanza de transito pesado. Pedir nro</t>
        </r>
      </text>
    </comment>
  </commentList>
</comments>
</file>

<file path=xl/sharedStrings.xml><?xml version="1.0" encoding="utf-8"?>
<sst xmlns="http://schemas.openxmlformats.org/spreadsheetml/2006/main" count="994" uniqueCount="905">
  <si>
    <t>CARLOS TEJEDOR</t>
  </si>
  <si>
    <t>OTROS SERVICIOS</t>
  </si>
  <si>
    <t>ZONA A</t>
  </si>
  <si>
    <t>ZONA B</t>
  </si>
  <si>
    <t>ZONA C</t>
  </si>
  <si>
    <t>ZONA D</t>
  </si>
  <si>
    <t>ZONA E</t>
  </si>
  <si>
    <t>TRES ALGARROBOS</t>
  </si>
  <si>
    <t xml:space="preserve">      </t>
  </si>
  <si>
    <t>TIMOTE</t>
  </si>
  <si>
    <t xml:space="preserve">                             </t>
  </si>
  <si>
    <t xml:space="preserve">   a) En fábricas, hoteles, restaurantes, estaciones de servicios, comercios, mercados y supermercados</t>
  </si>
  <si>
    <t xml:space="preserve">   b) En casas de familias y terrenos baldíos</t>
  </si>
  <si>
    <t>Por contribuyente y por mes, según zona:</t>
  </si>
  <si>
    <t xml:space="preserve">a) Zona A </t>
  </si>
  <si>
    <t>b) Zona B</t>
  </si>
  <si>
    <t>Los contribuyentes que al vencimiento de la primera cuota realicen el pago anticipado anual serán beneficiados con un 5% de descuento adicional al del inciso D, en caso de corresponder.</t>
  </si>
  <si>
    <t>a) Por limpieza de resumideros, por unidad de acarreo o fracción, en planta urbana</t>
  </si>
  <si>
    <t>En caso de trasladarse a la Zona Rural, se  deberá agregar, además un litro de gas‑oil por cada kilómetro recorrido sumando ida y vuelta.‑</t>
  </si>
  <si>
    <t>Establécese  una  bonificación  del cincuenta  por ciento (50%) aplicable a jubilados y/o pensionados con un haber mínimo que revista el carácter de propietario de  vivienda única o alquiler de vivienda familiar permanente.-</t>
  </si>
  <si>
    <t>a) Por cada desinfección de locales donde se desarrollen actividades comerciales, industriales, hoteleras o asimilables, se cobrará por m2. o fracción de piso o entrepiso y por cada vez</t>
  </si>
  <si>
    <t>b) Por cada desinfección de automotores para el transporte público se cobrará por cada vez</t>
  </si>
  <si>
    <t>c) Por cada desinfección de coche fúnebre, o acompañamiento se cobrará por cada vez</t>
  </si>
  <si>
    <t>d) Por cada desinfección de casa de familia, por indicación médica o cuando el interesado los solicite, se cobrará por ambiente y por cada vez</t>
  </si>
  <si>
    <t>h) Por desinfección de locales y depósitos destinados al almacenaje de productos alimenticios, se cobrará por m2 y por cada vez</t>
  </si>
  <si>
    <t>i) Por limpieza de terrenos baldíos, hasta 300 m2</t>
  </si>
  <si>
    <t xml:space="preserve">    Cuando exceda de 300 m2., cada 50 m2. o fracción</t>
  </si>
  <si>
    <t>Fíjase como mínimo del presente título:</t>
  </si>
  <si>
    <t>b) Confiterías bailables, clubes nocturnos</t>
  </si>
  <si>
    <t>c) Industrias</t>
  </si>
  <si>
    <t>d) Bares y Confiterías</t>
  </si>
  <si>
    <t>e) Restaurant</t>
  </si>
  <si>
    <t>f) Minimercados</t>
  </si>
  <si>
    <t>g) Actividades mayoristas y supermercados</t>
  </si>
  <si>
    <t>h) Venta de automotores nuevos y usados y máquinas agrícolas</t>
  </si>
  <si>
    <t>i) Empresas financieras o instituciones que efectúan préstamos de dinero, asociaciones mutuales, aseguradoras de riesgo de trabajo</t>
  </si>
  <si>
    <t>k) Rematadores o consignatarios de hacienda</t>
  </si>
  <si>
    <t>l) Sistemas de emergencias médicas, clínicas, centros médicos sin internación y medicina prepaga</t>
  </si>
  <si>
    <t>m) Agencias de prode, lotería y quiniela</t>
  </si>
  <si>
    <t>n) Transporte de pasajeros, transporte de carga, servicios de taxi, remis y flete</t>
  </si>
  <si>
    <t>o) Estaciones de servicio</t>
  </si>
  <si>
    <t>p) Sala velatoria y empresa fúnebre</t>
  </si>
  <si>
    <t>q) Centrales telefónicas y locutorios</t>
  </si>
  <si>
    <t>s) Empresa de servicios públicos</t>
  </si>
  <si>
    <t>t) Clínicas médicas con internación, hasta 15 habitaciones</t>
  </si>
  <si>
    <t>u) Clínicas médicas con internación, de más de 15 habitaciones</t>
  </si>
  <si>
    <t>v) Entidades bancarias</t>
  </si>
  <si>
    <t>w) Empresas de servicios varios, no encuadrados en ninguno de los incisos procedentes</t>
  </si>
  <si>
    <t xml:space="preserve">  </t>
  </si>
  <si>
    <t>A</t>
  </si>
  <si>
    <t>B</t>
  </si>
  <si>
    <t>C</t>
  </si>
  <si>
    <t>D</t>
  </si>
  <si>
    <t>INGRESOS BRUTOS ANUALES</t>
  </si>
  <si>
    <t>COMERCIO</t>
  </si>
  <si>
    <t xml:space="preserve">Minorista   </t>
  </si>
  <si>
    <t xml:space="preserve">Mayorista    </t>
  </si>
  <si>
    <t xml:space="preserve">SERVICIOS   </t>
  </si>
  <si>
    <t xml:space="preserve">Minorista  </t>
  </si>
  <si>
    <t xml:space="preserve">Mayorista  </t>
  </si>
  <si>
    <t>INDUSTRIA</t>
  </si>
  <si>
    <t>Minorista</t>
  </si>
  <si>
    <t xml:space="preserve">Mayorista </t>
  </si>
  <si>
    <t>FINANCIERA</t>
  </si>
  <si>
    <t>Bancos y Ent. Financieras</t>
  </si>
  <si>
    <t>AGROPECUARIA</t>
  </si>
  <si>
    <t xml:space="preserve">Acopiadores </t>
  </si>
  <si>
    <t xml:space="preserve">Feriantes  </t>
  </si>
  <si>
    <t>Avisos simples (carteles, toldos, paredes, heladeras, exhibidores, azoteas, marquesinas, kioscos, vidrieras, etc)</t>
  </si>
  <si>
    <t>Letreros salientes, por faz</t>
  </si>
  <si>
    <t>Avisos salientes, por faz</t>
  </si>
  <si>
    <t>Avisos en salas espectáculos</t>
  </si>
  <si>
    <t>Avisos sobre rutas, caminos, terminales de medios de transporte, baldío</t>
  </si>
  <si>
    <t>Avisos en columnas o módulos</t>
  </si>
  <si>
    <t>Aviso realizado en vehículos de reparto, carga o similares</t>
  </si>
  <si>
    <t>Avisos en sillas, mesas, sombrillas o parasoles, etc. Por metro cuadrado o fracción.</t>
  </si>
  <si>
    <t>Murales, por cada 10 unidades</t>
  </si>
  <si>
    <t>Avisos proyectados, por unidad</t>
  </si>
  <si>
    <t>Banderas, estandartes, gallardetes, etc, por metro cuadrado</t>
  </si>
  <si>
    <t>Avisos de remates u operaciones inmobiliarias, por cada 50 unidades</t>
  </si>
  <si>
    <t>Publicidad móvil, por mes o fracción</t>
  </si>
  <si>
    <t>Publicidad móvil, por año</t>
  </si>
  <si>
    <t>Avisos en folletos de cine, teatros, etc. Por cada 500 unidades</t>
  </si>
  <si>
    <t>Publicidad oral, por unidad y por día</t>
  </si>
  <si>
    <t>Campañas publicitarias, por día y stand de promoción</t>
  </si>
  <si>
    <t>Volantes, cada 500 o fracción</t>
  </si>
  <si>
    <t>Por cada publicidad o propaganda no contemplada en los incisos anteriores, por unidad o metro cuadrado o fracción</t>
  </si>
  <si>
    <t>Cabina telefónica por unidad y por año</t>
  </si>
  <si>
    <t>Cuando los anuncios o avisos enunciados en el artículo anterior fueren iluminados o luminosos, los derechos se incrementaran en un doscientos cincuenta por ciento (250%).</t>
  </si>
  <si>
    <t>En caso de ser animados o con efectos de animación se incrementarán en un ciento treinta por ciento (130%) más.</t>
  </si>
  <si>
    <t>Si la publicidad oral fuera realizada con aparatos de vuelo o similares se incrementara en un ciento por ciento (100%).</t>
  </si>
  <si>
    <t>En caso de publicidad que anuncie bebidas alcohólicas y/o tabacos, los derechos previstos tendrán un cargo de doscientos ochenta por ciento (280%).</t>
  </si>
  <si>
    <t>Para el cálculo del presente canon se considerara la sumatoria de ambas caras.</t>
  </si>
  <si>
    <t xml:space="preserve"> </t>
  </si>
  <si>
    <t>a) Por compra y/o venta de artículos usados, colchones, chatarra, muebles, por día y por localidad del distrito</t>
  </si>
  <si>
    <t>b) Por venta de comestibles en puestos ambulantes (pancheros) habilitados por la oficina de Bromatología</t>
  </si>
  <si>
    <t xml:space="preserve">    </t>
  </si>
  <si>
    <t xml:space="preserve"> por día y por localidad del distrito</t>
  </si>
  <si>
    <t xml:space="preserve">     </t>
  </si>
  <si>
    <t xml:space="preserve"> por mes y por localidad del distrito</t>
  </si>
  <si>
    <t xml:space="preserve">c) Por venta de rifas, bono contribución o similares autorizados por el municipio, solo en los casos de que la venta sea por parte de particulares o en forma tercerizada con particuales, empresas o instituciones que no sean del Distrito.  </t>
  </si>
  <si>
    <t>f) Actividades que se desarrollen en el ámbito de Ferias Artesanales por mes</t>
  </si>
  <si>
    <t>Derechos de Oficina</t>
  </si>
  <si>
    <t>ARTÍCULO 10º: De acuerdo a lo establecido en la Parte Especial, Título Noveno, de la Ordenanza Fiscal, fíjanse las siguientes tasas:</t>
  </si>
  <si>
    <t>2. Por tramitar expediente para obtener boleto de marca</t>
  </si>
  <si>
    <t>3. Por tramitar asuntos o trámites ante otras administraciones que se promuevan en función de intereses particulares, salvo los que tengan asignados tarifas especificas</t>
  </si>
  <si>
    <t>5. Por cada solicitud de servicios, transporte de tierra, ramas, materiales</t>
  </si>
  <si>
    <t>6. Por cada ejemplar impreso de esta ordenanza</t>
  </si>
  <si>
    <t>7. Por otorgamiento de licencia de conductor, nuevo o renovación por cinco (5) años</t>
  </si>
  <si>
    <t>8. Por otorgamiento de licencia de conductor, nuevo o renovación por dos (2) y tres (3) años</t>
  </si>
  <si>
    <t>9. Por otorgamiento de licencia de conductor, nuevo o renovación por un (1) año</t>
  </si>
  <si>
    <t>11. Por cada libreta sanitaria</t>
  </si>
  <si>
    <t>a) Para la adquisición de automotores, rodados, maquinarias viales, muebles y útiles y otros bienes no especificados</t>
  </si>
  <si>
    <t>b) Para contrataciones de servicios</t>
  </si>
  <si>
    <t>a) De la planta urbana de Carlos Tejedor, c/u</t>
  </si>
  <si>
    <t>b) De la zona rural, sección quintas, c/u</t>
  </si>
  <si>
    <t>c) De la zona rural, de todo el partido, c/u</t>
  </si>
  <si>
    <t>a) El que resulte de valorizar la construcción de acuerdo a los metros de superficie según destino y tipo de edificación, aplicando la siguiente escala:</t>
  </si>
  <si>
    <t>DESTINO</t>
  </si>
  <si>
    <t>TIPO</t>
  </si>
  <si>
    <t>VALOR SUP. SEMICUBIERTA POR M2</t>
  </si>
  <si>
    <t xml:space="preserve">Vivienda   </t>
  </si>
  <si>
    <t>C-Hasta 60 m.</t>
  </si>
  <si>
    <t xml:space="preserve">Comercio     </t>
  </si>
  <si>
    <t xml:space="preserve">Industria    </t>
  </si>
  <si>
    <t>Salas de Espectáculos</t>
  </si>
  <si>
    <t>A) Por cada surtidor de combustible, fijo, en Carlos Tejedor y Tres Algarrobos, por año</t>
  </si>
  <si>
    <t>En las demás localidades del partido</t>
  </si>
  <si>
    <t>B) Mesas con sillas y/o bancos colocadas al frente de negocios, cuando se autoricen, por metro lineal y por mes</t>
  </si>
  <si>
    <t>C) Por la ocupación y uso del espacio destinado a playa de estacionamiento cuando se autoricen, por metro lineal y por mes</t>
  </si>
  <si>
    <t>D) Por exhibición de automotores para su venta, cuando se autoricen, por metro lineal y por mes</t>
  </si>
  <si>
    <t>E) Por la ocupación de la vereda para la exposición de mercaderías y hasta un máximo de 4 (cuatro) m2. ,cuando se autoricen, por metro lineal y por mes</t>
  </si>
  <si>
    <t xml:space="preserve">F) Por ocupación de veredas para obras en construcción hasta 2,5 mts. desde línea municipal por metro lineal por mes </t>
  </si>
  <si>
    <t>G) Por cada deposito de combustible, en Carlos Tejedor y Tres Algarrobos, por año</t>
  </si>
  <si>
    <t>H) Por permiso para funcionamiento de kiosco o puesto ambulante en la vía publica por día</t>
  </si>
  <si>
    <t>I) Por cada toldo instalado al frente de los comercios, industrias o similares, por año:</t>
  </si>
  <si>
    <t>Menos de 10 m2</t>
  </si>
  <si>
    <t>Mas de 10 m2</t>
  </si>
  <si>
    <t>J) Por la ocupación del espacio aéreo con cables utilizados por empresas de telecomunicaciones o similares se abonará por cada conexión instalada y por mes</t>
  </si>
  <si>
    <t>K) Por la ocupación del espacio aéreo, subsuelo o superficie por empresas prestadoras de servicios de telefonía celular o similar, con instalación de cualquier clase con o sin antena, se abonará por cada instalación y por mes</t>
  </si>
  <si>
    <t>L) Por cada columna y/o soporte para el tendido de líneas aéreas, para comunicaciones, por año</t>
  </si>
  <si>
    <t>M) Por cada columna y/o soporte para el tendido de futuras líneas aéreas para comunicaciones</t>
  </si>
  <si>
    <t>N) Por tendido de red aérea, por cuadra y por año</t>
  </si>
  <si>
    <t>O) Por tendido de red subterránea, por cuadra y por año</t>
  </si>
  <si>
    <t>b) Fútbol:</t>
  </si>
  <si>
    <t>1. Partido de Liga u organizado por clubes locales por día</t>
  </si>
  <si>
    <t>Baby Fútbol y/o Papi Fútbol:</t>
  </si>
  <si>
    <t>En las demás localidades del Partido, por reunión</t>
  </si>
  <si>
    <t xml:space="preserve"> En las demás localidades del Partido</t>
  </si>
  <si>
    <t>j) Por cada mesa de billar, metegol, etc. por mes</t>
  </si>
  <si>
    <t>l) Por cada calesita, trencito o similar, por día</t>
  </si>
  <si>
    <t>m) Autitos a baterias, por cada uno, y por día</t>
  </si>
  <si>
    <t>n) Por carreras de obstáculos, por día</t>
  </si>
  <si>
    <t>ARTICULO 15º: Derogado</t>
  </si>
  <si>
    <t>TITULO DECIMO TERCERO</t>
  </si>
  <si>
    <t>1. Derogado.</t>
  </si>
  <si>
    <t>2. Otros vehículos (por año):</t>
  </si>
  <si>
    <t>a) Por cada coche fúnebre</t>
  </si>
  <si>
    <t>b) Por cada coche portacorona</t>
  </si>
  <si>
    <t>d) Por cada acopladito de reparto comercial, tracción a sangre o remolcado mecánicamente</t>
  </si>
  <si>
    <t>e) Por cada acoplado cerealero de hasta 3 TT de capacidad</t>
  </si>
  <si>
    <t>f) Por cada acoplado de más de 3 TT</t>
  </si>
  <si>
    <t>g) Por cada tractor:</t>
  </si>
  <si>
    <t>1) De hasta 90 HP</t>
  </si>
  <si>
    <t>2) De más de 90 HP</t>
  </si>
  <si>
    <t xml:space="preserve">        </t>
  </si>
  <si>
    <t>* Artículo incorporado por Ordenanza Nº 1803/03 con fecha 2 de julio del año 2003.-</t>
  </si>
  <si>
    <t>* Artículo incorporado por el Artículo 3° de la Ordenanza Nº 1803/03  con fecha 2 de julio del año 2003.-</t>
  </si>
  <si>
    <t>ARTÍCULO 17 b): La falta de pago total o parcial a su vencimiento de las cuotas corrientes del Impuesto, como así también de la deuda cedida por la Provincia hacen surgir sin necesidad de interpelación alguna la obligación de abonar el monto original más sus correspondientes intereses, cuya alícuota mensual establezca o haya establecido en su momento la Ordenanza Fiscal Municipal.-</t>
  </si>
  <si>
    <t>* Artículo incorporado por el Artículo 4° de la Ordenanza Nº 1803/03  con fecha 2 de julio del año 2003.-</t>
  </si>
  <si>
    <t>GANADO BOVINO Y EQUINO</t>
  </si>
  <si>
    <t>Documentos por transacciones o movimientos (por cabeza o cuero)</t>
  </si>
  <si>
    <t>a) Venta particular de productor a productor del mismo partido:</t>
  </si>
  <si>
    <t>b) Venta particular de productor a productor de  otro partido</t>
  </si>
  <si>
    <t>1. Certificado</t>
  </si>
  <si>
    <t>2. Guía</t>
  </si>
  <si>
    <t>1. A frigorífico o matadero del mismo Partido:</t>
  </si>
  <si>
    <t>Certificado</t>
  </si>
  <si>
    <t>2. A frigorífico o matadero de otras jurisdicciones:</t>
  </si>
  <si>
    <t>Guía</t>
  </si>
  <si>
    <t>d) Venta de productor en Liniers o remisión en consignación a frigoríficos o mataderos de otras jurisdicciones:</t>
  </si>
  <si>
    <t>1. A productor del mismo partido,</t>
  </si>
  <si>
    <t>2. A productor de otro partido,</t>
  </si>
  <si>
    <t>3. A frigorífico o matadero de otras  jurisdicciones o remisión a Liniers y otros mercados,</t>
  </si>
  <si>
    <t>Guía.</t>
  </si>
  <si>
    <t>4. A frigorífico a matadero local,</t>
  </si>
  <si>
    <t>1. A nombre del propio productor</t>
  </si>
  <si>
    <t>2. A nombre de otros</t>
  </si>
  <si>
    <t>1. Dentro del propio partido</t>
  </si>
  <si>
    <t>2. A otro partido</t>
  </si>
  <si>
    <t>j) Permiso de remisión a feria (en caso de que el animal provenga del mismo partido)</t>
  </si>
  <si>
    <t>l) Guía de faena (en caso de que el  animal  provenga del mismo partido)</t>
  </si>
  <si>
    <t>m) Guía de cuero</t>
  </si>
  <si>
    <t>GANADO OVINO</t>
  </si>
  <si>
    <t>b) Venta particular de productor a productor de  otro partido:</t>
  </si>
  <si>
    <t>c) Venta particular de productor a frigorífico o matadero</t>
  </si>
  <si>
    <t>1. A frigorifico o matadero del mismo Partido:</t>
  </si>
  <si>
    <t>f) Venta mediante remate feria local o en  establecimiento productor:</t>
  </si>
  <si>
    <t>g) Venta de productores en remates  ferias  de  otros partidos,</t>
  </si>
  <si>
    <t>h) Guías para traslado fuera de la Provincia:</t>
  </si>
  <si>
    <t>i) Guías a nombre del propio productor para  traslado a otro partido</t>
  </si>
  <si>
    <t>j) Permiso de remisión a feria (en caso de que el ani mal provenga del mismo partido)</t>
  </si>
  <si>
    <t>k) Permiso de señalada</t>
  </si>
  <si>
    <t>n) Certificado de cuero</t>
  </si>
  <si>
    <t>GANADO PORCINO</t>
  </si>
  <si>
    <t>Hasta 15 kgs.</t>
  </si>
  <si>
    <t>Más de 15 kgs.</t>
  </si>
  <si>
    <t>c) Venta particular de productor a frigorifico o matadero:</t>
  </si>
  <si>
    <t>1. Del mismo Partido:</t>
  </si>
  <si>
    <t>2. De otras jurisdicciones:</t>
  </si>
  <si>
    <t>e) Venta de productor a terceros  y  remisión a Liniers, matadero o frigoríficos  de otras jurisdicciones:</t>
  </si>
  <si>
    <t>3. A frigorífico o matadero de otras jurisdicciones o remisión a Liniers  y otros mercados,</t>
  </si>
  <si>
    <t>g) Venta de productores en remates  ferias de otros partidos,</t>
  </si>
  <si>
    <t>i) Guías a nombre del propio productor para traslado a otro partido</t>
  </si>
  <si>
    <t>l) Guía de faena (en caso de que el animal provenga del mismo partido)</t>
  </si>
  <si>
    <t>1. Correspondiente a ganado bovino y equino:</t>
  </si>
  <si>
    <t>A ‑ Inscripción de boleto de marca</t>
  </si>
  <si>
    <t>B ‑ Inscripción de transferencia de marca</t>
  </si>
  <si>
    <t>C ‑ Toma de razón de duplicados de marca</t>
  </si>
  <si>
    <t>D ‑ Toma de rectificaciones, cambios o  adiciones de marca</t>
  </si>
  <si>
    <t>E ‑ Inscripción de marcas, renovadas</t>
  </si>
  <si>
    <t>2. Correspondiente a ganado menor:</t>
  </si>
  <si>
    <t>A ‑ Inscripción de boleto de señal</t>
  </si>
  <si>
    <t>B ‑ Inscripción de transferencia de señal</t>
  </si>
  <si>
    <t>C ‑ Toma de razón de duplicados de señal</t>
  </si>
  <si>
    <t>E ‑ Inscripción de señales, renovadas</t>
  </si>
  <si>
    <t>3. Correspondientes a formularios o duplicados de certificados, guías o permisos y precintos:</t>
  </si>
  <si>
    <t>1. Formularios de certificados de guías o permisos</t>
  </si>
  <si>
    <t>2. Duplicados de certificados de guías</t>
  </si>
  <si>
    <t>3. Precintos para carga</t>
  </si>
  <si>
    <t>2) Por permiso para inhumar cadáveres en nichos de su propiedad</t>
  </si>
  <si>
    <t>3) Por permiso para inhumar cadáveres en  bóvedas  de su porpiedad</t>
  </si>
  <si>
    <t>4) Por permiso para inhumar cadáveres en bóvedas  que no sean de su propiedad</t>
  </si>
  <si>
    <t>5) Por permiso para inhumar cadáveres en  nichos  que no sean de su propiedad</t>
  </si>
  <si>
    <t>6) Por permiso para trasladar cadáveres de  nichos  a bóvedas</t>
  </si>
  <si>
    <t>7) Por permiso para trasladar cadáveres de bóvedas  o nichos a sepultura</t>
  </si>
  <si>
    <t>8) Por arriendo o renovación de terreno para sepultura, por cinco (5) años</t>
  </si>
  <si>
    <t>9) Por arriendo de terreno para  sepultura  por  diez (10) años</t>
  </si>
  <si>
    <t>10) Por arriendo de terreno para  bóveda,  por  veinte (20) años,y por m2</t>
  </si>
  <si>
    <t>11) Por arriendo de terreno  para  nicho,  por  veinte (20) años</t>
  </si>
  <si>
    <t>12) Por alquiler de nicho municipal, por cinco años</t>
  </si>
  <si>
    <t>13) Por alquiler de nicho municipal, por diez años</t>
  </si>
  <si>
    <t>14) Por cada transferencia de terreno para sepultura</t>
  </si>
  <si>
    <t>15) Por cada permiso para construir cuerpos  de  dos o más nichos</t>
  </si>
  <si>
    <t>16) Por cada permiso para construir bóveda o panteón</t>
  </si>
  <si>
    <t>17) Por cada transferencia y/o venta de bóvedas o panteón</t>
  </si>
  <si>
    <t>18) Por cada transferencia y/o venta de cuerpo de  uno o más nichos</t>
  </si>
  <si>
    <t>19) Por traslado de cadáveres</t>
  </si>
  <si>
    <t>Tasa por pauta publicitaria en medios municipales</t>
  </si>
  <si>
    <t>Los valores que siguen corresponden a textos o singles de hasta 20 palabras:</t>
  </si>
  <si>
    <t>MENCIONES DIARIAS</t>
  </si>
  <si>
    <t>MENCIONES MENSUALES</t>
  </si>
  <si>
    <t>IMPORTE</t>
  </si>
  <si>
    <t xml:space="preserve">   </t>
  </si>
  <si>
    <t xml:space="preserve">     TABLA  I</t>
  </si>
  <si>
    <t>20 Palabras    10 Segundos</t>
  </si>
  <si>
    <t>23 Palabras    12 Segundos</t>
  </si>
  <si>
    <t>26 Palabras    14 Segundos</t>
  </si>
  <si>
    <t>29 Palabras    16 Segundos</t>
  </si>
  <si>
    <t>32 Palabras    18 Segundos</t>
  </si>
  <si>
    <t>35 Palabras    20 Segundos</t>
  </si>
  <si>
    <t>38 Palabras    22 Segundos</t>
  </si>
  <si>
    <t>41 Palabras    24 Segundos</t>
  </si>
  <si>
    <t>44 Palabras    26 Segundos</t>
  </si>
  <si>
    <t>47 Palabras    28 Segundos</t>
  </si>
  <si>
    <t>50 Palabras    30 Segundos</t>
  </si>
  <si>
    <t>53 Palabras    32 Segundos</t>
  </si>
  <si>
    <t>56 Palabras    34 Segundos</t>
  </si>
  <si>
    <t>59 Palabras    36 Segundos</t>
  </si>
  <si>
    <t>62 Palabras    38 Segundos</t>
  </si>
  <si>
    <t>Categorías de Conexiones Agua Potable</t>
  </si>
  <si>
    <t>1)  Hasta 1 metro cúbico</t>
  </si>
  <si>
    <t>2)  Desde 1 metro cúbico hasta 2 metros cúbicos</t>
  </si>
  <si>
    <t>3)  Desde 2 metros cúbicos hasta 3 metros cúbicos</t>
  </si>
  <si>
    <t>4)  Desde 3 metros cúbicos hasta 5 metros cúbicos</t>
  </si>
  <si>
    <t>5)  Mas de 5 metros cúbicos</t>
  </si>
  <si>
    <t>Categorías de conexiones Agua Potable más Agua NO Potable</t>
  </si>
  <si>
    <t>6) Categoría 1) Agua potable mas Agua NO potable:</t>
  </si>
  <si>
    <t>7) Categoría 2) Agua potable mas Agua No potable</t>
  </si>
  <si>
    <t>8) Categoría 3) Agua potable mas Agua NO potable</t>
  </si>
  <si>
    <t>9) Categoría 4) Agua potable mas Agua NO potable</t>
  </si>
  <si>
    <t>10) Categoría 5) Agua potable más agua no potable</t>
  </si>
  <si>
    <t>Categorías de conexión de Agua No Potable</t>
  </si>
  <si>
    <t>11) Conexión Agua NO potable únicamente</t>
  </si>
  <si>
    <t>12) Por gastos de conexión a la red por única vez</t>
  </si>
  <si>
    <t>a) Maquinas motoniveladoras por hora de trabajo realizado</t>
  </si>
  <si>
    <t>b) Maquinas retroexcavadora por hora de trabajo realizado</t>
  </si>
  <si>
    <t>2)  Servicio de Ambulancia y Minibus:</t>
  </si>
  <si>
    <t>Servicio de Ambulancia:</t>
  </si>
  <si>
    <t>Con servicio de Médico</t>
  </si>
  <si>
    <t>Con servicio de enfermera y chofer</t>
  </si>
  <si>
    <t>A) Por vacunación de caninos, por cada animal, incluída la provisión de chapa patente, por año</t>
  </si>
  <si>
    <t>1) Hembra</t>
  </si>
  <si>
    <t>2) Macho</t>
  </si>
  <si>
    <t>E) Cuando la tramitación de la inscripción de producto requiera un servicio  especial  (traslado en condiciones óptimas de conservación y seguridad, por cuenta de la Municipalidad) se cobrará</t>
  </si>
  <si>
    <t>G) Por la inspección, realizada por la Municipalidad, a fin de constatar las lagunas permanentes se abonará, por hectárea del campo a inspeccionar</t>
  </si>
  <si>
    <t>H) Por la utilización de las instalaciones del Centro Polivalente con fines de lucro o por particulares:</t>
  </si>
  <si>
    <t>2) Jornada nocturna con iluminación por hora y fracción</t>
  </si>
  <si>
    <t>1) Jornada diurna sin iluminación por hora</t>
  </si>
  <si>
    <t>J) Alquiler de equipo de sonido por día</t>
  </si>
  <si>
    <t xml:space="preserve">K) Alquiler de cañon proyector por día </t>
  </si>
  <si>
    <t>a) Carlos Tejedor</t>
  </si>
  <si>
    <t>b) Tres Algarrobos</t>
  </si>
  <si>
    <t>c) Resto de las localidades</t>
  </si>
  <si>
    <t>ABONO INDIVIDUAL</t>
  </si>
  <si>
    <t>1) POR DIA</t>
  </si>
  <si>
    <t>2) POR SEMANA</t>
  </si>
  <si>
    <t>3) POR MES</t>
  </si>
  <si>
    <t>4) POR TEMPORADA</t>
  </si>
  <si>
    <t>ABONO GRUPO FAMILIAR</t>
  </si>
  <si>
    <t>5) POR MES</t>
  </si>
  <si>
    <t>6) POR TEMPORADA</t>
  </si>
  <si>
    <t>CAPITAL FEDERAL</t>
  </si>
  <si>
    <t>LA PLATA</t>
  </si>
  <si>
    <t>SANTA ROSA</t>
  </si>
  <si>
    <t>Plantines</t>
  </si>
  <si>
    <t>Plantas forestales</t>
  </si>
  <si>
    <t>Multas</t>
  </si>
  <si>
    <t xml:space="preserve">Tránsito: </t>
  </si>
  <si>
    <t>6) Al tránsito de vehículos pesados en las calles y/o áreas delimitadas en el art. 1 de la Ordenanza Nro. 2407/2016, entre 100 y 500 litros de gas oil.</t>
  </si>
  <si>
    <t>a) Cuando dicha circulación fuere en calles urbanas no pavimentadas: entre 100 y 500 litros de gas oil</t>
  </si>
  <si>
    <t>b) Cuando la circulación fuere en caminos rurales: entre 200 y 1000 litros de gas oil</t>
  </si>
  <si>
    <t>8) En caso de traslado de ganado mayor y/o menor, mediante arreo, por los caminos de tierra, inmediatamente que se produzcan precipitaciones pluviales y hasta las 48 Hs. posteriores al cese de la lluvia, entre 100 y 500 litros de gas oil.</t>
  </si>
  <si>
    <t>9) Los vehículos definidos como tránsito pesado, por exceder de la carga permitida, entre 500 y 5000 litros de gas oil</t>
  </si>
  <si>
    <t>10) A quienes estacionen los vehículos considerados de carga como cualquier otro implemento agrícola en zonas no permitidas, entre 100 y 500 litros de gas oil</t>
  </si>
  <si>
    <t>11) Por circular y/o estacionar camión jaula cargado de hacienda en el área delimitada en el art. 1 de la Ordenanza Nro. 2407/2016, entre 200 y 1000 litros de gas oil</t>
  </si>
  <si>
    <t>12) Por circular y/o estacionar camión jaula que carezca de perfecta higiene en el área delimitada en el art. 1 de la Ordenanza Nro. 2407/2016, entre 100 y 500 litros de gas oil</t>
  </si>
  <si>
    <t>En caso de reincidencia en los casos mencionados en los incisos 6 a 12 las sanciones establecidas en la presente podrán ser duplicadas.</t>
  </si>
  <si>
    <t xml:space="preserve">Infracciones a las disposiciones de Higiene y Seguridad: </t>
  </si>
  <si>
    <t>3) Por mantener desperdicios y malezas en predios cada vez que se compruebe la infracción</t>
  </si>
  <si>
    <t xml:space="preserve">5) Por comercializar productos sin contar con la pertinente visación y/o inspección municipal de sanidad, cuando corresponda y pago de los derechos establecidos, se aplica una multa de acuerdo a la importancia de la infracción desde </t>
  </si>
  <si>
    <t>a) 1º vez</t>
  </si>
  <si>
    <t>7) Para quienes vendan leche adulterada, frutas o verduras en malas condiciones, sin perjuicio del decomiso del artículo que se venda</t>
  </si>
  <si>
    <t xml:space="preserve">                        </t>
  </si>
  <si>
    <t>8) Por vender en los establecimientos donde se compruebe la existencia de roedores</t>
  </si>
  <si>
    <t>9) Por transportar pan, masas, facturas, carnes, leche u otros productos alimenticios en vehículos antihigiénicos</t>
  </si>
  <si>
    <t>10) Los que vendan carne de cualquier tipo y sus derivados en mal estado de conservación, además de decomiso, multa de</t>
  </si>
  <si>
    <t xml:space="preserve">11) Por fabricar embutidos, para la venta, sin la autorización, se procederá a la clausura temporaria del establecimiento y se cobrará multa de                    </t>
  </si>
  <si>
    <t>12) Por expender o exhibir embutidos sin etiquetas que identifiquen su naturaleza y procedencia</t>
  </si>
  <si>
    <t>13) Los comerciantes que no tengan locales en condiciones óptimas de higiene</t>
  </si>
  <si>
    <t xml:space="preserve">a)  1º vez </t>
  </si>
  <si>
    <t xml:space="preserve">14) Por tener plaguicidas (raticida, hormiguicida, veneno, insecticida) en el mismo local o sección y se tratara de supermercados que se hallen o expendan productos alimenticios, sin perjuicio de las medidas de seguridad                                         </t>
  </si>
  <si>
    <t>15) Por tener pozos sumideros colmados, atentando contra la seguridad y salubridad pública</t>
  </si>
  <si>
    <t>16) Para quienes arrojan a las calles o caminos o mantengan en las fincas privadas animales muertos o basura</t>
  </si>
  <si>
    <t xml:space="preserve">a) 1º vez                     </t>
  </si>
  <si>
    <t>17) Por el uso indebido de la vía pública (pastones de mezcla para construir, deposito de materiales y/o escombros o cualquier otro elemento que impida el normal tránsito peatonal)</t>
  </si>
  <si>
    <t xml:space="preserve">18) Falta de precios a la vista, en carnicerías, fruterías y comercios en general                               </t>
  </si>
  <si>
    <t>19) Por falta de libreta sanitaria o tenerla vencida de acuerdo a las disposiciones vigentes</t>
  </si>
  <si>
    <t xml:space="preserve">21) Por no cumplir con las normas vigentes en ordenanza para carnicerías                           </t>
  </si>
  <si>
    <t>22) Por falta de termógrafos en heladeras comerciales y transportes de sustancias alimenticias que requieren de cadena de frío</t>
  </si>
  <si>
    <t>23) Por vender chacinados o sus derivados sin el correspondiente análisis de triquinosis</t>
  </si>
  <si>
    <t>24) Por faltas a las disposiciones  de  la ordenanza Nro. 2350/2014 (fitosanitarios) de acuerdo a lo que establezca la Ley de Faltas Agrarias, y según el procedimiento establecido por la ordenanza.</t>
  </si>
  <si>
    <t>Espectáculos Públicos:</t>
  </si>
  <si>
    <t>1) Por daños o destrozos de plantas, bancos, luminarias, bustos, monumentos, placas, o cualquier objeto de calles, plazas, paseos públicos o de propiedad intelectual, en cada caso sin perjuicio de la responsabilidad criminal en que incurriera el autor</t>
  </si>
  <si>
    <t>2) Por transitar en bicicleta y/o moto por veredas, senderos y calles en contramano; por transitar en los canteros y/o veredas de las plazas en bicicleta y/o moto</t>
  </si>
  <si>
    <t>3) Por alambrar, cercar sin permiso caminos, predios, campos que sean de beneficio público</t>
  </si>
  <si>
    <t>4) Por estrechar y obstruir la vía pública sin autorización del Departamento Ejecutivo</t>
  </si>
  <si>
    <t>5) A quienes extraigan tierra, arena y/o piedra de calles, caminos o propiedades sin previa autorización:</t>
  </si>
  <si>
    <t>a) por primera vez</t>
  </si>
  <si>
    <t>b) en caso de reincidir, por cada vez</t>
  </si>
  <si>
    <t>6) Por obstruír desagûes pluviales de calles, caminos, o propiedades o desviar el curso de las aguas</t>
  </si>
  <si>
    <t>7) Para quienes obstruyan veredas con cajones, bultos, materiales, automotores y cualquier otro elemento u objeto, por cada infracción</t>
  </si>
  <si>
    <t>Construcciones:</t>
  </si>
  <si>
    <t>1) Por iniciar obras de construcción, ampliación o refacción de edificios sin el correspondiente permiso municipal:</t>
  </si>
  <si>
    <t>a) al propietario de la obra</t>
  </si>
  <si>
    <t>b) al constructor o responsable de la ejecución de obra</t>
  </si>
  <si>
    <t>2) Por transgredir las disposiciones reglamentarias de las construcciones, de acuerdo a la magnitud de la falta constatada, se aplicará una multa de hasta</t>
  </si>
  <si>
    <t>3) Cuando los trabajos de demolición se inicien sin el permiso correspondiente, se cobrará una multa al propietario de la siguiente forma:</t>
  </si>
  <si>
    <t>a) en zona pavimentada</t>
  </si>
  <si>
    <t>b) en zona no pavimentada</t>
  </si>
  <si>
    <t>c) Toda solicitud de demolición deberá ir acompañada de una copia de los planos de obra a demoler, caso contrario la multa a aplicar será de</t>
  </si>
  <si>
    <t>4) Por falta de cercos protectores de obra al constructor se le aplicará una multa de</t>
  </si>
  <si>
    <t>5) Serán pasible de multa los profesionales, directores de obra y/o constructores cuando estos introduzcan modificaciones en las obras en construcción y no las denuncien en la municipalidad</t>
  </si>
  <si>
    <t>6) Por no resguardar la caída de materiales a los patios o claraboyas de las casas vecinas o lindantes</t>
  </si>
  <si>
    <t>7) Al constructor y/o propietario que no retire andamios y pasarelas dentro de las 48 hs de paralizada y/o finalizada la obra</t>
  </si>
  <si>
    <t>8) Cuando se produzcan derrumbes totales o parciales por deficiencia de construcción o accidentes motivados por negligencia se penará al responsable de la obra con la multa aquí estipulada y/o la pena que le quepa</t>
  </si>
  <si>
    <t>9) Todo ocupante de edificio o propietario de cercos de terrenos que no cumplan con la obligación de reparar y pintar los frentes cuando la Municipalidad por razones de estética o higiene lo exigiera</t>
  </si>
  <si>
    <t>Propaganda:</t>
  </si>
  <si>
    <t>2) Por efectuar propaganda comercial con altavoces sin la correspondiente autorización del D.E.</t>
  </si>
  <si>
    <t xml:space="preserve">3) Por la colocación de elementos de propaganda no autorizada por la Municipalidad y falta de pago del derecho correspondiente </t>
  </si>
  <si>
    <t>4) Por el uso de muros de edificios públicos con fines publicitarios cuando fuere sin permiso de sus propietarios, además de limpieza y ordenamiento del muro afectado, la multa a aplicar será de</t>
  </si>
  <si>
    <t>5) Cuando la colocación de elementos de propaganda y/o publicidad obstruya directa o indirectamente el señalamiento oficial la multa a aplicar será de</t>
  </si>
  <si>
    <t>6) Por permitir los propietarios de locales con acceso al público la fijación de afiches, propagandas o avisos sin el sellado municipal correspondiente, serán responsables solidarios de abonar una multa de</t>
  </si>
  <si>
    <t>Varias:</t>
  </si>
  <si>
    <t>1) Por modificar, ampliar o transferir actividades comerciales o industriales sin la pertinente habilitación o autorización municipal</t>
  </si>
  <si>
    <t>2) Por realizar actividades comerciales en la vía pública sin la habilitación municipal y pago de los derechos establecidos, cada vez que se compruebe la infracción</t>
  </si>
  <si>
    <t xml:space="preserve">3) Todo comerciante o industrial que habilite su local y lo destine a otros fines que el declarado, además de la clausura y posterior obligación de habilitar nuevamente, pagará una multa de </t>
  </si>
  <si>
    <t>4) Los propietarios de hoteles y restaurantes que no ajusten su funcionamiento a las disposiciones vigentes incurrirán en una multa de</t>
  </si>
  <si>
    <t xml:space="preserve">5)Por alojar a menores de 18 años, en casas de hospedajes sin permiso de sus padres, instruyendo sumario judicial con intervención de Juez de Menores </t>
  </si>
  <si>
    <t>6) Los que repartan combustibles en vehículos no apropiados</t>
  </si>
  <si>
    <t>7)Por disparar bombas, cohetes o cualquier clase de anuncio, sin autorización</t>
  </si>
  <si>
    <t>8) Por portación de arma de fuego</t>
  </si>
  <si>
    <t>9) Por disparar armas de fuego</t>
  </si>
  <si>
    <t>10) Por adiestrar o domar animales en el pueblo</t>
  </si>
  <si>
    <t>11) Por tener animales sueltos dentro de la zona urbanizada. Por animal</t>
  </si>
  <si>
    <t>12) Por tenencia de colmenas o conejeras, dentro de la planta urbana del partido</t>
  </si>
  <si>
    <t>13)Los que expendan bebidas a personas ebrias, sin perjuicio de clausura hasta 30 días</t>
  </si>
  <si>
    <t>14) Por realizar en la vía pública actos reñidos con la moral</t>
  </si>
  <si>
    <t>$ 2.856.10</t>
  </si>
  <si>
    <t>15) Como accesoría de toda obra que se ejecute en los cementerios Municipales sin la correspondiente autorización municipal y pago de los derechos establecidos, se aplicará una multa de</t>
  </si>
  <si>
    <t>16) Los que vendan rifas de origen fuera del partido, sin haber satisfecho los derechos establecidos</t>
  </si>
  <si>
    <t>17) Por falta  de autorización provincial (REBA)  para comercializar bebidas alcohólicas o por vencimiento de la misma, multa según categoría desde</t>
  </si>
  <si>
    <t>18) Por no respetar los días (lunes a sábados) y horarios (de 06:00 a 09:00 Hs. y de 15:00 a 18:00 Hs.) de descarga de mercadería dentro del casco urbano</t>
  </si>
  <si>
    <t>19) Por obstaculizar el normal tránsito peatonal y/o vehicular para arreglos de automotores, motovehiculos o cualquier otro rodado</t>
  </si>
  <si>
    <t xml:space="preserve">         Cuotas                   </t>
  </si>
  <si>
    <t xml:space="preserve"> Fecha Vencimiento</t>
  </si>
  <si>
    <t xml:space="preserve">El Período Fiscal será el año calendario. </t>
  </si>
  <si>
    <t>Período</t>
  </si>
  <si>
    <t>Fecha de Vencimiento</t>
  </si>
  <si>
    <t>Contado</t>
  </si>
  <si>
    <t>1ra Cuota</t>
  </si>
  <si>
    <t>Ultimo día hábil del mes de abril</t>
  </si>
  <si>
    <t>2da Cuota</t>
  </si>
  <si>
    <t>Ultimo día hábil del mes de agosto</t>
  </si>
  <si>
    <t>3ra Cuota</t>
  </si>
  <si>
    <t>Ultimo día hábil del mes de noviembre</t>
  </si>
  <si>
    <t>Vencimiento</t>
  </si>
  <si>
    <t>El derecho debe ser pagado antes de otorgarse el permiso correspondiente.‑</t>
  </si>
  <si>
    <t>Los derechos anuales se abonarán de acuerdo al monto y mediante la presentación de una declaración jurada con tipo de ocupación, período y superficie ocupada y/o por otro medio que reglamentariamente se establezca:</t>
  </si>
  <si>
    <t>El pago se fijará en tres (3) cuotas, cuyos vencimientos operarán en las siguientes fechas:</t>
  </si>
  <si>
    <t>CUOTAS</t>
  </si>
  <si>
    <t>FECHAS DE VENCIMIENTO</t>
  </si>
  <si>
    <t>XVII. Tasa por pauta publicitaria en medios municipales</t>
  </si>
  <si>
    <t>Se abonarán antes o después de solicitada la publicidad.</t>
  </si>
  <si>
    <t xml:space="preserve">L) Por provisión de servicio temporal </t>
  </si>
  <si>
    <t>b) Por consulta de cada plano de mensura</t>
  </si>
  <si>
    <t>a) Por consulta y copia de cédula catastral o plancheta</t>
  </si>
  <si>
    <t>1) Por un año:</t>
  </si>
  <si>
    <t>*De más de 1 Ha a 10 Ha por parcela</t>
  </si>
  <si>
    <t>*De más 10 Ha a 20 Ha por parcela</t>
  </si>
  <si>
    <t>*De más de 50 Ha por parcela</t>
  </si>
  <si>
    <t>a) 1) Por visado de planos de subdvisiones urbanas por cada parcela</t>
  </si>
  <si>
    <t>a) 2)Por visado de plano de subsivisiones rurales, por parcela y según la siguiente escala;</t>
  </si>
  <si>
    <t>a) a Carlos tejedor:</t>
  </si>
  <si>
    <t>b) Resto de las localidades</t>
  </si>
  <si>
    <t>20)Por tener mascotas sueltas en la vía pública,que por ello sean alojadas en la guarderia, por día</t>
  </si>
  <si>
    <t xml:space="preserve">ARTÍCULO 31°: En caso de reincidencias se duplicará el monto de las multas. </t>
  </si>
  <si>
    <t>4) Al frentista que no mantenga su vereda en las condiciones de conservación, limpieza y desmalezamiento que exige el buen orden y la higiene</t>
  </si>
  <si>
    <t xml:space="preserve">25) Para los dueños de terrenos que no mantengan los mismos limpios </t>
  </si>
  <si>
    <t>Bonificación 10%</t>
  </si>
  <si>
    <t>b) 2º vez y subsiguientes</t>
  </si>
  <si>
    <t>b) 2° vez y subsiguientes</t>
  </si>
  <si>
    <t>3) Por venta de residuos compactados: de acuerdo al valor de mercado al momento de la venta.</t>
  </si>
  <si>
    <t>*De más de 20 Ha a 50 Ha por parcela</t>
  </si>
  <si>
    <t>b) De impacto ambiental</t>
  </si>
  <si>
    <t>j) Por limpieza de veredas por metro cuadrado</t>
  </si>
  <si>
    <t>1) Por arrojar basura, residuos , agua servida y/o vertido de efluente de origen industrial</t>
  </si>
  <si>
    <t>e) Camión volcador por hora de trabajo realizado</t>
  </si>
  <si>
    <t>e)Venta mediante remate feria local o  en establecimiento productor:</t>
  </si>
  <si>
    <t>g) Guías para traslado fuera de la Provincia (Incluye traslado a exposiciones rurales):</t>
  </si>
  <si>
    <t>h) Guías a nombre del propio productor para traslado:</t>
  </si>
  <si>
    <t>i) Permiso de remisión a feria (en caso de que el animal provenga del mismo partido)</t>
  </si>
  <si>
    <t>j) Permiso de marca</t>
  </si>
  <si>
    <t>k) Guía de faena (en caso de que el  animal  provenga del mismo partido)</t>
  </si>
  <si>
    <t>l) Guía de cuero</t>
  </si>
  <si>
    <t>d) Venta de productor en Mercado concentrador o remisión en consignación a frigoríficos o mataderos de otras  jurisdicciones:</t>
  </si>
  <si>
    <t>e) Venta de productor a terceros y remisión a Mercado concentrador, matadero o frigorifico de otra jurisdicción:</t>
  </si>
  <si>
    <t>3. A frigorífico o matadero de otras  jurisdicciones o remisión a Mercados concentradores y otros mercados,</t>
  </si>
  <si>
    <t>13. Por cada concesión de servicios públicos</t>
  </si>
  <si>
    <t>14. Por cada transferencia de servicios públicos</t>
  </si>
  <si>
    <t>15. Por cada oficio judicial</t>
  </si>
  <si>
    <t>16. Por cada solicitud, instalación de surtidores</t>
  </si>
  <si>
    <t>17. Por cada registro de firmas de matarifes, por única vez</t>
  </si>
  <si>
    <t>18. Por cada pedido de antecedentes de datos a recoger del archivo municipal, por cada asunto informado y por año</t>
  </si>
  <si>
    <t>23. Por certificados de deudas por gravámenes sobre comercios, industrias o actividades análogas</t>
  </si>
  <si>
    <t>24. Duplicados de los certificados anteriores</t>
  </si>
  <si>
    <t>25. Por cada duplicado de boleto de pago</t>
  </si>
  <si>
    <t>26. Por la venta de pliegos de bases y condiciones en licitaciones:</t>
  </si>
  <si>
    <t>28. Por cada certificado municipal de existencia de actividades comerciales, industriales o agricola‑ganadera y similares</t>
  </si>
  <si>
    <t>30. Por tramites ante el Juzgado de Faltas, en los cuales no se llega a una sanción pecuniaria</t>
  </si>
  <si>
    <t>32. Por cada análisis bacteriológico de agua</t>
  </si>
  <si>
    <t xml:space="preserve">34. Por cada análisis de triquinosis     </t>
  </si>
  <si>
    <t xml:space="preserve">36. Por uso de stand en ferias </t>
  </si>
  <si>
    <t xml:space="preserve">40. Por indicar numeración domiciliaria en cada abertura de paso </t>
  </si>
  <si>
    <t>41. Por venta de planos:</t>
  </si>
  <si>
    <t>42. Por cada certificación urbanistica/catastral</t>
  </si>
  <si>
    <t>43. Consultas:</t>
  </si>
  <si>
    <t>44. Por cada certificado final de obra</t>
  </si>
  <si>
    <t>46. Por estudio y clasificación de radicaciones</t>
  </si>
  <si>
    <t>3. Por cada tablilla para los vehículos de los puntos 3, 4, 5, 6 y 7</t>
  </si>
  <si>
    <t>4. Por cada tablilla para los vehículos del punto 2</t>
  </si>
  <si>
    <t xml:space="preserve">c) 3º vez </t>
  </si>
  <si>
    <t>f) Camión regador por hora de trabajo realizado</t>
  </si>
  <si>
    <t>a) De 60Cm de diametro</t>
  </si>
  <si>
    <t>b) De 80 Cm de diametro</t>
  </si>
  <si>
    <t>48. Por copias de plano por metro lineal impreso en papel obra:</t>
  </si>
  <si>
    <t>a) En blanco y negro</t>
  </si>
  <si>
    <t xml:space="preserve"> c) A partir de la segunda copia, por cada metro lineal </t>
  </si>
  <si>
    <t>k) Por retiro de podas domiciliarias, escombros, tierra, etc., a partir del segundo camión se cobrará de acuerdo a Articulo 28° Inciso e)</t>
  </si>
  <si>
    <t>4) Por venta de alcantarillas por unidad</t>
  </si>
  <si>
    <t>5) Por el estacionamiento de vehículos de tránsito pesado y maquinaria agrícola en los playones habilitados por el municipio para tal fin:</t>
  </si>
  <si>
    <t>6) Varios:</t>
  </si>
  <si>
    <t>7) Canon mensual mínimo para concesiones de instalaciones en las terminales de omnibus con fines comerciales:</t>
  </si>
  <si>
    <t>8) Por el acceso a las instalaciones del natatorio municipal:</t>
  </si>
  <si>
    <t>9) Por el viaje en ómnibus ida y vuelta desde los siguientes destinos a Carlos Tejedor por pasajero</t>
  </si>
  <si>
    <t>11) Por venta de especies árboles del vivero municipal</t>
  </si>
  <si>
    <t>12) Por derecho de uso de las instalaciones de boxes en el area de las actividad ecuestres del parque municipal, por mes y por box</t>
  </si>
  <si>
    <t>14) Por alquiler del espacio para instalación antenas de telefonía se ingresará el monto establecido por las pártes en el contrato correspondiente.</t>
  </si>
  <si>
    <t>16) Por capacitaciones</t>
  </si>
  <si>
    <t>37. Por cada baja de automotores municipalizados</t>
  </si>
  <si>
    <t>d) Retropala por hora de trabajo realizado</t>
  </si>
  <si>
    <t>c) Pala cargadora por hora de trabajo realizado</t>
  </si>
  <si>
    <t>Al valor del inciso anterior se adicionará $ 90 por km de asfalto recorrido o $ 90 por km de tierra recorrido.</t>
  </si>
  <si>
    <t>i) Colocación caños de hormigón por unidad</t>
  </si>
  <si>
    <t>j) Colocación caños plásticos por cada metro</t>
  </si>
  <si>
    <t>k) Repaso superficie rodamiento por metro lineal</t>
  </si>
  <si>
    <t xml:space="preserve">m) Por alquiler de carro para retiro de escombros </t>
  </si>
  <si>
    <t>La presente zonificación podrá ser variada por el Departamento Ejecutivo, en caso de incorporación de obras y/o servicios que modifiquen la categoría asignada dentro de las pautas de zonificación establecidas precedentemente.</t>
  </si>
  <si>
    <t>El pago correspondiente a la nueva categoría regirá a partir del bimestre siguiente a la habilitación de las obras y servicios.</t>
  </si>
  <si>
    <t>E) Descuento por pago anticipado anual</t>
  </si>
  <si>
    <t>e) Por desinfección de vivienda habitable que permanezca desocupada se cobrará por ambiente y por cada vez</t>
  </si>
  <si>
    <t>f) Por desratización de casa no habitable y terrenos baldíos, se cobrará por cada vez</t>
  </si>
  <si>
    <t>g) Por desinfección de salas de espectáculos se cobrará por butaca</t>
  </si>
  <si>
    <t>r) Depósitos, acopiadores de frutos del país y cereales, insumos agropecuarios, barracas, fraccionadores de gas y semillerías</t>
  </si>
  <si>
    <t>A) Habilitación de antenas</t>
  </si>
  <si>
    <t>Fíjase para el pago de esta tasa los siguientes valores, conforme la actividad y naturaleza del servicio al que sirven las referidas antenas:</t>
  </si>
  <si>
    <t>c) Empresas de telefonía tradicional y/o celular</t>
  </si>
  <si>
    <t>a) Empresas privadas para uso propio</t>
  </si>
  <si>
    <t>TÍTULO PRIMERO</t>
  </si>
  <si>
    <t>D) Descuento por buen contribuyente</t>
  </si>
  <si>
    <t>TÍTULO SEGUNDO</t>
  </si>
  <si>
    <t>TÍTULO TERCERO</t>
  </si>
  <si>
    <t>TÍTULO CUARTO</t>
  </si>
  <si>
    <t>ARTÍCULO 5º: De acuerdo a lo establecido en la Parte Especial, TÍtulo Cuarto, de la Ordenanza Fiscal en el artículo 98 y siguientes, las actividades quedan sujetas a la siguiente escala, por año:</t>
  </si>
  <si>
    <t>CATEGORÍAS</t>
  </si>
  <si>
    <t>A) Inspección de antenas</t>
  </si>
  <si>
    <t>Fíjase para el pago de esta tasa los siguientes valores, conforme la actividad y naturaleza del servicio al que sirven las referidas antenas, por antena:</t>
  </si>
  <si>
    <t>e) Empresas privadas para uso propio</t>
  </si>
  <si>
    <t>g) Empresas de telefonía tradicional y/o celular</t>
  </si>
  <si>
    <t>f) Empresas de TV por cable y/o radios</t>
  </si>
  <si>
    <t>B) Descuento por pago anticipado anual</t>
  </si>
  <si>
    <t>TÍTULO QUINTO</t>
  </si>
  <si>
    <t>Letreros simples (carteles, toldos, paredes, heladeras, exhibidores, azoteas, marquesinas, kioscos, vidrieras, etc)</t>
  </si>
  <si>
    <t>TÍTULO SEXTO</t>
  </si>
  <si>
    <t>ARTÍCULO 7º: De acuerdo a lo establecido en la Parte Especial, Título Sexto, de la Ordenanza Fiscal, fíjanse las siguientes tasas:</t>
  </si>
  <si>
    <t>TÍTULO SÉPTIMO</t>
  </si>
  <si>
    <t xml:space="preserve">ARTÍCULO 8º: Derogado por Ordenanza Nº 2088/08 de fecha 23 de Septiembre de 2008. </t>
  </si>
  <si>
    <t xml:space="preserve"> TÍTULO OCTAVO</t>
  </si>
  <si>
    <t>ARTÍCULO 9º: Artículo derogado por Ordenanza Nº 2088/08 de fecha 23 de septiembre de 2008.</t>
  </si>
  <si>
    <t>TÍTULO NOVENO</t>
  </si>
  <si>
    <t>1. Por cada registro o actualización de firma, y por cada toma de razón de poderes u otros documentos</t>
  </si>
  <si>
    <t>4. Por cada toma de razón de contrato de prenda agraria</t>
  </si>
  <si>
    <t>10. Por cada solicitud para instalar calesitas, circos, parques de diversiones, realizar bailes y otros espectáculos públicos</t>
  </si>
  <si>
    <t>12. Por renovación de libreta sanitaria</t>
  </si>
  <si>
    <t>19. Por cada transferencia de convenio para kiosco instalado en la vía pública</t>
  </si>
  <si>
    <t>20. Por autorización para implantar servicios de coches de alquiler</t>
  </si>
  <si>
    <t>21. Por cada anotación de transferencia de títulos de terrenos para bóvedas, nichos o sepulturas</t>
  </si>
  <si>
    <t>22. Por cada certificado de deudas de tasas, servicios, constitución de derechos sobre inmuebles</t>
  </si>
  <si>
    <r>
      <t>c) Para obras públicas, sobre presupuesto oficial se abonará el</t>
    </r>
    <r>
      <rPr>
        <b/>
        <sz val="11"/>
        <rFont val="Calibri"/>
        <family val="2"/>
        <scheme val="minor"/>
      </rPr>
      <t xml:space="preserve"> 0,1 %.</t>
    </r>
    <r>
      <rPr>
        <sz val="11"/>
        <rFont val="Calibri"/>
        <family val="2"/>
        <scheme val="minor"/>
      </rPr>
      <t xml:space="preserve"> Como excepción el municipio no cobrará la tasa por venta de pliegos cuando, por la magnitud, caracteristícas y naturaleza de la obra y/o contratación, los mismos sean elaborados por otro/s organismo/s, en virtud de tratarse de una obra o contratación financiada con fondos provinciales, nacionales y/o de otras entidades, y sea condicion de los mimos que la venta  de los pliegos de bases y condiciones sea sin costo.</t>
    </r>
  </si>
  <si>
    <t>27. Por cada solicitud de inscripción de registro de firma, por única vez, de proveedores y contratistas</t>
  </si>
  <si>
    <t>29. Por habilitación de coches remis, por coche y por vez</t>
  </si>
  <si>
    <t>31. Por gastos administrativos en el Juzgado de Faltas, por diligenciamiento de las citaciones en las contravenciones de tránsito y/o faltas municipales</t>
  </si>
  <si>
    <t>33. Por habilitación de transporte de sustancias alimenticias por unidad y por año</t>
  </si>
  <si>
    <t>35. Por otorgamiento de licencia de conductor profesional tanto nueva como renovación:</t>
  </si>
  <si>
    <t>2) Por dos años:</t>
  </si>
  <si>
    <t>3) Por cada fotocopia:</t>
  </si>
  <si>
    <t>SECRETARÍA DE OBRAS Y SERVICIOS PÚBLICOS</t>
  </si>
  <si>
    <t>SECRETARÍA DE GOBIERNO Y HACIENDA</t>
  </si>
  <si>
    <t>38. Por intervención o visado de planos de loteos o proyectos de subdivisión/unificación de inmuebles</t>
  </si>
  <si>
    <t>Además se cobrará un adicional de conformidad con la siguiente escala:</t>
  </si>
  <si>
    <t xml:space="preserve">*Hasta 1 Ha por parcela </t>
  </si>
  <si>
    <t>39. Por registro de firmas de profesionales y auxiliares de ingeniería, constructores, pintores de obras, electricistas y otras actividades asimilables, por única vez</t>
  </si>
  <si>
    <t>45. Por cada permiso provisional de instalación eléctrica</t>
  </si>
  <si>
    <t xml:space="preserve">b) A color </t>
  </si>
  <si>
    <t xml:space="preserve">49. Por estudio y aprobación de apertura de calle urbana </t>
  </si>
  <si>
    <t>TÍTULO DÉCIMO</t>
  </si>
  <si>
    <t>b) El que resulte del contrato de construcción, cuando no se trate de construcciones que corresponda tributar sobre la valuación y por su índole especial no puedan ser valuados conforme a lo previsto precedentemente, el gravamen se determinará de acuerdo al valor estimado de las mismas.</t>
  </si>
  <si>
    <t>ARTÍCULO 11º BIS: Por demolición se abonará por m2</t>
  </si>
  <si>
    <t xml:space="preserve">TÍTULO DÉCIMO PRIMERO </t>
  </si>
  <si>
    <t>ARTÍCULO 12º: De acuerdo a lo establecido en la parte especial Título décimo primero de la Ordenanza Fiscal fíjase las siguientes tasas a los efectos del pago del presente título.</t>
  </si>
  <si>
    <t>P) Por ocupación del espacio público para uso comercial por mes</t>
  </si>
  <si>
    <t>TÍTULO DÉCIMO SEGUNDO</t>
  </si>
  <si>
    <t>a) Bailes generales en Carlos Tejedor y Tres Algarrobos</t>
  </si>
  <si>
    <t>En las demás localidades</t>
  </si>
  <si>
    <t>En Carlos tejedor y Tres Algarrobos, por reunión</t>
  </si>
  <si>
    <t>c) Automovilismo, motociclismo, karting, aviación, por reunión</t>
  </si>
  <si>
    <t>d) Espectáculos artísticos, sin baile, con actuación de aficionados, por vez</t>
  </si>
  <si>
    <t>e) Espectáculos artísticos, sin baile, con actuación de profesionales, por vez</t>
  </si>
  <si>
    <t>f) Campeonatos de trucos, chin‑chon, lotería y similares, por reunión</t>
  </si>
  <si>
    <t>g) Carreras cuadreras, doma, jineteada y similares, por reunión</t>
  </si>
  <si>
    <t>h) Por permiso para instalar parque de diversiones y/o circos por día</t>
  </si>
  <si>
    <t xml:space="preserve"> En Carlos Tejedor y Tres Algarrobos</t>
  </si>
  <si>
    <t>i) Por funcionamiento de juegos electrónicos, por cada aparato instalado, y por mes</t>
  </si>
  <si>
    <t>k) Por todo otro espectáculo no específicamente previsto en la enunciación precedente, será gravado con un importe fijo, mínimo de</t>
  </si>
  <si>
    <t>TÍTULO DÉCIMO TERCERO</t>
  </si>
  <si>
    <t>ARTÍCULO 16º: De acuerdo a lo establecido en la Parte Especial, Título Décimo Tercero de la Ordenanza Fiscal, las patentes de rodados se cobrarán de acuerdo a los siguientes apartados:</t>
  </si>
  <si>
    <t>c) Por cada vagón o acoplado particular, tracción a sangre</t>
  </si>
  <si>
    <t>Autorizase al Departamento Ejecutivo, en el caso de prórroga de la Ordenanza Impositiva, a adecuar en el apartado 1, la columna de Modelo Año, sustituyendo el año del primer renglón, por el año actual y así sucesivamente con los años anteriores.</t>
  </si>
  <si>
    <t>TÍTULO DÉCIMO CUARTO</t>
  </si>
  <si>
    <t>ARTICULO 18º: De acuerdo a lo establecido en la Parte Especial, Título Décimo Cuarto, de la Ordenanza Fiscal, la Tasa por Control de Marcas y Señales, se abonará de acuerdo al siguiente detalle e importe, los que serán percibidos al requerirse el servicio.</t>
  </si>
  <si>
    <t>ARTÍCULO 20º: Derogado por Ordenanza N° 1932/05</t>
  </si>
  <si>
    <t>ARTÍCULO 21º: Cuando los servicios establecidos en el presente título sean requeridos por propietarios de hacienda capitalizada en el Partido y no sean contribuyentes municipales serán de aplicación los valores establecidos en los artículos 17° y 18° de la presente ordenanza.</t>
  </si>
  <si>
    <t>TÍTULO DÉCIMO QUINTO</t>
  </si>
  <si>
    <t>TÍTULO DÉCIMO SEXTO</t>
  </si>
  <si>
    <t>TÍTULO DÉCIMO SÉPTIMO</t>
  </si>
  <si>
    <t>CURARÚ</t>
  </si>
  <si>
    <t>B) Recolección de residuos por contribuyente y por mes</t>
  </si>
  <si>
    <t>Estos montos se prorratearán en tantas cuotas como emisiones se efectúen de la tasa aludida.</t>
  </si>
  <si>
    <t>C) Fondo solidario para la obra pública</t>
  </si>
  <si>
    <t>ALUMBRADO PÚBLICO</t>
  </si>
  <si>
    <t xml:space="preserve">ARTÍCULO 26: Establécese el siguiente cuadro tarifario para publicidad emitida en horario rotativo, es decir dentro del horario de transmisión local y fuera de los programas que cuenten con publicidad propia. El horario de transmisión local será, en principio, de lunes a sábado de 08,00 a 12,00 hs. y de 16,00 a 20,30 hs. y se  modificará de acuerdo a los requerimientos publicitarios de la emisora y/o de adecuación a la época del año. </t>
  </si>
  <si>
    <t>Para textos o singles de mayor extensión se agregarán 2 segundos más por cada 3 palabras de acuerdo a la siguiente tabla:</t>
  </si>
  <si>
    <t>RELACIÓN    PALABRAS/SEGUNDOS</t>
  </si>
  <si>
    <t>§ Multiplicar el valor por la cantidad de menciones diarias y luego multiplicar el valor por la cantidad de días.</t>
  </si>
  <si>
    <t>§ En caso de ser menos de treinta (30) días, agregar el cincuenta por  ciento (50%) y otro cincuenta por ciento (50%) más en caso de elección de horario.</t>
  </si>
  <si>
    <t>§ La tarifa mínima para publicidad rotativa será de cinco (5) menciones diarias por cada producto promocionado.</t>
  </si>
  <si>
    <t>§ Cada mención cambia diariamente su horario de emisión, como así también su ubicación dentro de la tanda.</t>
  </si>
  <si>
    <t xml:space="preserve">§ Para todos los casos se establece el valor del segundo de publicidad en $ 0,17. Este valor se incrementará un cincuenta por ciento  (50%), en caso de elección de horario de emisión y otro cincuenta por ciento (50%) en los casos de publicidad contratada por un período menor de treinta (30) días por mes. </t>
  </si>
  <si>
    <t>TÍTULO DÉCIMO OCTAVO</t>
  </si>
  <si>
    <t>ARTÍCULO 27: Por la distribución de agua en las localidades de Curarú y Colonia Seré se abonará mensualmente de acuerdo a las siguientes categorías:</t>
  </si>
  <si>
    <t>TÍTULO DÉCIMO NOVENO</t>
  </si>
  <si>
    <t>El tiempo que sume el traslado desde el corralón municipal hasta el destino de trabajo será bonificado el 50% la hora del valor de la maquina que corresponda.</t>
  </si>
  <si>
    <t>Cuando por urgencia y a pedido de los propios interesados, o por razones de organización interna de las tareas municipales los trabajos se realicen fuera del horario normal o en días no laborables, los derechos sufrirán un recargo del veinte por ciento (20%).</t>
  </si>
  <si>
    <t>13) Canon mínimo por temporada para concesiones del buffet del natatorio municipal</t>
  </si>
  <si>
    <t>TÍTULO VIGÉSIMO</t>
  </si>
  <si>
    <t xml:space="preserve">1) Por efectuar propaganda comercial sin la correspondiente autorización municipal, pago de los derechos establecidos o en lugares no permitidos </t>
  </si>
  <si>
    <t>TÍTULO VIGÉSIMO PRIMERO</t>
  </si>
  <si>
    <t>ARTÍCULO 1º: De acuerdo a lo establecido en la Ordenanza Fiscal las tasas, derechos y demás tributos previstos en la Parte Especial de este texto, se deberán abonar conforme a las alícuotas los importes que se determinen en la siguiente ordenanza:</t>
  </si>
  <si>
    <t>Tasa por alumbrado, limpieza y conservación de la vía pública</t>
  </si>
  <si>
    <t>ARTÍCULO 2º: Fíjanse a los efectos de las disposiciones previstas en la Parte Especial, Título Primero, de la Ordenanza Fiscal los sigui|entes importes:</t>
  </si>
  <si>
    <t>A) Tasa por alumbrado público y otros servicios</t>
  </si>
  <si>
    <t xml:space="preserve"> Por metro lineal de frente y por mes, según localidades y zonas:</t>
  </si>
  <si>
    <t>COLONIA SERÉ</t>
  </si>
  <si>
    <t>Cuando el inmueble se encuentre afectado a actividad comercial o industrial, la tasa se aumentará en el veinte por ciento (20%).</t>
  </si>
  <si>
    <t>ZONA A: inmuebles urbanos edificados con frente a calles pavimentadas e iluminadas con dos o más lámparas a mercurio o sodio por cuadra (100 mts.), con servicio de barrido, recolección de basura y conservación de pavimento.</t>
  </si>
  <si>
    <t>ZONA B: terrenos baldíos con frente a calles pavimentadas e iluminadas con dos o mas lámparas a mercurio o sodio, con servicio de barrido, recolección de basura y conservación de pavimento.</t>
  </si>
  <si>
    <t>ZONA C: inmuebles urbanos edificados, con frente a calles de tierra/estabilizado e iluminadas con dos o mas lámparas de mercurio o sodio, con servicio de recolección de basura, servicio de riego, arreglo y conservación de calles de tierra.</t>
  </si>
  <si>
    <t>ZONA D: terrenos baldíos, con frente a calles de tierra/estabilizado, iluminadas con dos o mas lámparas a mercurio o sodio, con servicio recolección de basura, de riego, arreglo y conservación de calles de tierra.</t>
  </si>
  <si>
    <t>ZONA E: inmuebles edificados y terrenos baldíos con frente a calles de tierra/estabilizado comprendidos dentro de las zonas identificadas como AC, AC 1, DAI, RAU, FA, en todos los casos que las parcelas sean menores y/o iguales a 1 ha. y estén comprendidas entre el área considerada como urbana y el límite rural, según el Plan Urbano vigente.</t>
  </si>
  <si>
    <t>Tasa por servicios especiales de limpieza e higiene</t>
  </si>
  <si>
    <t>Pautas de zonificación</t>
  </si>
  <si>
    <t>ARTÍCULO 3º: Por los servicios especiales de limpieza e higiene a que se refiere la Parte Especial, Título Segundo, de la ordenanza fiscal y que se enumeran a continuación, se abonarán las siguientes tasas:</t>
  </si>
  <si>
    <t>Tasa por habilitación de comercio e industria</t>
  </si>
  <si>
    <t>ARTÍCULO 4º: De acuerdo a lo establecido en la Parte Especial, Título Tercero, de la Ordenanza Fiscal, fíjase en el cinco por mil (5º/000) la alícuota para el pago de los servicios de habilitación de locales, establecimientos u oficinas destinados a comercios, industrias y actividades asimilables a tales, aun cuando se trate de servicios públicos y/o ampliaciones.</t>
  </si>
  <si>
    <t>a) Comercios en general no incluidos en otros incisos</t>
  </si>
  <si>
    <t>d) Oficiales y radioaficionados</t>
  </si>
  <si>
    <t>b) Empresas de TV por cable y/o radios</t>
  </si>
  <si>
    <t>Tasa por inspección de seguridad, higiene y antenas</t>
  </si>
  <si>
    <t>h) Oficiales y radioaficionados</t>
  </si>
  <si>
    <t>Derechos por publicidad y propaganda</t>
  </si>
  <si>
    <t>ARTÍCULO 6º: Por los derechos de publicidad y propaganda establecidos en el Título Quinto, Parte Especial, de la Ordenanza Fiscal vigente, se abonarán, por año o fracción y por metro cuadrado o fracción, los importes que al efecto se establecen:</t>
  </si>
  <si>
    <t>Derechos por venta ambulante</t>
  </si>
  <si>
    <t>Permiso por uso y servicios en mataderos municipales</t>
  </si>
  <si>
    <t>Tasa por servicios de inspección veterinaria</t>
  </si>
  <si>
    <t>a) Subdivisiones urbanas:</t>
  </si>
  <si>
    <t>47. Por certificado para habilitación de feedlot (cría a corral)</t>
  </si>
  <si>
    <t>a) De radicación</t>
  </si>
  <si>
    <t>Derechos de construcción</t>
  </si>
  <si>
    <t>ARTÍCULO 11º: De acuerdo a lo establecido en la Parte Especial, Título Décimo, de la Ordenanza Fiscal, fíjase en el uno por ciento (1%) sobre el "valor de obra", la tasa correspondiente al presente Título.  Como "Valor de obra" para cualquier tipo de construcción, se tomará el importe que sea mayor entre:</t>
  </si>
  <si>
    <t>Depósitos, galpones y</t>
  </si>
  <si>
    <t>tinglados</t>
  </si>
  <si>
    <t>c) Para el caso de incorporación de cualquier tipo de construcción no declarada, el porcentaje a aplicar por metro cuadrado sobre el "valor de obra" será de a 1,50%</t>
  </si>
  <si>
    <t>Derechos de ocupación o uso de espacios públicos</t>
  </si>
  <si>
    <t>Derechos a los espectáculos públicos</t>
  </si>
  <si>
    <t>ARTÍCULO 13º: De acuerdo a lo establecido en la Parte Especial, Título Décimo Segundo, de la Ordenanza Fiscal, fíjase para la determinación del presente gravamen la alícuota del cinco por ciento (5 %) sobre el valor total de la entrada, cuando mediare pago de ella. En caso contrario, o cuando el valor de ella resulte poco significativo, o el organizador del espectáculo adopte otra modalidad de percepción para el financiamiento, se cobrarán los siguientes importes mínimos, fijos:</t>
  </si>
  <si>
    <t>Patentes de rodados</t>
  </si>
  <si>
    <t xml:space="preserve">Patentes de automotores </t>
  </si>
  <si>
    <t>Tasa por control de marcas y señales</t>
  </si>
  <si>
    <t>c) Venta particular de productor a frigorífico o matadero:</t>
  </si>
  <si>
    <t>f) Venta de productores en remates  ferias  de  otros partidos,</t>
  </si>
  <si>
    <t>En los casos de expedición de la guia del apartado, si una vez archivada la guía, los animales se remitieran a feria antes de los quince (15) días, por permiso de remisión a feria se abonará</t>
  </si>
  <si>
    <t>a) Venta de productor a productor del mismo partido:</t>
  </si>
  <si>
    <t>b) Venta particular de productor a produc tor de otro partido:</t>
  </si>
  <si>
    <t>d) Venta de productor en Liniers o remisión en consignación a  frigoríficos o mataderos de otras jurisdiciones:</t>
  </si>
  <si>
    <t>f) Venta mediante remate feria local o en establecimiento productor:</t>
  </si>
  <si>
    <t>ARTÍCULO 19º: Establézcanse las siguientes tasas fijas sin considerar el número de animales, por los servicios y control que se determinan en los apartados siguientes:</t>
  </si>
  <si>
    <t>D ‑ Toma de rectificaciones, cambios o adiciones de señal</t>
  </si>
  <si>
    <t>Tasa por conservación, reparación y mejorado de la red vial municipal</t>
  </si>
  <si>
    <t>Derechos de cementerio</t>
  </si>
  <si>
    <t>ARTÍCULO 25º: De acuerdo a lo  establecido  en la  Parte Especial, Artículo Décimo Sexto, de la Ordenanza Fiscal, los cerechos de cementerio, se abonarán de acuerdo a lo siguiente:</t>
  </si>
  <si>
    <t>1) Por permiso para inhumar y exhumar cadáveres bajo tierra</t>
  </si>
  <si>
    <t>§ En cuanto a los auspicios (Publicidad emitida en programas), las tarifas se fijarán de acuerdo al valor del segundo de publicidad anteriormente mencionado   ($ 0,17). Si este auspicio fuera exclusivo, la tarifa se obtendrá de multiplicar el precio del segundo de publicidad por la cantidad de segundos comerciables en cada hora o fracción.</t>
  </si>
  <si>
    <t>§ Para auspicios compartidos, el valor del segundo se incrementará un cincuenta por ciento (50%).</t>
  </si>
  <si>
    <t>§ Autorízase al Departamento Ejecutivo a establecer tarifas especiales cuando se desee promocionar determinados programas o las características de ellos así lo requieran.</t>
  </si>
  <si>
    <t>§ En caso de que la publicidad se venda a través de productores o agencias, el cuadro tarifario se bonificará con un veinte por ciento (20%). Esta modificación no significará ningún aumento a los importe que actualmente están pagando los contribuyentes</t>
  </si>
  <si>
    <t>Tasa por servicios sanitarios</t>
  </si>
  <si>
    <t>Tasa por servicios varios</t>
  </si>
  <si>
    <t>ARTÍCULO 28º: De acuerdo a lo establecido en la Parte Especial, Título  Décimo Séptimo, de la Ordenanza Fiscal, la tasa por servicios varios, se abonarán de acuerdo a lo siguiente:</t>
  </si>
  <si>
    <t>1) Uso de maquinarias y equipos viales y otros:</t>
  </si>
  <si>
    <t>h) Cespedera con tractor, por hora de trabajo realizado</t>
  </si>
  <si>
    <t>2) Servicio de ambulancia y minibus:</t>
  </si>
  <si>
    <t>Servicio de ambulancia:</t>
  </si>
  <si>
    <t>n) Por día de uso, dentro del radio urbano</t>
  </si>
  <si>
    <t>q) Por alquiler de minibús de hasta 25 plazas 0,9 litros de gas oil por km recorrido más 60 litros de gas oil por chofer por día (a fin de cubrir los viáticos)</t>
  </si>
  <si>
    <t>o) Por kilómetro de recorrido, fuera del radio urbano (incluido viaje de ida y vuelta)</t>
  </si>
  <si>
    <t>Servicio de minibus:</t>
  </si>
  <si>
    <t>p) Por kilómetro de recorrido, fuera del radio urbano (incluido viaje de ida y vuelta)</t>
  </si>
  <si>
    <t>a) Estadia diaria</t>
  </si>
  <si>
    <t>b) Estadia semanal</t>
  </si>
  <si>
    <t>c) Estadia mensual</t>
  </si>
  <si>
    <t>B) Por servicio de guardería canina por día</t>
  </si>
  <si>
    <t>C) Por servicio de castración canina:</t>
  </si>
  <si>
    <t xml:space="preserve">D) Por cada diligenciamiento de trámite de inscripción de productos en el laboratorio central de salud pública, por cada producto    </t>
  </si>
  <si>
    <t>F) Por tomas de muestras en casos  especiales, de rutina y su envío a laboratorios, central o zonal de salud pública, por cada producto</t>
  </si>
  <si>
    <t>I) Por la utilización del predio del Prado Español de Tres Algarrobos con fines de lucro o por particulares:</t>
  </si>
  <si>
    <t>GENERAL PICO</t>
  </si>
  <si>
    <t xml:space="preserve">15) Por traslado de vehículos abandonados en la vía pública </t>
  </si>
  <si>
    <t>a) Por cada jornada de capacitación</t>
  </si>
  <si>
    <t>b) Por cada curso de capacitación</t>
  </si>
  <si>
    <t>ARTÍCULO 29º Facúltase al Departamento Ejecutivo a actualizar los aranceles del presente artículo, hasta un 10%, cuando los costos de los insumos y/o servicios presenten variaciones significativas y no reflejen los precios de mercado considerados al tiempo de la fijación de los mismos.</t>
  </si>
  <si>
    <t>ARTÍCULO 30º: De acuerdo a lo establecido en la Parte Especial, Título Décimo Octavo, de la Ordenanza Fiscal, las multas, se abonarán de acuerdo a lo siguiente:</t>
  </si>
  <si>
    <t>1) Por circular sin casco</t>
  </si>
  <si>
    <t>3) Por no poseer seguro</t>
  </si>
  <si>
    <t>2) Por no poseer carnet</t>
  </si>
  <si>
    <t>4) Por ocasionar ruidos molestos</t>
  </si>
  <si>
    <t>5) Por exceso de velocidad o realizar picadas</t>
  </si>
  <si>
    <t>7) Al tránsito de camiones, tractores y todo tipo de maquinarias, por transitar en caminos rurales y calles urbanas de tierra, inmediatamente que se produzcan precipitaciones pluviales y hasta las 48 Hs. posteriores al cese de la lluvia</t>
  </si>
  <si>
    <t xml:space="preserve">a) Por primera vez                            </t>
  </si>
  <si>
    <t>b) En caso de reincidencia</t>
  </si>
  <si>
    <t>6) Por mantener cerdos o estercoleros en la planta urbana o suburbana</t>
  </si>
  <si>
    <t xml:space="preserve">20) Por desarrollar cualquier actividad comercial sin la debida habilitación municipal       </t>
  </si>
  <si>
    <t xml:space="preserve">a) 1º vez </t>
  </si>
  <si>
    <t xml:space="preserve">b) 2º vez </t>
  </si>
  <si>
    <t>1) Las empresas o instituciones organizadoras de espectáculos públicos de cualquier tipo, que expendan entradas no visadas o selladas por la Municipalidad, sin perjuicios de los recargos y multas que correspondan por aplicación del Rubro “Infracciones a las obligaciones y deberes fiscales” se harán pasibles de una multa, por cada vez que se compruebe</t>
  </si>
  <si>
    <t>2) Cuando se compruebe manejo doloso con las entradas visadas por la Municipalidad, los responsables sufrirán una multa de</t>
  </si>
  <si>
    <t>3) Los que no soliciten el permiso correspondiente para efectuar espectáculos públicos, sin perjuicios de que el D.E pueda ordenar la suspensión del espectáculo y la devolución del importe de las entradas vendidas para dicho espectáculo</t>
  </si>
  <si>
    <t>4) Por no exhibir en las carteleras la determinación de la calificación de las películas, prohibidas para menores o inconvenientes, según correspondiera, por cada vez que se compruebe una falta</t>
  </si>
  <si>
    <t>5) Por pasar avances de películas calificadas prohibidas o inconvenientes para menores de 18 años, en funciones que se exhiban películas aptas para todo público, cada falta comprobada</t>
  </si>
  <si>
    <t>6) Por la permanencia en la sala de menores durante la exhibición de películas prohibidas para menores de 18 años, se penara al propietario de la sala con</t>
  </si>
  <si>
    <t>7) Por violación en cualquier forma y grado de las disposiciones que regulan el acceso y permanencia de menores en boliches, confiterias bailables o lugares similares, el propietario sufrirá la multa de</t>
  </si>
  <si>
    <t>8) Todo comerciante con despacho de bebidas a menores de 18 años, se harán pasibles de una multa de</t>
  </si>
  <si>
    <t>Daños a los bienes públicos o privados:</t>
  </si>
  <si>
    <t>I. Tasa por alumbrado, limpieza y conservación de la vía pública:</t>
  </si>
  <si>
    <t>II. Tasa por servicios especiales de limpieza e higiene:</t>
  </si>
  <si>
    <t>III. Tasa por habilitación de comercios e industrias:</t>
  </si>
  <si>
    <t>Servicios requeridos por los interesados o prestación prevista por reglamentaciones vigentes, se abonarán al solicitar el servicio.</t>
  </si>
  <si>
    <t>Servicios prestados por decisión municipal, se abonarán dentro de los quince (15) días a requerir el pago.</t>
  </si>
  <si>
    <t>1. A requerimiento del contribuyente se abonará al presentar la solicitud.</t>
  </si>
  <si>
    <t>2. Por intimación municipal dentro del plazo otorgado al efecto con las actualizaciones, multas e intereses a que hubiere lugar.</t>
  </si>
  <si>
    <t>IV. Tasa por inspección de seguridad e higiene:</t>
  </si>
  <si>
    <t>Cuando se trate de nuevas actividades, se abonará la tasa proporcional al periodo anual.</t>
  </si>
  <si>
    <t>Fíjase como fecha de vencimiento para el pago de la tasa de inspección de antenas el último día hábil del mes de abril.</t>
  </si>
  <si>
    <t>V. Derechos de publicidad y propaganda:</t>
  </si>
  <si>
    <t>El pago de los derechos de carácter anual, se liquidará por declaración jurada donde conste característica de la publicidad realizada y superficie y/o cantidad de carteles, deberá efectuarse en la Municipalidad o Delegación correspondiente e ingresarse en la siguiente fecha:</t>
  </si>
  <si>
    <t>Tasa anual</t>
  </si>
  <si>
    <t>VI. Derecho por venta ambulante:</t>
  </si>
  <si>
    <t>El pago de los derechos de carácter diario y demás, se liquidará mediante una declaración jurada, deberán efectuarse en la Municipalidad o Delegación correspondiente hasta el día hábil inmediato anterior al de la generación del hecho, objeto del presente derecho.</t>
  </si>
  <si>
    <t>Los derechos por venta ambulante de carácter anual, deberán abonarse en la Municipalidad o Delegación correspondiente, mediante declaración jurada, en el momento de adquirir el carácter de contribuyente del presente Titulo.</t>
  </si>
  <si>
    <t>Los de carácter diario, al otorgarse el permiso, antes de iniciarse las ventas.</t>
  </si>
  <si>
    <t>VII. *Permiso por uso y servicios en mataderos municipales: derogado por Ordenanza Nº 2088/08 de fecha 23 de septiembre de 2008.</t>
  </si>
  <si>
    <t>VIII. *Tasa por servicios de inspección veterinaria: derogado por Ordenanza Nº 2088/08 de fecha 23 de septiembre de 2008.</t>
  </si>
  <si>
    <t>IX. Derechos de oficina:</t>
  </si>
  <si>
    <t>Se abonarán al iniciar la actuación, al dar entrada a las solicitudes o gestiones análogas, según corresponda a los casos previstos en este Título.</t>
  </si>
  <si>
    <t>X. Derechos de construcción:</t>
  </si>
  <si>
    <t>XI. Derecho de ocupación o uso de espacios públicos:</t>
  </si>
  <si>
    <t>XII. Derechos a los espectáculos públicos:</t>
  </si>
  <si>
    <t>Los derechos que se determinen por día o por mes deberán ser satisfecho previamente a su realización, antes de la entrega del permiso respectivo o de su renovación, en su caso.</t>
  </si>
  <si>
    <t>Los empresarios u organizadores de espectáculos públicos están obligados a abonar sus derechos o en su carácter de agentes de percepción, dentro de los cinco (5) días hábiles posteriores a la realización de cada espectáculo. Su incumplimiento será motivo para negar la autorización de espectáculos que programe la empresa o institución.</t>
  </si>
  <si>
    <t>XIII. Patentes de rodados:</t>
  </si>
  <si>
    <t>XIV. Tasa por control de marcas y señales:</t>
  </si>
  <si>
    <t>La tasa deberá ser satisfecha antes de expedirse los documentos.</t>
  </si>
  <si>
    <t>XV. Tasa por conservación, reparación y mejorado de la red vial municipal:</t>
  </si>
  <si>
    <t>XVI. Derechos de cementerio:</t>
  </si>
  <si>
    <t>Los derechos del presente Título deberán abonarse al solicitarse los servicios y/o vencimiento de las concesiones o arrendamientos.</t>
  </si>
  <si>
    <t>XVIII. Tasa por servicios sanitarios:</t>
  </si>
  <si>
    <t xml:space="preserve">Fíjase como fecha de vencimiento para el servicio de distribución de agua en la localidad de Curarú  y Colonia Sere el día 15 (Quince) de cada mes, o día subsiguiente hábil.   </t>
  </si>
  <si>
    <t>XIX. Tasa por servicios varios:</t>
  </si>
  <si>
    <t>Se abonarán en el momento de la prestación del servicio.</t>
  </si>
  <si>
    <t>Disposiciones varias</t>
  </si>
  <si>
    <t>TÍTULO VIGÉSIMO SEGUNDO</t>
  </si>
  <si>
    <t xml:space="preserve">B-Hasta 130 m.  </t>
  </si>
  <si>
    <t xml:space="preserve">A-Mayor 130 m. </t>
  </si>
  <si>
    <t>D-Hasta  40 m.</t>
  </si>
  <si>
    <t>E-Hasta  30 m.</t>
  </si>
  <si>
    <t>A-Mayor 130 m.</t>
  </si>
  <si>
    <t>B-Hasta 130 m.</t>
  </si>
  <si>
    <t>C-Hasta  60 m.</t>
  </si>
  <si>
    <t xml:space="preserve">D-Hasta  40 m. </t>
  </si>
  <si>
    <t>A-Mayor 180 m.</t>
  </si>
  <si>
    <t>B-Hasta 180 m.</t>
  </si>
  <si>
    <t>C-Hasta 100 m.</t>
  </si>
  <si>
    <t>Según la ordenanza 1900/05</t>
  </si>
  <si>
    <t xml:space="preserve">ARTÍCULO 15°: Del monto resultante se coparticipara a distintas entidades del distrito en un porcentaje igual del 50% </t>
  </si>
  <si>
    <t>ARTÍCULO 24 : Los contribuyentes que al vencimiento de la primera cuota realicen el pago anticipado anual serán beneficiados con un 15% de descuento adicional al del artículo 23, en caso de corresponder.</t>
  </si>
  <si>
    <t>2) Jornada nocturna con iluminación por hora</t>
  </si>
  <si>
    <t>17 de Febrero</t>
  </si>
  <si>
    <t>18 de Agosto</t>
  </si>
  <si>
    <t>Ultimo día hábil del mes de mayo</t>
  </si>
  <si>
    <t>Cuota 3° Vencimiento 16 de Noviembre.</t>
  </si>
  <si>
    <t>10 de Febrero</t>
  </si>
  <si>
    <t>Cuando el inmueble se encuentre afectado a actividad comercial o industrial la tasa se aumentara un 20%</t>
  </si>
  <si>
    <t>ARTÍCULO 23º: Establézcase que los contribuyentes del presente artículos que no adeuden ninguna cuota anterior serán beneficiados con un descuento por buen contribuyente del 10%. Adicionando un 3% por pago con débito automático.</t>
  </si>
  <si>
    <t>Establécese, que los contribuyentes del presente Título, que no adeuden ninguna cuota anterior, serán beneficiados con un descuento POR BUEN CONTRIBUYENTE DEL VEINTE POR CIENTO (20%). Adicionando un 3% por pago con débito automático.</t>
  </si>
  <si>
    <t>Ultimo día hábil del mes de junio</t>
  </si>
  <si>
    <t>e) Derogado</t>
  </si>
  <si>
    <t>-</t>
  </si>
  <si>
    <t>d) Por la compraventa de ropa de vestir, calzado y accesorios usados realizados en “garaje” o tipo “feria americana” por día</t>
  </si>
  <si>
    <t>VALOR SUP. CUBIERTA  MT 2</t>
  </si>
  <si>
    <t>Fíjase como fecha de vencimiento para el pago de contado de la tasa de inspección de Seguridad e Higiene de Convenio Multilateral el último día hábil del mes de junio.</t>
  </si>
  <si>
    <t>x) Tasa por Autorizacion de "RE.CO.P.A.C." debera abonarse el 70% del Valor mencionado en la Tasa por Habilitacion, Categoria "Comercios en General No incluidos en otro incisos", perteneciente al inciso "a"</t>
  </si>
  <si>
    <t>C) Tasa por Inspeccion de Seguridad e Higiene "RE.CO.P.A.C."</t>
  </si>
  <si>
    <t>Debera abonarse el 70% del valor mencionado en la categoria "Comercio Minorista Clase A"</t>
  </si>
  <si>
    <t>l) Por camion trompo hormigonero por hora de trabajo realizado, sin materiales</t>
  </si>
  <si>
    <t>26) Multas diferenciadas por incumplimiento a la Ordenanza N° 2666/2020 de fecha 4 de Septiembre de 2020, discriminado de la siguiente manera</t>
  </si>
  <si>
    <t xml:space="preserve">a) 1° incumplimiento: llamado de atencion </t>
  </si>
  <si>
    <t xml:space="preserve">b) 2° incumplimiento: por reincidencia </t>
  </si>
  <si>
    <t>c) 3º incumplimiento: por nueva reincidencia</t>
  </si>
  <si>
    <t>A tal fin los contribuyentes o responsables deberán presentar la Constancia de AFIP  y Declaración Jurada Anual de Ingresos Brutos hasta el último día hábil del mes de abril. Las presentaciones realizadas con posterioridad no podran solicitar beneficios retroactivos a esa fecha. En la misma se consignarán el nombre del propietario o razón social, denominación comercial, actividad, domicilio, fecha de iniciación de actividades, y toda otra información que la Municipalidad estime conveniente.</t>
  </si>
  <si>
    <t>Fíjase como fecha de vencimiento para el pago de la tasa de ocupación o uso de espacios públicos para el inciso a) el último día hábil del mes de junio, agosto y noviembre. Para el caso del inciso b) el último día hábil del mes de agosto.</t>
  </si>
  <si>
    <t>M) Alquiler de Escenario por dia</t>
  </si>
  <si>
    <t>N) Por derecho de uso de instalaciones de Aeródromo Municipal anual</t>
  </si>
  <si>
    <t>6 de Diciembre</t>
  </si>
  <si>
    <t>7 de Junio</t>
  </si>
  <si>
    <t>Las fracciones  menores a cincuenta (50) hectáreas se abonarán en una sola cuota que vencerá el 7 de junio.</t>
  </si>
  <si>
    <t>g) Por venta de frutos de mar frescos por dia</t>
  </si>
  <si>
    <t>c)por mt2 excedido de lo permitido según Codigo de Planeamiento Urbano debera abonar lo equivalente al valor oficial de Mt2 construido según Colegio de Arquitecto de nuestra Region</t>
  </si>
  <si>
    <t>DERECHO DE PARTICIPACION MUNICIPAL EN LA VALORIZACION INMOBILIARIA</t>
  </si>
  <si>
    <t>ARTICULO 32°: Las alícuotas a aplicarán de acuerdo a los siguiente porcentajes:</t>
  </si>
  <si>
    <t>HECHO IMPONIBLE</t>
  </si>
  <si>
    <t>ALICUOTA</t>
  </si>
  <si>
    <t>Por la incorporación al Área Complementaria o al Área Urbana de inmuebles clasificados dentro del Área Rural</t>
  </si>
  <si>
    <t>Por la incorporación al Área Urbana de inmuebles clasificados dentro del Área Complementaria</t>
  </si>
  <si>
    <t>Por el establecimiento o la modificación del régimen de usos del suelo o la zonificación territorial</t>
  </si>
  <si>
    <t>Por la ejecución de obras públicas, cuando no se haya utilizado para su financiamiento el mecanismo de Contribución por Mejoras</t>
  </si>
  <si>
    <t>Por la construcción de equipamiento comunitario (salud, educación, deportes, seguridad, delegaciones municipales)</t>
  </si>
  <si>
    <t>Por las actuaciones administrativas que permitan o viabilicen grandes desarrollos inmobiliarios</t>
  </si>
  <si>
    <t>Por todo otro hecho, obra, acción o decisión administrativa que permitan, en conjunto o individualmente, el incremento del valor del inmueble por permitir un uso mas rentable o el incremento del aprovechamiento del mismo con un mayor volumen o área edificable</t>
  </si>
  <si>
    <t>Por la autorización de un mayor aprovechamiento de las parcelas, bien sea elevando el Factor de Ocupación del Suelo (FOS), el Factor de Ocupación Total (FOT) o la Densidad, en conjunto o individualmente</t>
  </si>
  <si>
    <t>a)      La incorporación al Área Complementaria o al Área Urbana de inmuebles clasificados dentro del espacio territorial del Área Rural.</t>
  </si>
  <si>
    <t>b)      La incorporación al Área Urbana de inmuebles clasificados dentro del espacio territorial del Área Complementaria;</t>
  </si>
  <si>
    <t>c)      El establecimiento o la modificación del régimen de usos del suelo o la zonificación territorial.</t>
  </si>
  <si>
    <t>d)     La autorización de un mayor aprovechamiento edificatorio de las parcelas, bien sea elevando el Factor de Ocupación del Suelo, el Factor de Ocupación Total y la Densidad en conjunto o individualmente.</t>
  </si>
  <si>
    <t>e)      La ejecución de obras públicas cuando no se haya utilizado para su financiación el mecanismo de contribución por mejoras.</t>
  </si>
  <si>
    <t>f)       Las autorizaciones administrativas que permitan o generen grandes desarrollos inmobiliarios.</t>
  </si>
  <si>
    <t>g)      Todo otro hecho, obra, acción o decisión administrativa que permita, en conjunto o individualmente, el incremento del valor del inmueble motivo de la misma, por posibilitar su uso más rentable o por el incremento del aprovechamiento de las parcelas con un mayor volumen o área edificable.</t>
  </si>
  <si>
    <t>d),e),f) y g) del articulo 46 de la Ley Provincial 14.449 Hechos generadores de la participación del municipio en las valorizaciones inmobiliarias. Constituyen hechos generadores de la participación del Municipio en las valorizaciones inmobiliarias en su ejido, los siguientes:</t>
  </si>
  <si>
    <t>ARTÍCULO 33º: Fíjanse las fechas en las cuales se deberán efectuar los pagos de los tributos establecidos en la presente ordenanza:</t>
  </si>
  <si>
    <t>TÍTULO VIGÉSIMO TERCERO</t>
  </si>
  <si>
    <t>ARTÍCULO 34º: Facúltase al Departamento Ejecutivo a anticipar parcial o diferir parcial o totalmente el pago de las obligaciones establecidas en la presente Ordenanza y a antidatar o prorrogar los plazos y términos fijados en el calendario fiscal.</t>
  </si>
  <si>
    <t>La tasa se reducirá en un veinticinco por ciento (25%) para los inmuebles con frente a dos calles y peatonal, en todas las zonas.</t>
  </si>
  <si>
    <t>18 de Abril</t>
  </si>
  <si>
    <t>17 de Octubre</t>
  </si>
  <si>
    <t>7 de Diciembre</t>
  </si>
  <si>
    <t xml:space="preserve">a) Si el monto anual a abonar supera los $4,000, puede optar por efectuar el pago en tres cuotas cuyos vencimientos se detallan en el último párrafo </t>
  </si>
  <si>
    <t>b) Si el monto anual a abonar no supera los $4,000, el pago se efectuará en una cuota cuyo vencimiento se establece en el párrafo siguiente.</t>
  </si>
  <si>
    <t>Cuota 1° Vencimiento 16 de  Mayo.</t>
  </si>
  <si>
    <t>g) Por metro cúbico de tierra/escombros</t>
  </si>
  <si>
    <t>ARTÍCULO 27 BIS: Por el derecho a conexión a la red cloacal se abonará por unica vez:(DEROGADO)</t>
  </si>
  <si>
    <t>Los contribuyentes que opten por realizar el pago anticipado anual serán beneficiados con un 10% de descuento. No se debe tener deuda de años anteriores para poder acceder a este descuento</t>
  </si>
  <si>
    <t>ARTÍCULO 17 b): la falta de pago total o parcial a su vencimiento de las cuotas corrientes del impuesto, como así también la de la deuda cedida por la provincia hacen surgir sin necesidad de interpelación alguna la obligación de abonar el monto original más sus correspondientes intereses, cuya alícuota mensual establezca o haya establecido en su momento la Ordenanza Fiscal Municipal.</t>
  </si>
  <si>
    <t>ARTÍCULO 14º: Para el caso de espectáculos deportivos profesionales o amateurs, cinematográficos, teatrales o musicales, y todo otro tipo de espectáculos públicos, que incluyan números para el sorteo de premios en dinero o especies, rifas, bonos contribución o similares, se percibirá el equivalente al valor de 20 entradas,(la del mayor valor,segun Ordenanza 2772/2022) debiendo abonarse al momento de sacar el permiso municipal. De lo contrario no se autoriza el evento</t>
  </si>
  <si>
    <t>De 0 a 100 has.</t>
  </si>
  <si>
    <t>De 100,01 a 300 has.</t>
  </si>
  <si>
    <t>De 300,01 a 500 has.</t>
  </si>
  <si>
    <t>De 500,01 a 1000 has.</t>
  </si>
  <si>
    <t>Mas de 1000 has.</t>
  </si>
  <si>
    <t>16 de Junio</t>
  </si>
  <si>
    <t>Cuota 2° Vencimiento 14 de Julio.</t>
  </si>
  <si>
    <t>10 de Abril</t>
  </si>
  <si>
    <t>7 de Agosto</t>
  </si>
  <si>
    <t>9 de Octubre</t>
  </si>
  <si>
    <t>ARTICULO 35º: Deroguese la Ordenanza 2758/2022 y aplíquese la presente a partir de su aprobación y posterior promulgación.</t>
  </si>
  <si>
    <t>10) Por proyección de películas y espectaculos teatrales en cine-teatro Español, por persona</t>
  </si>
  <si>
    <t>ARTÍCULO 17 a): De acuerdo a lo establecido en la Parte Especial, Título Decimo Tercero, de la Ordenanza Fiscal, las patentes de automotores se cobrarán de acuerdo a la valuacion fiscal del Registro Propiedad Automotor. Ante la ausencia de la valuacion del automotor por dar finalizada su vida util, se tomará como valuacion fiscal el primer monto figurado en la tabla provincial. Para el calculo de deuda se tomara la ultima modificacion de la valuacion fiscal. Para los automotores que no exista el modelo ni el año en el mercado se tomara como base para el calculo el monto de $400.000</t>
  </si>
  <si>
    <t>TÍTULO VIGÉSIMO CUARTO</t>
  </si>
  <si>
    <t>De acuerdo a la Ordenanza Municipal n° 2795/2022 y Decreto n° 2553/2022 fijese el precio de venta de los lotes de terreno "Proyecto Sauco- 150 lotes Residenciales en Carlos Tejedor", en funcion de su ubicación, en la suma de:</t>
  </si>
  <si>
    <t>TERRENOS EN UBICACIÓN "AMARILLO":</t>
  </si>
  <si>
    <t>Precio de contado: $1.2000.000</t>
  </si>
  <si>
    <t>Precio Financiado: $ 1.3000.000</t>
  </si>
  <si>
    <t>Opcion 1: anticipo $390.000 + 4 (cuatro) cuotas semestrales de $227.500,00</t>
  </si>
  <si>
    <t>Opcion 2: anticipo $650.000 + 4 (cuatro) cuotas semestrales de $162.500,00</t>
  </si>
  <si>
    <t>Opcion 3: anticipo $910.000 + 4 (cuatro) cuotas semestrales de $97.500,00</t>
  </si>
  <si>
    <t>TERRENOS EN UBICACIÓN "NARANJA":</t>
  </si>
  <si>
    <t>Precio de contado: $1.5000.000</t>
  </si>
  <si>
    <t>Precio Financiado: $ 1.6000.000</t>
  </si>
  <si>
    <t>Opcion 1: anticipo $480.000 + 4 (cuatro) cuotas semestrales de $280.000,00</t>
  </si>
  <si>
    <t>Opcion 2: anticipo $800.000 + 4 (cuatro) cuotas semestrales de $200.000,00</t>
  </si>
  <si>
    <t>Opcion 3: anticipo $1.120.000 + 4 (cuatro) cuotas semestrales de $120.000,00</t>
  </si>
  <si>
    <t>TERRENOS EN UBICACIÓN "VERDES":</t>
  </si>
  <si>
    <t>Precio de contado: $1.8000.000</t>
  </si>
  <si>
    <t>Precio Financiado: $ 1.9000.000</t>
  </si>
  <si>
    <t>Opcion 1: anticipo $570.000 + 4 (cuatro) cuotas semestrales de $332.500,00</t>
  </si>
  <si>
    <t>Opcion 2: anticipo $950.000 + 4 (cuatro) cuotas semestrales de $237.500,00</t>
  </si>
  <si>
    <t>Opcion 3: anticipo $1.330.000 + 4 (cuatro) cuotas semestrales de $142.500,00</t>
  </si>
  <si>
    <t xml:space="preserve">El importe del interes de las cuaotas semestrales se determinará al momento del vencimiento según el valor adeudado adicionandole el calculo que resultara de un indice establecido mensualmente por la CAC (Cámara Argentina de la Construcción) </t>
  </si>
  <si>
    <t>Asimismo y sin perjuicio del precio antes asignado, el valor de los planes de pagos podrá ser redeterminado por este Ejecutivo de acuerdo a los términos de articulo 18 siguientes y concordantes de la Ordenanza n° 2671/2020</t>
  </si>
  <si>
    <t>C) Tasa por Inspeccion de Seguridad e Higiene (CELIACOS)</t>
  </si>
  <si>
    <t>El departamento Ejecutivo queda facultado para efectuar descuentos de hasta un veinte por ciento (20%) en la TASA POR INSPECCION DE SEGURIDAD E HIGIENE a los comercios que faciliten y ofrezcan alimentos sin TACC de acuerdo a las Ordenanzas Municipales que regulen la materia en cuestion. El mencionado descuento se hará efectivo a partir del próximo vencimiento correspondiente, luego de haber ingresado el comercio en el listado municipal que exige esta ordenanza. En el caso de aquellos que realizaron el pago anual de la tasa mencionada, se le realizará en forma proporcional del año vigente, en el pago del siguiente año. Quedan exceptuados de este beneficio los comercios comprendidos en el articulo 2° (cito ordenanza N° 2792/2022; Art. 16)</t>
  </si>
  <si>
    <t>Bonificaciones por buen cumplimento en rodados:</t>
  </si>
  <si>
    <t>Valuaciones de rodados:</t>
  </si>
  <si>
    <t xml:space="preserve">Las patentes de automotores se cobraran de acuerdo a la valuacion fiscal del Registro de Propiedad Automotor. Se considera como base imponible a fin de liquidar el impuesto tal como lo regula las leyes provinciales vigentes a los porcentajes que se detallan a continuación: </t>
  </si>
  <si>
    <t xml:space="preserve"> * Modelo 1990 a 1998: 30% de la valuación</t>
  </si>
  <si>
    <t xml:space="preserve"> * Modelo 1999 a 2000: 35% de la valuación</t>
  </si>
  <si>
    <t xml:space="preserve"> * Modelo 2001 a 2002: 40% de la valuación</t>
  </si>
  <si>
    <t xml:space="preserve"> * Modelo 2003 a 2004: 45% de la valuación</t>
  </si>
  <si>
    <t xml:space="preserve"> * Modelo 2005 a 2006: 55% de la valuación</t>
  </si>
  <si>
    <t xml:space="preserve"> * Modelo 2007 a 2008: 75% de la valuación</t>
  </si>
  <si>
    <t xml:space="preserve"> * Modelo 2009 a 2011: 85% de la valuación</t>
  </si>
  <si>
    <t>Se establece bonificaciones por buen cumplimiento para los contribuyentes de la TASA POR PATENTES DE AUTOMOTORES del 10% (diez por ciento) en el monto de cada cuota y del 30% (cuarenta por ciento) para aquellos contribuyentes que opten por abonar la liquidacion de la tasa anual. A los efectos de aplicar la bonificacion por buen cumplimiento, el ejecutivo municipal considerara aquellos contribuyentes que reunan la siguiente condicion al momento del vencimiento de la tasa: estar al dia (sin deuda), es decir, no ser deudor de la Tasa por patente de automotores. Quedan excluidos los contribuyentes que se encuentren con planes de regularizacion de deuda y/o moratorias aunque los mismos se encuenran al día.</t>
  </si>
  <si>
    <t>Si el contribuyentes posee deuda en la Tasa por Conservacion Reparacion y Mejorado de la Red Vial, los valores antes enunciados se incrementaran en un 20%</t>
  </si>
  <si>
    <t>Se entiende por Anual las tres cuotas liquidadas de la Tasa. Si el alta es posterior a alguno de los vencimientos se tomara como anual las cuotas pendientes de liquidacion</t>
  </si>
  <si>
    <t xml:space="preserve">        14) a.Multa de 20 sueldos basicos minimos municipales por infraccion a la ordenanza 2350/2014</t>
  </si>
  <si>
    <t xml:space="preserve">2) Por arrojar agua de pileta excepto los días lunes  y jueves, en el Partido de Carlos Tejedor                                      </t>
  </si>
  <si>
    <t>Hasta $2.157.840</t>
  </si>
  <si>
    <t>Hasta $ 4.315.680</t>
  </si>
  <si>
    <t>Hasta $ 7.192.800</t>
  </si>
  <si>
    <t>Más de $ 7.192.800</t>
  </si>
  <si>
    <t xml:space="preserve">ARTÍCULO 22º: De acuerdo a lo establecido en la Parte Especial, Título Decimoquinto, de la Ordenanza Fiscal, la tasa por conservación, reparación y mejorado de la red vial municipal, se fija por año y por hectárea conforme a la siguiente tabla: </t>
  </si>
  <si>
    <t>EDUARDO MARIA FIGUEROA</t>
  </si>
  <si>
    <t>DR. ESTEBAN MOLINA</t>
  </si>
  <si>
    <t>SECRETARIO HCD</t>
  </si>
  <si>
    <t>PRESIDENTE HCD</t>
  </si>
  <si>
    <t xml:space="preserve"> SESION EXTRAORDINARIA DE CONCEJALES Y MAYORES CONTRIBUYENTES DEL AÑO DOS MIL VEINTITRES.</t>
  </si>
  <si>
    <t>ORDENANZA IMPOSITIVA N° 2828/2023</t>
  </si>
  <si>
    <t>DADO EN LA SALA DEL HONORABLE  CONCEJO DELIBERANTE DE CARLOS TEJEDOR A LOS TRES DIAS DEL MES DE ENERO EN LA PRIMERA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</si>
</sst>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quot;$&quot;\ #,##0;[Red]&quot;$&quot;\ \-#,##0"/>
    <numFmt numFmtId="165" formatCode="_ &quot;$&quot;\ * #,##0.00_ ;_ &quot;$&quot;\ * \-#,##0.00_ ;_ &quot;$&quot;\ * &quot;-&quot;??_ ;_ @_ "/>
    <numFmt numFmtId="166" formatCode="&quot;$&quot;#,##0_);[Red]\(&quot;$&quot;#,##0\)"/>
    <numFmt numFmtId="167" formatCode="&quot;$&quot;#,##0.00_);[Red]\(&quot;$&quot;#,##0.00\)"/>
    <numFmt numFmtId="168" formatCode="_(&quot;$&quot;* #,##0.00_);_(&quot;$&quot;* \(#,##0.00\);_(&quot;$&quot;* &quot;-&quot;??_);_(@_)"/>
    <numFmt numFmtId="169" formatCode="0.0"/>
    <numFmt numFmtId="170" formatCode="_(&quot;$&quot;* #,##0.0_);_(&quot;$&quot;* \(#,##0.0\);_(&quot;$&quot;* &quot;-&quot;??_);_(@_)"/>
    <numFmt numFmtId="171" formatCode="_(&quot;$&quot;* #,##0_);_(&quot;$&quot;* \(#,##0\);_(&quot;$&quot;* &quot;-&quot;??_);_(@_)"/>
    <numFmt numFmtId="172" formatCode="&quot;$&quot;\ #,##0.00"/>
    <numFmt numFmtId="173" formatCode="0.000"/>
    <numFmt numFmtId="174" formatCode="&quot;$&quot;\ #,##0"/>
  </numFmts>
  <fonts count="20" x14ac:knownFonts="1">
    <font>
      <sz val="11"/>
      <color theme="1"/>
      <name val="Calibri"/>
      <family val="2"/>
      <scheme val="minor"/>
    </font>
    <font>
      <sz val="9"/>
      <color indexed="81"/>
      <name val="Tahoma"/>
      <family val="2"/>
    </font>
    <font>
      <b/>
      <sz val="9"/>
      <color indexed="81"/>
      <name val="Tahoma"/>
      <family val="2"/>
    </font>
    <font>
      <sz val="16"/>
      <name val="Calibri"/>
      <family val="2"/>
      <scheme val="minor"/>
    </font>
    <font>
      <sz val="11"/>
      <name val="Calibri"/>
      <family val="2"/>
      <scheme val="minor"/>
    </font>
    <font>
      <sz val="11"/>
      <color theme="1"/>
      <name val="Calibri"/>
      <family val="2"/>
      <scheme val="minor"/>
    </font>
    <font>
      <sz val="20"/>
      <name val="Calibri"/>
      <family val="2"/>
      <scheme val="minor"/>
    </font>
    <font>
      <b/>
      <sz val="16"/>
      <name val="Calibri"/>
      <family val="2"/>
      <scheme val="minor"/>
    </font>
    <font>
      <i/>
      <sz val="11"/>
      <name val="Calibri"/>
      <family val="2"/>
      <scheme val="minor"/>
    </font>
    <font>
      <sz val="8"/>
      <name val="Calibri"/>
      <family val="2"/>
      <scheme val="minor"/>
    </font>
    <font>
      <b/>
      <i/>
      <u/>
      <sz val="11"/>
      <name val="Calibri"/>
      <family val="2"/>
      <scheme val="minor"/>
    </font>
    <font>
      <b/>
      <sz val="11"/>
      <name val="Calibri"/>
      <family val="2"/>
      <scheme val="minor"/>
    </font>
    <font>
      <b/>
      <i/>
      <sz val="11"/>
      <name val="Calibri"/>
      <family val="2"/>
      <scheme val="minor"/>
    </font>
    <font>
      <i/>
      <sz val="9"/>
      <name val="Calibri"/>
      <family val="2"/>
      <scheme val="minor"/>
    </font>
    <font>
      <sz val="11"/>
      <color rgb="FFFF0000"/>
      <name val="Calibri"/>
      <family val="2"/>
      <scheme val="minor"/>
    </font>
    <font>
      <b/>
      <sz val="11"/>
      <color rgb="FFFF0000"/>
      <name val="Calibri"/>
      <family val="2"/>
      <scheme val="minor"/>
    </font>
    <font>
      <b/>
      <u/>
      <sz val="20"/>
      <name val="Calibri"/>
      <family val="2"/>
      <scheme val="minor"/>
    </font>
    <font>
      <b/>
      <i/>
      <sz val="9"/>
      <name val="Calibri"/>
      <family val="2"/>
      <scheme val="minor"/>
    </font>
    <font>
      <b/>
      <sz val="11"/>
      <color rgb="FF000000"/>
      <name val="Calibri"/>
      <family val="2"/>
      <scheme val="minor"/>
    </font>
    <font>
      <sz val="11"/>
      <color rgb="FF000000"/>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8" fontId="5" fillId="0" borderId="0" applyFont="0" applyFill="0" applyBorder="0" applyAlignment="0" applyProtection="0"/>
  </cellStyleXfs>
  <cellXfs count="134">
    <xf numFmtId="0" fontId="0" fillId="0" borderId="0" xfId="0"/>
    <xf numFmtId="0" fontId="4" fillId="0" borderId="0" xfId="0" applyFont="1"/>
    <xf numFmtId="171" fontId="4" fillId="0" borderId="0" xfId="1" applyNumberFormat="1" applyFont="1"/>
    <xf numFmtId="171" fontId="4" fillId="0" borderId="0" xfId="1" applyNumberFormat="1" applyFont="1" applyFill="1"/>
    <xf numFmtId="0" fontId="4" fillId="0" borderId="0" xfId="0" applyFont="1" applyAlignment="1">
      <alignment horizontal="left" wrapText="1"/>
    </xf>
    <xf numFmtId="0" fontId="6" fillId="0" borderId="0" xfId="0" applyFont="1" applyAlignment="1">
      <alignment horizontal="center"/>
    </xf>
    <xf numFmtId="0" fontId="4" fillId="2" borderId="0" xfId="0" applyFont="1" applyFill="1" applyAlignment="1">
      <alignment horizontal="center" wrapText="1"/>
    </xf>
    <xf numFmtId="171" fontId="4" fillId="0" borderId="0" xfId="0" applyNumberFormat="1" applyFont="1"/>
    <xf numFmtId="0" fontId="8" fillId="0" borderId="0" xfId="0" applyFont="1" applyAlignment="1">
      <alignment wrapText="1"/>
    </xf>
    <xf numFmtId="0" fontId="8" fillId="0" borderId="0" xfId="0" applyFont="1" applyFill="1" applyAlignment="1">
      <alignment wrapText="1"/>
    </xf>
    <xf numFmtId="164" fontId="4" fillId="0" borderId="0" xfId="0" applyNumberFormat="1" applyFont="1"/>
    <xf numFmtId="169" fontId="4" fillId="0" borderId="0" xfId="0" applyNumberFormat="1" applyFont="1"/>
    <xf numFmtId="171" fontId="4" fillId="0" borderId="0" xfId="1" applyNumberFormat="1" applyFont="1" applyAlignment="1">
      <alignment horizontal="right"/>
    </xf>
    <xf numFmtId="0" fontId="4" fillId="8" borderId="1" xfId="0" applyFont="1" applyFill="1" applyBorder="1" applyAlignment="1">
      <alignment horizontal="center"/>
    </xf>
    <xf numFmtId="0" fontId="4" fillId="0" borderId="0" xfId="0" applyFont="1" applyAlignment="1">
      <alignment horizontal="center"/>
    </xf>
    <xf numFmtId="0" fontId="4" fillId="8" borderId="0" xfId="0" applyFont="1" applyFill="1"/>
    <xf numFmtId="167" fontId="4" fillId="0" borderId="0" xfId="0" applyNumberFormat="1" applyFont="1"/>
    <xf numFmtId="0" fontId="4" fillId="0" borderId="0" xfId="0" applyFont="1" applyAlignment="1">
      <alignment wrapText="1"/>
    </xf>
    <xf numFmtId="9" fontId="4" fillId="0" borderId="0" xfId="1" applyNumberFormat="1" applyFont="1"/>
    <xf numFmtId="0" fontId="12" fillId="7" borderId="0" xfId="0" applyFont="1" applyFill="1" applyAlignment="1">
      <alignment horizontal="center"/>
    </xf>
    <xf numFmtId="0" fontId="12" fillId="7" borderId="0" xfId="0" applyFont="1" applyFill="1"/>
    <xf numFmtId="170" fontId="4" fillId="0" borderId="0" xfId="1" applyNumberFormat="1" applyFont="1"/>
    <xf numFmtId="170" fontId="4" fillId="0" borderId="0" xfId="1" applyNumberFormat="1" applyFont="1" applyFill="1"/>
    <xf numFmtId="2" fontId="4" fillId="0" borderId="0" xfId="0" applyNumberFormat="1" applyFont="1"/>
    <xf numFmtId="168" fontId="4" fillId="0" borderId="0" xfId="0" applyNumberFormat="1" applyFont="1"/>
    <xf numFmtId="9" fontId="4" fillId="0" borderId="0" xfId="0" applyNumberFormat="1" applyFont="1"/>
    <xf numFmtId="0" fontId="4" fillId="8" borderId="1" xfId="0" applyFont="1" applyFill="1" applyBorder="1" applyAlignment="1">
      <alignment horizontal="center" wrapText="1"/>
    </xf>
    <xf numFmtId="0" fontId="4" fillId="8" borderId="1" xfId="0" applyFont="1" applyFill="1" applyBorder="1" applyAlignment="1">
      <alignment wrapText="1"/>
    </xf>
    <xf numFmtId="0" fontId="3" fillId="0" borderId="0" xfId="0" applyFont="1" applyFill="1" applyAlignment="1">
      <alignment horizontal="center" wrapText="1"/>
    </xf>
    <xf numFmtId="0" fontId="4" fillId="0" borderId="0" xfId="0" applyFont="1" applyFill="1"/>
    <xf numFmtId="169" fontId="4" fillId="0" borderId="0" xfId="0" applyNumberFormat="1" applyFont="1" applyFill="1"/>
    <xf numFmtId="0" fontId="4" fillId="0" borderId="0" xfId="0" applyFont="1" applyFill="1" applyAlignment="1">
      <alignment horizontal="left"/>
    </xf>
    <xf numFmtId="0" fontId="12" fillId="0" borderId="0" xfId="0" applyFont="1" applyFill="1"/>
    <xf numFmtId="0" fontId="4" fillId="0" borderId="0" xfId="0" applyFont="1" applyFill="1" applyAlignment="1">
      <alignment horizontal="left" wrapText="1"/>
    </xf>
    <xf numFmtId="166" fontId="4" fillId="0" borderId="0" xfId="0" applyNumberFormat="1" applyFont="1"/>
    <xf numFmtId="171" fontId="4" fillId="8" borderId="0" xfId="1" applyNumberFormat="1" applyFont="1" applyFill="1"/>
    <xf numFmtId="0" fontId="8" fillId="0" borderId="0" xfId="0" applyFont="1" applyFill="1"/>
    <xf numFmtId="171" fontId="4" fillId="0" borderId="0" xfId="1" applyNumberFormat="1" applyFont="1" applyAlignment="1">
      <alignment wrapText="1"/>
    </xf>
    <xf numFmtId="0" fontId="8" fillId="3" borderId="0" xfId="0" applyFont="1" applyFill="1" applyAlignment="1"/>
    <xf numFmtId="0" fontId="4" fillId="12" borderId="0" xfId="0" applyFont="1" applyFill="1" applyAlignment="1">
      <alignment horizontal="center"/>
    </xf>
    <xf numFmtId="0" fontId="8" fillId="0" borderId="0" xfId="0" applyFont="1"/>
    <xf numFmtId="0" fontId="11" fillId="0" borderId="0" xfId="0" applyFont="1"/>
    <xf numFmtId="0" fontId="11" fillId="0" borderId="0" xfId="0" applyFont="1" applyAlignment="1">
      <alignment horizontal="left" wrapText="1"/>
    </xf>
    <xf numFmtId="0" fontId="4" fillId="0" borderId="0" xfId="0" applyFont="1" applyAlignment="1">
      <alignment horizontal="center" wrapText="1"/>
    </xf>
    <xf numFmtId="0" fontId="6" fillId="0" borderId="0" xfId="0" applyFont="1" applyAlignment="1">
      <alignment horizontal="center" wrapText="1"/>
    </xf>
    <xf numFmtId="0" fontId="14" fillId="0" borderId="0" xfId="0" applyFont="1"/>
    <xf numFmtId="9" fontId="14" fillId="0" borderId="0" xfId="0" applyNumberFormat="1" applyFont="1"/>
    <xf numFmtId="0" fontId="14" fillId="0" borderId="0" xfId="0" applyFont="1" applyFill="1"/>
    <xf numFmtId="2" fontId="4" fillId="0" borderId="0" xfId="0" applyNumberFormat="1" applyFont="1" applyFill="1"/>
    <xf numFmtId="0" fontId="4" fillId="0" borderId="0" xfId="0" applyFont="1" applyFill="1" applyAlignment="1">
      <alignment horizontal="left"/>
    </xf>
    <xf numFmtId="0" fontId="4" fillId="0" borderId="0" xfId="0" applyFont="1" applyAlignment="1">
      <alignment wrapText="1"/>
    </xf>
    <xf numFmtId="0" fontId="15" fillId="0" borderId="0" xfId="0" applyFont="1"/>
    <xf numFmtId="2" fontId="14" fillId="0" borderId="0" xfId="0" applyNumberFormat="1" applyFont="1"/>
    <xf numFmtId="172" fontId="4" fillId="0" borderId="0" xfId="1" applyNumberFormat="1" applyFont="1"/>
    <xf numFmtId="172" fontId="4" fillId="0" borderId="0" xfId="0" applyNumberFormat="1" applyFont="1"/>
    <xf numFmtId="0" fontId="4" fillId="0" borderId="0" xfId="0" applyFont="1" applyAlignment="1">
      <alignment horizontal="left" wrapText="1"/>
    </xf>
    <xf numFmtId="0" fontId="11" fillId="0" borderId="0" xfId="0" applyFont="1" applyAlignment="1">
      <alignment horizontal="left" wrapText="1"/>
    </xf>
    <xf numFmtId="0" fontId="4" fillId="0" borderId="0" xfId="0" applyFont="1" applyFill="1" applyAlignment="1">
      <alignment horizontal="left" wrapText="1"/>
    </xf>
    <xf numFmtId="0" fontId="4" fillId="0" borderId="0" xfId="0" applyFont="1" applyAlignment="1">
      <alignment wrapText="1"/>
    </xf>
    <xf numFmtId="0" fontId="4" fillId="0" borderId="0" xfId="0" applyFont="1" applyAlignment="1">
      <alignment horizontal="left" wrapText="1"/>
    </xf>
    <xf numFmtId="0" fontId="12" fillId="0" borderId="0" xfId="0" applyFont="1" applyAlignment="1">
      <alignment horizontal="left" wrapText="1"/>
    </xf>
    <xf numFmtId="0" fontId="4" fillId="13" borderId="0" xfId="0" applyFont="1" applyFill="1" applyAlignment="1">
      <alignment wrapText="1"/>
    </xf>
    <xf numFmtId="0" fontId="4" fillId="0" borderId="0" xfId="0" applyFont="1" applyAlignment="1">
      <alignment horizontal="left" wrapText="1"/>
    </xf>
    <xf numFmtId="0" fontId="4" fillId="0" borderId="0" xfId="0" applyFont="1" applyAlignment="1">
      <alignment horizontal="left" wrapText="1"/>
    </xf>
    <xf numFmtId="0" fontId="4" fillId="0" borderId="0" xfId="0" applyFont="1" applyAlignment="1">
      <alignment horizontal="right"/>
    </xf>
    <xf numFmtId="0" fontId="4" fillId="0" borderId="0" xfId="0" applyFont="1" applyAlignment="1">
      <alignment horizontal="left"/>
    </xf>
    <xf numFmtId="0" fontId="12" fillId="7" borderId="0" xfId="0" applyFont="1" applyFill="1" applyAlignment="1">
      <alignment horizontal="center" wrapText="1"/>
    </xf>
    <xf numFmtId="0" fontId="17" fillId="7" borderId="0" xfId="0" applyFont="1" applyFill="1" applyAlignment="1">
      <alignment horizontal="center" wrapText="1"/>
    </xf>
    <xf numFmtId="0" fontId="4" fillId="0" borderId="0" xfId="0" applyFont="1" applyAlignment="1">
      <alignment horizontal="left" wrapText="1"/>
    </xf>
    <xf numFmtId="0" fontId="4" fillId="0" borderId="0" xfId="0" applyFont="1" applyFill="1" applyAlignment="1">
      <alignment horizontal="left" wrapText="1"/>
    </xf>
    <xf numFmtId="0" fontId="4" fillId="0" borderId="0" xfId="0" applyFont="1" applyAlignment="1"/>
    <xf numFmtId="0" fontId="0" fillId="0" borderId="0" xfId="0" applyAlignment="1">
      <alignment vertical="center"/>
    </xf>
    <xf numFmtId="0" fontId="4" fillId="0" borderId="0" xfId="0" applyFont="1" applyBorder="1" applyAlignment="1">
      <alignment horizontal="center"/>
    </xf>
    <xf numFmtId="0" fontId="0" fillId="0" borderId="0" xfId="0" applyFont="1" applyAlignment="1">
      <alignment vertical="center"/>
    </xf>
    <xf numFmtId="168" fontId="4" fillId="0" borderId="0" xfId="1" applyFont="1" applyFill="1"/>
    <xf numFmtId="0" fontId="4" fillId="0" borderId="0" xfId="0" applyFont="1" applyFill="1" applyAlignment="1">
      <alignment horizontal="center"/>
    </xf>
    <xf numFmtId="173" fontId="4" fillId="0" borderId="0" xfId="0" applyNumberFormat="1" applyFont="1"/>
    <xf numFmtId="165" fontId="4" fillId="0" borderId="0" xfId="0" applyNumberFormat="1" applyFont="1"/>
    <xf numFmtId="0" fontId="4" fillId="0" borderId="0" xfId="0" applyFont="1" applyAlignment="1">
      <alignment horizontal="left" wrapText="1"/>
    </xf>
    <xf numFmtId="0" fontId="4" fillId="0" borderId="0" xfId="0" applyFont="1" applyFill="1" applyAlignment="1">
      <alignment horizontal="left" wrapText="1"/>
    </xf>
    <xf numFmtId="170" fontId="4" fillId="0" borderId="0" xfId="1" applyNumberFormat="1" applyFont="1" applyFill="1" applyBorder="1"/>
    <xf numFmtId="1" fontId="4" fillId="0" borderId="0" xfId="0" applyNumberFormat="1" applyFont="1"/>
    <xf numFmtId="174" fontId="4" fillId="0" borderId="0" xfId="0" applyNumberFormat="1" applyFont="1"/>
    <xf numFmtId="0" fontId="9" fillId="0" borderId="0" xfId="0" applyFont="1" applyFill="1" applyAlignment="1">
      <alignment horizontal="center"/>
    </xf>
    <xf numFmtId="0" fontId="4" fillId="0" borderId="0" xfId="0" applyFont="1" applyAlignment="1">
      <alignment horizontal="left" wrapText="1"/>
    </xf>
    <xf numFmtId="9" fontId="0" fillId="0" borderId="1" xfId="0" applyNumberFormat="1" applyBorder="1" applyAlignment="1">
      <alignment horizontal="center" vertical="center" wrapText="1"/>
    </xf>
    <xf numFmtId="0" fontId="19" fillId="0" borderId="0" xfId="0" applyFont="1" applyAlignment="1">
      <alignment horizontal="left" vertical="center" wrapText="1"/>
    </xf>
    <xf numFmtId="0" fontId="18" fillId="0" borderId="0" xfId="0" applyFont="1" applyAlignment="1">
      <alignment horizontal="left" vertical="center" wrapText="1"/>
    </xf>
    <xf numFmtId="0" fontId="4" fillId="0" borderId="0" xfId="0" applyFont="1" applyFill="1" applyAlignment="1">
      <alignment horizontal="left" wrapText="1"/>
    </xf>
    <xf numFmtId="0" fontId="4" fillId="0" borderId="0" xfId="0" applyFont="1" applyFill="1" applyAlignment="1">
      <alignment horizontal="left"/>
    </xf>
    <xf numFmtId="0" fontId="8" fillId="0" borderId="0" xfId="0" applyFont="1" applyAlignment="1">
      <alignment horizontal="left" wrapText="1"/>
    </xf>
    <xf numFmtId="0" fontId="12" fillId="0" borderId="0" xfId="0" applyFont="1" applyAlignment="1">
      <alignment horizontal="left" wrapText="1"/>
    </xf>
    <xf numFmtId="0" fontId="4" fillId="8" borderId="0" xfId="0" applyFont="1" applyFill="1" applyAlignment="1">
      <alignment horizontal="left" wrapText="1"/>
    </xf>
    <xf numFmtId="0" fontId="3" fillId="10" borderId="0" xfId="0" applyFont="1" applyFill="1" applyAlignment="1">
      <alignment horizontal="center" wrapText="1"/>
    </xf>
    <xf numFmtId="0" fontId="11" fillId="0" borderId="0" xfId="0" applyFont="1" applyAlignment="1">
      <alignment horizontal="left" wrapText="1"/>
    </xf>
    <xf numFmtId="0" fontId="11" fillId="9" borderId="0" xfId="0" applyFont="1" applyFill="1" applyAlignment="1">
      <alignment horizontal="center"/>
    </xf>
    <xf numFmtId="0" fontId="11" fillId="9" borderId="0" xfId="0" applyFont="1" applyFill="1" applyAlignment="1">
      <alignment horizontal="center" wrapText="1"/>
    </xf>
    <xf numFmtId="0" fontId="3" fillId="3" borderId="0" xfId="0" applyFont="1" applyFill="1" applyAlignment="1">
      <alignment horizontal="center" wrapText="1"/>
    </xf>
    <xf numFmtId="0" fontId="4" fillId="0" borderId="0" xfId="0" applyFont="1" applyAlignment="1">
      <alignment horizontal="center"/>
    </xf>
    <xf numFmtId="0" fontId="4" fillId="0" borderId="0" xfId="0" applyFont="1" applyFill="1" applyAlignment="1">
      <alignment horizontal="center"/>
    </xf>
    <xf numFmtId="0" fontId="4" fillId="0" borderId="0" xfId="0" applyFont="1" applyAlignment="1">
      <alignment horizontal="left" vertical="center" wrapText="1"/>
    </xf>
    <xf numFmtId="0" fontId="4" fillId="0" borderId="0" xfId="0" applyFont="1" applyFill="1" applyAlignment="1">
      <alignment horizontal="left" vertical="center" wrapText="1"/>
    </xf>
    <xf numFmtId="0" fontId="4" fillId="12" borderId="0" xfId="0" applyFont="1" applyFill="1" applyAlignment="1">
      <alignment horizontal="center"/>
    </xf>
    <xf numFmtId="0" fontId="4" fillId="0" borderId="0" xfId="0" applyFont="1" applyAlignment="1">
      <alignment horizontal="left"/>
    </xf>
    <xf numFmtId="0" fontId="8" fillId="0" borderId="0" xfId="0" applyFont="1" applyFill="1" applyAlignment="1">
      <alignment horizontal="left" wrapText="1"/>
    </xf>
    <xf numFmtId="0" fontId="3" fillId="2" borderId="0" xfId="0" applyFont="1" applyFill="1" applyAlignment="1">
      <alignment horizontal="center" wrapText="1"/>
    </xf>
    <xf numFmtId="0" fontId="12" fillId="13" borderId="0" xfId="0" applyFont="1" applyFill="1" applyAlignment="1">
      <alignment horizontal="left" wrapText="1"/>
    </xf>
    <xf numFmtId="0" fontId="12" fillId="0" borderId="0" xfId="0" applyFont="1" applyFill="1" applyAlignment="1">
      <alignment horizontal="left"/>
    </xf>
    <xf numFmtId="0" fontId="12" fillId="0" borderId="0" xfId="0" applyFont="1" applyFill="1" applyAlignment="1">
      <alignment horizontal="left" wrapText="1"/>
    </xf>
    <xf numFmtId="0" fontId="3" fillId="12" borderId="0" xfId="0" applyFont="1" applyFill="1" applyAlignment="1">
      <alignment horizontal="center" wrapText="1"/>
    </xf>
    <xf numFmtId="0" fontId="3" fillId="2" borderId="0" xfId="0" applyFont="1" applyFill="1" applyAlignment="1">
      <alignment horizontal="center"/>
    </xf>
    <xf numFmtId="0" fontId="3" fillId="3" borderId="0" xfId="0" applyFont="1" applyFill="1" applyAlignment="1">
      <alignment horizontal="center"/>
    </xf>
    <xf numFmtId="0" fontId="4" fillId="8" borderId="0" xfId="0" applyFont="1" applyFill="1" applyAlignment="1">
      <alignment horizontal="center"/>
    </xf>
    <xf numFmtId="0" fontId="4" fillId="6" borderId="0" xfId="0" applyFont="1" applyFill="1" applyAlignment="1">
      <alignment horizontal="center"/>
    </xf>
    <xf numFmtId="0" fontId="4" fillId="7" borderId="0" xfId="0" applyFont="1" applyFill="1" applyAlignment="1">
      <alignment horizontal="center"/>
    </xf>
    <xf numFmtId="0" fontId="4" fillId="2" borderId="0" xfId="0" applyFont="1" applyFill="1" applyAlignment="1">
      <alignment horizontal="center" vertical="top"/>
    </xf>
    <xf numFmtId="0" fontId="4" fillId="2" borderId="0" xfId="0" applyFont="1" applyFill="1" applyAlignment="1">
      <alignment horizontal="center"/>
    </xf>
    <xf numFmtId="0" fontId="7" fillId="2" borderId="0" xfId="0" applyFont="1" applyFill="1" applyAlignment="1">
      <alignment horizontal="center"/>
    </xf>
    <xf numFmtId="0" fontId="13" fillId="0" borderId="0" xfId="0" applyFont="1" applyAlignment="1">
      <alignment horizontal="left" wrapText="1"/>
    </xf>
    <xf numFmtId="0" fontId="4" fillId="5" borderId="2" xfId="0" applyFont="1" applyFill="1" applyBorder="1" applyAlignment="1">
      <alignment horizontal="center"/>
    </xf>
    <xf numFmtId="0" fontId="4" fillId="5" borderId="3" xfId="0" applyFont="1" applyFill="1" applyBorder="1" applyAlignment="1">
      <alignment horizontal="center"/>
    </xf>
    <xf numFmtId="0" fontId="4" fillId="5" borderId="4" xfId="0" applyFont="1" applyFill="1" applyBorder="1" applyAlignment="1">
      <alignment horizontal="center"/>
    </xf>
    <xf numFmtId="0" fontId="8" fillId="4" borderId="0" xfId="0" applyFont="1" applyFill="1" applyAlignment="1">
      <alignment horizontal="left" wrapText="1"/>
    </xf>
    <xf numFmtId="0" fontId="4" fillId="0" borderId="0" xfId="0" applyFont="1" applyAlignment="1">
      <alignment horizontal="center" wrapText="1"/>
    </xf>
    <xf numFmtId="0" fontId="10" fillId="0" borderId="0" xfId="0" applyFont="1" applyAlignment="1">
      <alignment horizontal="center"/>
    </xf>
    <xf numFmtId="0" fontId="4" fillId="0" borderId="0" xfId="0" applyFont="1" applyAlignment="1">
      <alignment wrapText="1"/>
    </xf>
    <xf numFmtId="0" fontId="10" fillId="0" borderId="0" xfId="0" applyFont="1" applyFill="1" applyAlignment="1">
      <alignment horizontal="center"/>
    </xf>
    <xf numFmtId="0" fontId="4" fillId="0" borderId="0" xfId="0" applyFont="1" applyAlignment="1">
      <alignment horizontal="left" vertical="top" wrapText="1"/>
    </xf>
    <xf numFmtId="0" fontId="3" fillId="10" borderId="0" xfId="0" applyFont="1" applyFill="1" applyAlignment="1">
      <alignment horizontal="center"/>
    </xf>
    <xf numFmtId="0" fontId="16" fillId="0" borderId="0" xfId="0" applyFont="1" applyAlignment="1">
      <alignment horizontal="center"/>
    </xf>
    <xf numFmtId="0" fontId="12" fillId="7" borderId="0" xfId="0" applyFont="1" applyFill="1" applyAlignment="1">
      <alignment horizontal="center" wrapText="1"/>
    </xf>
    <xf numFmtId="0" fontId="3" fillId="11" borderId="0" xfId="0" applyFont="1" applyFill="1" applyAlignment="1">
      <alignment horizontal="center" wrapText="1"/>
    </xf>
    <xf numFmtId="0" fontId="8" fillId="3" borderId="0" xfId="0" applyFont="1" applyFill="1" applyAlignment="1">
      <alignment horizontal="center"/>
    </xf>
    <xf numFmtId="0" fontId="0" fillId="0" borderId="1" xfId="0" applyBorder="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1195"/>
  <sheetViews>
    <sheetView tabSelected="1" zoomScaleNormal="100" workbookViewId="0">
      <selection sqref="A1:H1"/>
    </sheetView>
  </sheetViews>
  <sheetFormatPr baseColWidth="10" defaultColWidth="11.42578125" defaultRowHeight="15" x14ac:dyDescent="0.25"/>
  <cols>
    <col min="1" max="1" width="21.5703125" style="1" customWidth="1"/>
    <col min="2" max="2" width="11.28515625" style="1" customWidth="1"/>
    <col min="3" max="3" width="13" style="1" customWidth="1"/>
    <col min="4" max="4" width="11.42578125" style="1"/>
    <col min="5" max="5" width="14" style="1" customWidth="1"/>
    <col min="6" max="6" width="14.5703125" style="1" customWidth="1"/>
    <col min="7" max="7" width="22.140625" style="1" customWidth="1"/>
    <col min="8" max="8" width="14.7109375" style="1" customWidth="1"/>
    <col min="9" max="9" width="11.42578125" style="1"/>
    <col min="10" max="10" width="15.140625" style="1" bestFit="1" customWidth="1"/>
    <col min="11" max="11" width="11.42578125" style="1"/>
    <col min="12" max="12" width="11.42578125" style="23"/>
    <col min="13" max="16384" width="11.42578125" style="1"/>
  </cols>
  <sheetData>
    <row r="1" spans="1:8" ht="26.25" x14ac:dyDescent="0.4">
      <c r="A1" s="129" t="s">
        <v>903</v>
      </c>
      <c r="B1" s="129"/>
      <c r="C1" s="129"/>
      <c r="D1" s="129"/>
      <c r="E1" s="129"/>
      <c r="F1" s="129"/>
      <c r="G1" s="129"/>
      <c r="H1" s="129"/>
    </row>
    <row r="2" spans="1:8" ht="15.75" customHeight="1" x14ac:dyDescent="0.4">
      <c r="A2" s="5"/>
      <c r="B2" s="5"/>
      <c r="C2" s="5"/>
      <c r="D2" s="5"/>
      <c r="E2" s="5"/>
      <c r="F2" s="5"/>
      <c r="G2" s="5"/>
      <c r="H2" s="44"/>
    </row>
    <row r="3" spans="1:8" ht="45" customHeight="1" x14ac:dyDescent="0.25">
      <c r="A3" s="84" t="s">
        <v>617</v>
      </c>
      <c r="B3" s="84"/>
      <c r="C3" s="84"/>
      <c r="D3" s="84"/>
      <c r="E3" s="84"/>
      <c r="F3" s="84"/>
      <c r="G3" s="84"/>
      <c r="H3" s="84"/>
    </row>
    <row r="6" spans="1:8" ht="21" x14ac:dyDescent="0.35">
      <c r="A6" s="110" t="s">
        <v>518</v>
      </c>
      <c r="B6" s="110"/>
      <c r="C6" s="110"/>
      <c r="D6" s="110"/>
      <c r="E6" s="110"/>
      <c r="F6" s="110"/>
      <c r="G6" s="110"/>
      <c r="H6" s="110"/>
    </row>
    <row r="7" spans="1:8" x14ac:dyDescent="0.25">
      <c r="E7" s="43"/>
    </row>
    <row r="8" spans="1:8" ht="21" x14ac:dyDescent="0.35">
      <c r="A8" s="111" t="s">
        <v>618</v>
      </c>
      <c r="B8" s="111"/>
      <c r="C8" s="111"/>
      <c r="D8" s="111"/>
      <c r="E8" s="111"/>
      <c r="F8" s="111"/>
      <c r="G8" s="111"/>
      <c r="H8" s="111"/>
    </row>
    <row r="10" spans="1:8" ht="35.25" customHeight="1" x14ac:dyDescent="0.25">
      <c r="A10" s="84" t="s">
        <v>619</v>
      </c>
      <c r="B10" s="84"/>
      <c r="C10" s="84"/>
      <c r="D10" s="84"/>
      <c r="E10" s="84"/>
      <c r="F10" s="84"/>
      <c r="G10" s="84"/>
      <c r="H10" s="84"/>
    </row>
    <row r="12" spans="1:8" x14ac:dyDescent="0.25">
      <c r="A12" s="114" t="s">
        <v>620</v>
      </c>
      <c r="B12" s="114"/>
      <c r="C12" s="114"/>
      <c r="D12" s="114"/>
      <c r="E12" s="114"/>
      <c r="F12" s="114"/>
      <c r="G12" s="114"/>
      <c r="H12" s="114"/>
    </row>
    <row r="13" spans="1:8" x14ac:dyDescent="0.25">
      <c r="A13" s="1" t="s">
        <v>621</v>
      </c>
    </row>
    <row r="16" spans="1:8" ht="30" x14ac:dyDescent="0.25">
      <c r="B16" s="115" t="s">
        <v>0</v>
      </c>
      <c r="C16" s="115"/>
      <c r="F16" s="6" t="s">
        <v>599</v>
      </c>
      <c r="G16" s="6" t="s">
        <v>1</v>
      </c>
    </row>
    <row r="18" spans="2:9" x14ac:dyDescent="0.25">
      <c r="B18" s="1" t="s">
        <v>2</v>
      </c>
      <c r="F18" s="53">
        <f>12.18*1.8</f>
        <v>21.923999999999999</v>
      </c>
      <c r="G18" s="53">
        <f>12.18*1.8</f>
        <v>21.923999999999999</v>
      </c>
      <c r="I18" s="45"/>
    </row>
    <row r="19" spans="2:9" x14ac:dyDescent="0.25">
      <c r="B19" s="1" t="s">
        <v>3</v>
      </c>
      <c r="F19" s="53">
        <v>21.92</v>
      </c>
      <c r="G19" s="53">
        <v>21.92</v>
      </c>
    </row>
    <row r="20" spans="2:9" x14ac:dyDescent="0.25">
      <c r="B20" s="1" t="s">
        <v>4</v>
      </c>
      <c r="F20" s="53">
        <f>12.18*1.8</f>
        <v>21.923999999999999</v>
      </c>
      <c r="G20" s="53">
        <v>21.92</v>
      </c>
    </row>
    <row r="21" spans="2:9" x14ac:dyDescent="0.25">
      <c r="B21" s="1" t="s">
        <v>5</v>
      </c>
      <c r="F21" s="53">
        <v>21.92</v>
      </c>
      <c r="G21" s="53">
        <v>21.92</v>
      </c>
    </row>
    <row r="22" spans="2:9" x14ac:dyDescent="0.25">
      <c r="B22" s="1" t="s">
        <v>6</v>
      </c>
      <c r="F22" s="53">
        <v>21.92</v>
      </c>
      <c r="G22" s="53">
        <v>21.92</v>
      </c>
    </row>
    <row r="23" spans="2:9" x14ac:dyDescent="0.25">
      <c r="F23" s="53"/>
      <c r="G23" s="53"/>
    </row>
    <row r="24" spans="2:9" x14ac:dyDescent="0.25">
      <c r="B24" s="116" t="s">
        <v>7</v>
      </c>
      <c r="C24" s="116"/>
      <c r="F24" s="53"/>
      <c r="G24" s="53"/>
    </row>
    <row r="25" spans="2:9" x14ac:dyDescent="0.25">
      <c r="F25" s="53"/>
      <c r="G25" s="53"/>
    </row>
    <row r="26" spans="2:9" x14ac:dyDescent="0.25">
      <c r="B26" s="1" t="s">
        <v>2</v>
      </c>
      <c r="F26" s="53">
        <f>12.18*1.8</f>
        <v>21.923999999999999</v>
      </c>
      <c r="G26" s="53">
        <f>12.18*1.8</f>
        <v>21.923999999999999</v>
      </c>
    </row>
    <row r="27" spans="2:9" x14ac:dyDescent="0.25">
      <c r="B27" s="1" t="s">
        <v>3</v>
      </c>
      <c r="F27" s="53">
        <v>21.92</v>
      </c>
      <c r="G27" s="53">
        <v>21.92</v>
      </c>
    </row>
    <row r="28" spans="2:9" x14ac:dyDescent="0.25">
      <c r="B28" s="1" t="s">
        <v>4</v>
      </c>
      <c r="F28" s="53">
        <f>12.18*1.8</f>
        <v>21.923999999999999</v>
      </c>
      <c r="G28" s="53">
        <f>12.18*1.8</f>
        <v>21.923999999999999</v>
      </c>
    </row>
    <row r="29" spans="2:9" x14ac:dyDescent="0.25">
      <c r="B29" s="1" t="s">
        <v>5</v>
      </c>
      <c r="F29" s="53">
        <v>21.92</v>
      </c>
      <c r="G29" s="53">
        <v>21.92</v>
      </c>
    </row>
    <row r="30" spans="2:9" x14ac:dyDescent="0.25">
      <c r="B30" s="1" t="s">
        <v>6</v>
      </c>
      <c r="F30" s="53">
        <v>21.92</v>
      </c>
      <c r="G30" s="53">
        <v>21.92</v>
      </c>
    </row>
    <row r="31" spans="2:9" x14ac:dyDescent="0.25">
      <c r="F31" s="53"/>
      <c r="G31" s="53"/>
    </row>
    <row r="32" spans="2:9" x14ac:dyDescent="0.25">
      <c r="B32" s="116" t="s">
        <v>622</v>
      </c>
      <c r="C32" s="116"/>
      <c r="F32" s="53"/>
      <c r="G32" s="53"/>
    </row>
    <row r="33" spans="1:7" x14ac:dyDescent="0.25">
      <c r="F33" s="53"/>
      <c r="G33" s="53"/>
    </row>
    <row r="34" spans="1:7" x14ac:dyDescent="0.25">
      <c r="B34" s="1" t="s">
        <v>4</v>
      </c>
      <c r="F34" s="53">
        <f>12.18*1.8</f>
        <v>21.923999999999999</v>
      </c>
      <c r="G34" s="53">
        <f>12.18*1.8</f>
        <v>21.923999999999999</v>
      </c>
    </row>
    <row r="35" spans="1:7" x14ac:dyDescent="0.25">
      <c r="B35" s="1" t="s">
        <v>5</v>
      </c>
      <c r="F35" s="53">
        <v>21.92</v>
      </c>
      <c r="G35" s="53">
        <v>21.92</v>
      </c>
    </row>
    <row r="36" spans="1:7" x14ac:dyDescent="0.25">
      <c r="B36" s="1" t="s">
        <v>6</v>
      </c>
      <c r="F36" s="53">
        <v>21.92</v>
      </c>
      <c r="G36" s="53">
        <v>21.92</v>
      </c>
    </row>
    <row r="37" spans="1:7" x14ac:dyDescent="0.25">
      <c r="A37" s="1" t="s">
        <v>8</v>
      </c>
      <c r="F37" s="53"/>
      <c r="G37" s="53"/>
    </row>
    <row r="38" spans="1:7" x14ac:dyDescent="0.25">
      <c r="B38" s="116" t="s">
        <v>9</v>
      </c>
      <c r="C38" s="116"/>
      <c r="F38" s="53"/>
      <c r="G38" s="53"/>
    </row>
    <row r="39" spans="1:7" x14ac:dyDescent="0.25">
      <c r="F39" s="53"/>
      <c r="G39" s="53"/>
    </row>
    <row r="40" spans="1:7" x14ac:dyDescent="0.25">
      <c r="B40" s="1" t="s">
        <v>4</v>
      </c>
      <c r="F40" s="53">
        <f>12.18*1.8</f>
        <v>21.923999999999999</v>
      </c>
      <c r="G40" s="53">
        <f>12.18*1.8</f>
        <v>21.923999999999999</v>
      </c>
    </row>
    <row r="41" spans="1:7" x14ac:dyDescent="0.25">
      <c r="B41" s="1" t="s">
        <v>5</v>
      </c>
      <c r="F41" s="53">
        <v>21.92</v>
      </c>
      <c r="G41" s="53">
        <v>21.92</v>
      </c>
    </row>
    <row r="42" spans="1:7" x14ac:dyDescent="0.25">
      <c r="B42" s="1" t="s">
        <v>6</v>
      </c>
      <c r="F42" s="53">
        <v>21.92</v>
      </c>
      <c r="G42" s="53">
        <v>21.92</v>
      </c>
    </row>
    <row r="43" spans="1:7" x14ac:dyDescent="0.25">
      <c r="F43" s="53"/>
      <c r="G43" s="53"/>
    </row>
    <row r="44" spans="1:7" x14ac:dyDescent="0.25">
      <c r="B44" s="116" t="s">
        <v>595</v>
      </c>
      <c r="C44" s="116"/>
      <c r="F44" s="53"/>
      <c r="G44" s="53"/>
    </row>
    <row r="45" spans="1:7" x14ac:dyDescent="0.25">
      <c r="F45" s="53"/>
      <c r="G45" s="53"/>
    </row>
    <row r="46" spans="1:7" x14ac:dyDescent="0.25">
      <c r="B46" s="1" t="s">
        <v>4</v>
      </c>
      <c r="F46" s="53">
        <f>12.18*1.8</f>
        <v>21.923999999999999</v>
      </c>
      <c r="G46" s="53">
        <f>12.18*1.8</f>
        <v>21.923999999999999</v>
      </c>
    </row>
    <row r="47" spans="1:7" x14ac:dyDescent="0.25">
      <c r="B47" s="1" t="s">
        <v>5</v>
      </c>
      <c r="F47" s="53">
        <v>21.92</v>
      </c>
      <c r="G47" s="53">
        <v>21.92</v>
      </c>
    </row>
    <row r="48" spans="1:7" x14ac:dyDescent="0.25">
      <c r="B48" s="1" t="s">
        <v>6</v>
      </c>
      <c r="F48" s="53">
        <v>21.92</v>
      </c>
      <c r="G48" s="53">
        <v>21.92</v>
      </c>
    </row>
    <row r="49" spans="1:8" x14ac:dyDescent="0.25">
      <c r="A49" s="1" t="s">
        <v>10</v>
      </c>
      <c r="F49" s="7"/>
      <c r="G49" s="7"/>
    </row>
    <row r="50" spans="1:8" ht="30.75" customHeight="1" x14ac:dyDescent="0.25">
      <c r="A50" s="84" t="s">
        <v>623</v>
      </c>
      <c r="B50" s="84"/>
      <c r="C50" s="84"/>
      <c r="D50" s="84"/>
      <c r="E50" s="84"/>
      <c r="F50" s="84"/>
      <c r="G50" s="84"/>
      <c r="H50" s="84"/>
    </row>
    <row r="51" spans="1:8" ht="29.25" customHeight="1" x14ac:dyDescent="0.25">
      <c r="A51" s="84" t="s">
        <v>829</v>
      </c>
      <c r="B51" s="84"/>
      <c r="C51" s="84"/>
      <c r="D51" s="84"/>
      <c r="E51" s="84"/>
      <c r="F51" s="84"/>
      <c r="G51" s="84"/>
      <c r="H51" s="84"/>
    </row>
    <row r="53" spans="1:8" x14ac:dyDescent="0.25">
      <c r="A53" s="114" t="s">
        <v>596</v>
      </c>
      <c r="B53" s="114"/>
      <c r="C53" s="114"/>
      <c r="D53" s="114"/>
      <c r="E53" s="114"/>
      <c r="F53" s="114"/>
      <c r="G53" s="114"/>
      <c r="H53" s="114"/>
    </row>
    <row r="55" spans="1:8" x14ac:dyDescent="0.25">
      <c r="A55" s="84" t="s">
        <v>11</v>
      </c>
      <c r="B55" s="84"/>
      <c r="C55" s="84"/>
      <c r="D55" s="84"/>
      <c r="E55" s="84"/>
      <c r="F55" s="84"/>
      <c r="G55" s="84"/>
      <c r="H55" s="2">
        <f>70*1.8</f>
        <v>126</v>
      </c>
    </row>
    <row r="56" spans="1:8" ht="15" customHeight="1" x14ac:dyDescent="0.25">
      <c r="A56" s="84" t="s">
        <v>12</v>
      </c>
      <c r="B56" s="84"/>
      <c r="C56" s="84"/>
      <c r="D56" s="84"/>
      <c r="E56" s="84"/>
      <c r="F56" s="84"/>
      <c r="G56" s="84"/>
      <c r="H56" s="2">
        <f>58*1.8</f>
        <v>104.4</v>
      </c>
    </row>
    <row r="59" spans="1:8" x14ac:dyDescent="0.25">
      <c r="A59" s="114" t="s">
        <v>598</v>
      </c>
      <c r="B59" s="114"/>
      <c r="C59" s="114"/>
      <c r="D59" s="114"/>
      <c r="E59" s="114"/>
      <c r="F59" s="114"/>
      <c r="G59" s="114"/>
      <c r="H59" s="114"/>
    </row>
    <row r="60" spans="1:8" x14ac:dyDescent="0.25">
      <c r="A60" s="1" t="s">
        <v>13</v>
      </c>
    </row>
    <row r="61" spans="1:8" x14ac:dyDescent="0.25">
      <c r="A61" s="84" t="s">
        <v>14</v>
      </c>
      <c r="B61" s="84"/>
      <c r="C61" s="84"/>
      <c r="D61" s="84"/>
      <c r="E61" s="84"/>
      <c r="F61" s="84"/>
      <c r="G61" s="84"/>
      <c r="H61" s="2">
        <f>70*1.8</f>
        <v>126</v>
      </c>
    </row>
    <row r="62" spans="1:8" x14ac:dyDescent="0.25">
      <c r="A62" s="84" t="s">
        <v>15</v>
      </c>
      <c r="B62" s="84"/>
      <c r="C62" s="84"/>
      <c r="D62" s="84"/>
      <c r="E62" s="84"/>
      <c r="F62" s="84"/>
      <c r="G62" s="84"/>
      <c r="H62" s="2">
        <f>34*1.8</f>
        <v>61.2</v>
      </c>
    </row>
    <row r="63" spans="1:8" x14ac:dyDescent="0.25">
      <c r="A63" s="62"/>
      <c r="B63" s="62"/>
      <c r="C63" s="62"/>
      <c r="D63" s="62"/>
      <c r="E63" s="62"/>
      <c r="F63" s="62"/>
      <c r="G63" s="62"/>
      <c r="H63" s="2"/>
    </row>
    <row r="64" spans="1:8" x14ac:dyDescent="0.25">
      <c r="A64" s="1" t="s">
        <v>771</v>
      </c>
    </row>
    <row r="65" spans="1:10" x14ac:dyDescent="0.25">
      <c r="A65" s="84" t="s">
        <v>597</v>
      </c>
      <c r="B65" s="84"/>
      <c r="C65" s="84"/>
      <c r="D65" s="84"/>
      <c r="E65" s="84"/>
      <c r="F65" s="84"/>
      <c r="G65" s="84"/>
      <c r="H65" s="84"/>
    </row>
    <row r="67" spans="1:10" ht="21" x14ac:dyDescent="0.35">
      <c r="A67" s="117" t="s">
        <v>630</v>
      </c>
      <c r="B67" s="117"/>
      <c r="C67" s="117"/>
      <c r="D67" s="117"/>
      <c r="E67" s="117"/>
      <c r="F67" s="117"/>
      <c r="G67" s="117"/>
      <c r="H67" s="117"/>
    </row>
    <row r="69" spans="1:10" ht="34.5" customHeight="1" x14ac:dyDescent="0.25">
      <c r="A69" s="84" t="s">
        <v>624</v>
      </c>
      <c r="B69" s="84"/>
      <c r="C69" s="84"/>
      <c r="D69" s="84"/>
      <c r="E69" s="84"/>
      <c r="F69" s="84"/>
      <c r="G69" s="84"/>
      <c r="H69" s="84"/>
    </row>
    <row r="70" spans="1:10" ht="35.25" customHeight="1" x14ac:dyDescent="0.25">
      <c r="A70" s="84" t="s">
        <v>625</v>
      </c>
      <c r="B70" s="84"/>
      <c r="C70" s="84"/>
      <c r="D70" s="84"/>
      <c r="E70" s="84"/>
      <c r="F70" s="84"/>
      <c r="G70" s="84"/>
      <c r="H70" s="84"/>
    </row>
    <row r="71" spans="1:10" ht="33" customHeight="1" x14ac:dyDescent="0.25">
      <c r="A71" s="84" t="s">
        <v>626</v>
      </c>
      <c r="B71" s="84"/>
      <c r="C71" s="84"/>
      <c r="D71" s="84"/>
      <c r="E71" s="84"/>
      <c r="F71" s="84"/>
      <c r="G71" s="84"/>
      <c r="H71" s="84"/>
    </row>
    <row r="72" spans="1:10" ht="34.5" customHeight="1" x14ac:dyDescent="0.25">
      <c r="A72" s="84" t="s">
        <v>627</v>
      </c>
      <c r="B72" s="84"/>
      <c r="C72" s="84"/>
      <c r="D72" s="84"/>
      <c r="E72" s="84"/>
      <c r="F72" s="84"/>
      <c r="G72" s="84"/>
      <c r="H72" s="84"/>
    </row>
    <row r="73" spans="1:10" ht="49.5" customHeight="1" x14ac:dyDescent="0.25">
      <c r="A73" s="84" t="s">
        <v>628</v>
      </c>
      <c r="B73" s="84"/>
      <c r="C73" s="84"/>
      <c r="D73" s="84"/>
      <c r="E73" s="84"/>
      <c r="F73" s="84"/>
      <c r="G73" s="84"/>
      <c r="H73" s="84"/>
      <c r="J73" s="45"/>
    </row>
    <row r="75" spans="1:10" ht="35.25" customHeight="1" x14ac:dyDescent="0.25">
      <c r="A75" s="100" t="s">
        <v>507</v>
      </c>
      <c r="B75" s="100"/>
      <c r="C75" s="100"/>
      <c r="D75" s="100"/>
      <c r="E75" s="100"/>
      <c r="F75" s="100"/>
      <c r="G75" s="100"/>
      <c r="H75" s="100"/>
    </row>
    <row r="76" spans="1:10" ht="18" customHeight="1" x14ac:dyDescent="0.25">
      <c r="A76" s="84" t="s">
        <v>508</v>
      </c>
      <c r="B76" s="84"/>
      <c r="C76" s="84"/>
      <c r="D76" s="84"/>
      <c r="E76" s="84"/>
      <c r="F76" s="84"/>
      <c r="G76" s="84"/>
      <c r="H76" s="84"/>
    </row>
    <row r="78" spans="1:10" x14ac:dyDescent="0.25">
      <c r="A78" s="114" t="s">
        <v>519</v>
      </c>
      <c r="B78" s="114"/>
      <c r="C78" s="114"/>
      <c r="D78" s="114"/>
      <c r="E78" s="114"/>
      <c r="F78" s="114"/>
      <c r="G78" s="114"/>
      <c r="H78" s="114"/>
    </row>
    <row r="80" spans="1:10" ht="32.25" customHeight="1" x14ac:dyDescent="0.25">
      <c r="A80" s="84" t="s">
        <v>782</v>
      </c>
      <c r="B80" s="84"/>
      <c r="C80" s="84"/>
      <c r="D80" s="84"/>
      <c r="E80" s="84"/>
      <c r="F80" s="84"/>
      <c r="G80" s="84"/>
      <c r="H80" s="84"/>
    </row>
    <row r="82" spans="1:8" x14ac:dyDescent="0.25">
      <c r="A82" s="114" t="s">
        <v>509</v>
      </c>
      <c r="B82" s="114"/>
      <c r="C82" s="114"/>
      <c r="D82" s="114"/>
      <c r="E82" s="114"/>
      <c r="F82" s="114"/>
      <c r="G82" s="114"/>
      <c r="H82" s="114"/>
    </row>
    <row r="84" spans="1:8" ht="30.75" customHeight="1" x14ac:dyDescent="0.25">
      <c r="A84" s="84" t="s">
        <v>16</v>
      </c>
      <c r="B84" s="84"/>
      <c r="C84" s="84"/>
      <c r="D84" s="84"/>
      <c r="E84" s="84"/>
      <c r="F84" s="84"/>
      <c r="G84" s="84"/>
      <c r="H84" s="84"/>
    </row>
    <row r="86" spans="1:8" ht="21" x14ac:dyDescent="0.35">
      <c r="A86" s="110" t="s">
        <v>520</v>
      </c>
      <c r="B86" s="110"/>
      <c r="C86" s="110"/>
      <c r="D86" s="110"/>
      <c r="E86" s="110"/>
      <c r="F86" s="110"/>
      <c r="G86" s="110"/>
      <c r="H86" s="110"/>
    </row>
    <row r="88" spans="1:8" ht="21" x14ac:dyDescent="0.35">
      <c r="A88" s="111" t="s">
        <v>629</v>
      </c>
      <c r="B88" s="111"/>
      <c r="C88" s="111"/>
      <c r="D88" s="111"/>
      <c r="E88" s="111"/>
      <c r="F88" s="111"/>
      <c r="G88" s="111"/>
      <c r="H88" s="111"/>
    </row>
    <row r="90" spans="1:8" ht="30" customHeight="1" x14ac:dyDescent="0.25">
      <c r="A90" s="84" t="s">
        <v>631</v>
      </c>
      <c r="B90" s="84"/>
      <c r="C90" s="84"/>
      <c r="D90" s="84"/>
      <c r="E90" s="84"/>
      <c r="F90" s="84"/>
      <c r="G90" s="84"/>
      <c r="H90" s="84"/>
    </row>
    <row r="92" spans="1:8" hidden="1" x14ac:dyDescent="0.25">
      <c r="A92" s="84" t="s">
        <v>17</v>
      </c>
      <c r="B92" s="84"/>
      <c r="C92" s="84"/>
      <c r="D92" s="84"/>
      <c r="E92" s="84"/>
      <c r="F92" s="84"/>
      <c r="G92" s="84"/>
      <c r="H92" s="1">
        <v>238.73</v>
      </c>
    </row>
    <row r="93" spans="1:8" ht="24.75" hidden="1" customHeight="1" x14ac:dyDescent="0.25">
      <c r="A93" s="90" t="s">
        <v>18</v>
      </c>
      <c r="B93" s="90"/>
      <c r="C93" s="90"/>
      <c r="D93" s="90"/>
      <c r="E93" s="90"/>
      <c r="F93" s="90"/>
      <c r="G93" s="90"/>
      <c r="H93" s="8"/>
    </row>
    <row r="94" spans="1:8" ht="27" hidden="1" customHeight="1" x14ac:dyDescent="0.25">
      <c r="A94" s="122" t="s">
        <v>19</v>
      </c>
      <c r="B94" s="122"/>
      <c r="C94" s="122"/>
      <c r="D94" s="122"/>
      <c r="E94" s="122"/>
      <c r="F94" s="122"/>
      <c r="G94" s="122"/>
      <c r="H94" s="9"/>
    </row>
    <row r="95" spans="1:8" ht="29.25" customHeight="1" x14ac:dyDescent="0.25">
      <c r="A95" s="84" t="s">
        <v>20</v>
      </c>
      <c r="B95" s="84"/>
      <c r="C95" s="84"/>
      <c r="D95" s="84"/>
      <c r="E95" s="84"/>
      <c r="F95" s="84"/>
      <c r="G95" s="84"/>
      <c r="H95" s="2">
        <f>44*1.8</f>
        <v>79.2</v>
      </c>
    </row>
    <row r="96" spans="1:8" x14ac:dyDescent="0.25">
      <c r="A96" s="84" t="s">
        <v>21</v>
      </c>
      <c r="B96" s="84"/>
      <c r="C96" s="84"/>
      <c r="D96" s="84"/>
      <c r="E96" s="84"/>
      <c r="F96" s="84"/>
      <c r="G96" s="84"/>
      <c r="H96" s="2">
        <f>823*1.8</f>
        <v>1481.4</v>
      </c>
    </row>
    <row r="97" spans="1:9" x14ac:dyDescent="0.25">
      <c r="A97" s="84" t="s">
        <v>22</v>
      </c>
      <c r="B97" s="84"/>
      <c r="C97" s="84"/>
      <c r="D97" s="84"/>
      <c r="E97" s="84"/>
      <c r="F97" s="84"/>
      <c r="G97" s="84"/>
      <c r="H97" s="2">
        <f>823*1.8</f>
        <v>1481.4</v>
      </c>
    </row>
    <row r="98" spans="1:9" ht="31.5" customHeight="1" x14ac:dyDescent="0.25">
      <c r="A98" s="84" t="s">
        <v>23</v>
      </c>
      <c r="B98" s="84"/>
      <c r="C98" s="84"/>
      <c r="D98" s="84"/>
      <c r="E98" s="84"/>
      <c r="F98" s="84"/>
      <c r="G98" s="84"/>
      <c r="H98" s="2">
        <f>411*1.8</f>
        <v>739.80000000000007</v>
      </c>
    </row>
    <row r="99" spans="1:9" ht="21" customHeight="1" x14ac:dyDescent="0.25">
      <c r="A99" s="84" t="s">
        <v>510</v>
      </c>
      <c r="B99" s="84"/>
      <c r="C99" s="84"/>
      <c r="D99" s="84"/>
      <c r="E99" s="84"/>
      <c r="F99" s="84"/>
      <c r="G99" s="84"/>
      <c r="H99" s="2">
        <f>599*1.8</f>
        <v>1078.2</v>
      </c>
    </row>
    <row r="100" spans="1:9" x14ac:dyDescent="0.25">
      <c r="A100" s="84" t="s">
        <v>511</v>
      </c>
      <c r="B100" s="84"/>
      <c r="C100" s="84"/>
      <c r="D100" s="84"/>
      <c r="E100" s="84"/>
      <c r="F100" s="84"/>
      <c r="G100" s="84"/>
      <c r="H100" s="2">
        <f>2042*1.8</f>
        <v>3675.6</v>
      </c>
    </row>
    <row r="101" spans="1:9" x14ac:dyDescent="0.25">
      <c r="A101" s="84" t="s">
        <v>512</v>
      </c>
      <c r="B101" s="84"/>
      <c r="C101" s="84"/>
      <c r="D101" s="84"/>
      <c r="E101" s="84"/>
      <c r="F101" s="84"/>
      <c r="G101" s="84"/>
      <c r="H101" s="2">
        <f>7*1.8</f>
        <v>12.6</v>
      </c>
    </row>
    <row r="102" spans="1:9" ht="30.75" customHeight="1" x14ac:dyDescent="0.25">
      <c r="A102" s="84" t="s">
        <v>24</v>
      </c>
      <c r="B102" s="84"/>
      <c r="C102" s="84"/>
      <c r="D102" s="84"/>
      <c r="E102" s="84"/>
      <c r="F102" s="84"/>
      <c r="G102" s="84"/>
      <c r="H102" s="2">
        <f>115*1.8</f>
        <v>207</v>
      </c>
      <c r="I102" s="10"/>
    </row>
    <row r="103" spans="1:9" x14ac:dyDescent="0.25">
      <c r="A103" s="84" t="s">
        <v>25</v>
      </c>
      <c r="B103" s="84"/>
      <c r="C103" s="84"/>
      <c r="D103" s="84"/>
      <c r="E103" s="84"/>
      <c r="F103" s="84"/>
      <c r="G103" s="84"/>
      <c r="H103" s="2">
        <f>6084*1.8</f>
        <v>10951.2</v>
      </c>
      <c r="I103" s="10"/>
    </row>
    <row r="104" spans="1:9" x14ac:dyDescent="0.25">
      <c r="A104" s="84" t="s">
        <v>26</v>
      </c>
      <c r="B104" s="84"/>
      <c r="C104" s="84"/>
      <c r="D104" s="84"/>
      <c r="E104" s="84"/>
      <c r="F104" s="84"/>
      <c r="G104" s="84"/>
      <c r="H104" s="2">
        <f>811*1.8</f>
        <v>1459.8</v>
      </c>
      <c r="I104" s="10"/>
    </row>
    <row r="105" spans="1:9" x14ac:dyDescent="0.25">
      <c r="A105" s="88" t="s">
        <v>445</v>
      </c>
      <c r="B105" s="88"/>
      <c r="C105" s="88"/>
      <c r="D105" s="88"/>
      <c r="E105" s="88"/>
      <c r="F105" s="88"/>
      <c r="G105" s="88"/>
      <c r="H105" s="2">
        <f>161*1.8</f>
        <v>289.8</v>
      </c>
      <c r="I105" s="10"/>
    </row>
    <row r="106" spans="1:9" ht="31.5" customHeight="1" x14ac:dyDescent="0.25">
      <c r="A106" s="84" t="s">
        <v>488</v>
      </c>
      <c r="B106" s="84"/>
      <c r="C106" s="84"/>
      <c r="D106" s="84"/>
      <c r="E106" s="84"/>
      <c r="F106" s="84"/>
      <c r="G106" s="84"/>
      <c r="H106" s="2"/>
      <c r="I106" s="10"/>
    </row>
    <row r="108" spans="1:9" ht="24" customHeight="1" x14ac:dyDescent="0.35">
      <c r="A108" s="110" t="s">
        <v>521</v>
      </c>
      <c r="B108" s="110"/>
      <c r="C108" s="110"/>
      <c r="D108" s="110"/>
      <c r="E108" s="110"/>
      <c r="F108" s="110"/>
      <c r="G108" s="110"/>
      <c r="H108" s="110"/>
    </row>
    <row r="110" spans="1:9" ht="21" x14ac:dyDescent="0.35">
      <c r="A110" s="111" t="s">
        <v>632</v>
      </c>
      <c r="B110" s="111"/>
      <c r="C110" s="111"/>
      <c r="D110" s="111"/>
      <c r="E110" s="111"/>
      <c r="F110" s="111"/>
      <c r="G110" s="111"/>
      <c r="H110" s="111"/>
    </row>
    <row r="112" spans="1:9" ht="49.5" customHeight="1" x14ac:dyDescent="0.25">
      <c r="A112" s="88" t="s">
        <v>633</v>
      </c>
      <c r="B112" s="88"/>
      <c r="C112" s="88"/>
      <c r="D112" s="88"/>
      <c r="E112" s="88"/>
      <c r="F112" s="88"/>
      <c r="G112" s="88"/>
      <c r="H112" s="88"/>
    </row>
    <row r="114" spans="1:9" x14ac:dyDescent="0.25">
      <c r="A114" s="113" t="s">
        <v>27</v>
      </c>
      <c r="B114" s="113"/>
      <c r="C114" s="113"/>
      <c r="D114" s="113"/>
      <c r="E114" s="113"/>
      <c r="F114" s="113"/>
      <c r="G114" s="113"/>
      <c r="H114" s="113"/>
    </row>
    <row r="115" spans="1:9" x14ac:dyDescent="0.25">
      <c r="H115" s="11"/>
    </row>
    <row r="116" spans="1:9" x14ac:dyDescent="0.25">
      <c r="A116" s="84" t="s">
        <v>634</v>
      </c>
      <c r="B116" s="84"/>
      <c r="C116" s="84"/>
      <c r="D116" s="84"/>
      <c r="E116" s="84"/>
      <c r="F116" s="84"/>
      <c r="G116" s="84"/>
      <c r="H116" s="2">
        <f>1267*1.8</f>
        <v>2280.6</v>
      </c>
    </row>
    <row r="117" spans="1:9" ht="15" customHeight="1" x14ac:dyDescent="0.25">
      <c r="A117" s="84" t="s">
        <v>28</v>
      </c>
      <c r="B117" s="84"/>
      <c r="C117" s="84"/>
      <c r="D117" s="84"/>
      <c r="E117" s="84"/>
      <c r="F117" s="84"/>
      <c r="G117" s="84"/>
      <c r="H117" s="12">
        <f>6324*1.8</f>
        <v>11383.2</v>
      </c>
    </row>
    <row r="118" spans="1:9" x14ac:dyDescent="0.25">
      <c r="A118" s="84" t="s">
        <v>29</v>
      </c>
      <c r="B118" s="84"/>
      <c r="C118" s="84"/>
      <c r="D118" s="84"/>
      <c r="E118" s="84"/>
      <c r="F118" s="84"/>
      <c r="G118" s="84"/>
      <c r="H118" s="12">
        <f>3163*1.8</f>
        <v>5693.4000000000005</v>
      </c>
    </row>
    <row r="119" spans="1:9" x14ac:dyDescent="0.25">
      <c r="A119" s="84" t="s">
        <v>30</v>
      </c>
      <c r="B119" s="84"/>
      <c r="C119" s="84"/>
      <c r="D119" s="84"/>
      <c r="E119" s="84"/>
      <c r="F119" s="84"/>
      <c r="G119" s="84"/>
      <c r="H119" s="12">
        <f>5421*1.8</f>
        <v>9757.8000000000011</v>
      </c>
    </row>
    <row r="120" spans="1:9" x14ac:dyDescent="0.25">
      <c r="A120" s="84" t="s">
        <v>31</v>
      </c>
      <c r="B120" s="84"/>
      <c r="C120" s="84"/>
      <c r="D120" s="84"/>
      <c r="E120" s="84"/>
      <c r="F120" s="84"/>
      <c r="G120" s="84"/>
      <c r="H120" s="12">
        <f>5421*1.8</f>
        <v>9757.8000000000011</v>
      </c>
    </row>
    <row r="121" spans="1:9" x14ac:dyDescent="0.25">
      <c r="A121" s="84" t="s">
        <v>32</v>
      </c>
      <c r="B121" s="84"/>
      <c r="C121" s="84"/>
      <c r="D121" s="84"/>
      <c r="E121" s="84"/>
      <c r="F121" s="84"/>
      <c r="G121" s="84"/>
      <c r="H121" s="12">
        <f>2170*1.8</f>
        <v>3906</v>
      </c>
    </row>
    <row r="122" spans="1:9" x14ac:dyDescent="0.25">
      <c r="A122" s="84" t="s">
        <v>33</v>
      </c>
      <c r="B122" s="84"/>
      <c r="C122" s="84"/>
      <c r="D122" s="84"/>
      <c r="E122" s="84"/>
      <c r="F122" s="84"/>
      <c r="G122" s="84"/>
      <c r="H122" s="12">
        <f>5421*1.8</f>
        <v>9757.8000000000011</v>
      </c>
    </row>
    <row r="123" spans="1:9" x14ac:dyDescent="0.25">
      <c r="A123" s="84" t="s">
        <v>34</v>
      </c>
      <c r="B123" s="84"/>
      <c r="C123" s="84"/>
      <c r="D123" s="84"/>
      <c r="E123" s="84"/>
      <c r="F123" s="84"/>
      <c r="G123" s="84"/>
      <c r="H123" s="12">
        <f>5695*1.8</f>
        <v>10251</v>
      </c>
    </row>
    <row r="124" spans="1:9" ht="29.25" customHeight="1" x14ac:dyDescent="0.25">
      <c r="A124" s="84" t="s">
        <v>35</v>
      </c>
      <c r="B124" s="84"/>
      <c r="C124" s="84"/>
      <c r="D124" s="84"/>
      <c r="E124" s="84"/>
      <c r="F124" s="84"/>
      <c r="G124" s="84"/>
      <c r="H124" s="12">
        <f>10925*1.8</f>
        <v>19665</v>
      </c>
    </row>
    <row r="125" spans="1:9" x14ac:dyDescent="0.25">
      <c r="A125" s="84"/>
      <c r="B125" s="84"/>
      <c r="C125" s="84"/>
      <c r="D125" s="84"/>
      <c r="E125" s="84"/>
      <c r="F125" s="84"/>
      <c r="G125" s="84"/>
      <c r="H125" s="12">
        <f>5961*1.8</f>
        <v>10729.800000000001</v>
      </c>
    </row>
    <row r="126" spans="1:9" x14ac:dyDescent="0.25">
      <c r="A126" s="84" t="s">
        <v>36</v>
      </c>
      <c r="B126" s="84"/>
      <c r="C126" s="84"/>
      <c r="D126" s="84"/>
      <c r="E126" s="84"/>
      <c r="F126" s="84"/>
      <c r="G126" s="84"/>
      <c r="H126" s="12">
        <f>5961*1.8</f>
        <v>10729.800000000001</v>
      </c>
    </row>
    <row r="127" spans="1:9" x14ac:dyDescent="0.25">
      <c r="A127" s="84" t="s">
        <v>37</v>
      </c>
      <c r="B127" s="84"/>
      <c r="C127" s="84"/>
      <c r="D127" s="84"/>
      <c r="E127" s="84"/>
      <c r="F127" s="84"/>
      <c r="G127" s="84"/>
      <c r="H127" s="12">
        <f>5961*1.8</f>
        <v>10729.800000000001</v>
      </c>
      <c r="I127" s="25"/>
    </row>
    <row r="128" spans="1:9" x14ac:dyDescent="0.25">
      <c r="A128" s="84" t="s">
        <v>38</v>
      </c>
      <c r="B128" s="84"/>
      <c r="C128" s="84"/>
      <c r="D128" s="84"/>
      <c r="E128" s="84"/>
      <c r="F128" s="84"/>
      <c r="G128" s="84"/>
      <c r="H128" s="12">
        <f>4157*1.8</f>
        <v>7482.6</v>
      </c>
    </row>
    <row r="129" spans="1:8" x14ac:dyDescent="0.25">
      <c r="A129" s="84" t="s">
        <v>39</v>
      </c>
      <c r="B129" s="84"/>
      <c r="C129" s="84"/>
      <c r="D129" s="84"/>
      <c r="E129" s="84"/>
      <c r="F129" s="84"/>
      <c r="G129" s="84"/>
      <c r="H129" s="12">
        <f>2711*1.8</f>
        <v>4879.8</v>
      </c>
    </row>
    <row r="130" spans="1:8" x14ac:dyDescent="0.25">
      <c r="A130" s="84" t="s">
        <v>40</v>
      </c>
      <c r="B130" s="84"/>
      <c r="C130" s="84"/>
      <c r="D130" s="84"/>
      <c r="E130" s="84"/>
      <c r="F130" s="84"/>
      <c r="G130" s="84"/>
      <c r="H130" s="12">
        <f>5421*1.8</f>
        <v>9757.8000000000011</v>
      </c>
    </row>
    <row r="131" spans="1:8" x14ac:dyDescent="0.25">
      <c r="A131" s="84" t="s">
        <v>41</v>
      </c>
      <c r="B131" s="84"/>
      <c r="C131" s="84"/>
      <c r="D131" s="84"/>
      <c r="E131" s="84"/>
      <c r="F131" s="84"/>
      <c r="G131" s="84"/>
      <c r="H131" s="12">
        <f>7319*1.8</f>
        <v>13174.2</v>
      </c>
    </row>
    <row r="132" spans="1:8" x14ac:dyDescent="0.25">
      <c r="A132" s="84" t="s">
        <v>42</v>
      </c>
      <c r="B132" s="84"/>
      <c r="C132" s="84"/>
      <c r="D132" s="84"/>
      <c r="E132" s="84"/>
      <c r="F132" s="84"/>
      <c r="G132" s="84"/>
      <c r="H132" s="12">
        <f>2170*1.8</f>
        <v>3906</v>
      </c>
    </row>
    <row r="133" spans="1:8" ht="30" customHeight="1" x14ac:dyDescent="0.25">
      <c r="A133" s="84" t="s">
        <v>513</v>
      </c>
      <c r="B133" s="84"/>
      <c r="C133" s="84"/>
      <c r="D133" s="84"/>
      <c r="E133" s="84"/>
      <c r="F133" s="84"/>
      <c r="G133" s="84"/>
      <c r="H133" s="12">
        <f>4064*1.8</f>
        <v>7315.2</v>
      </c>
    </row>
    <row r="134" spans="1:8" x14ac:dyDescent="0.25">
      <c r="A134" s="84" t="s">
        <v>43</v>
      </c>
      <c r="B134" s="84"/>
      <c r="C134" s="84"/>
      <c r="D134" s="84"/>
      <c r="E134" s="84"/>
      <c r="F134" s="84"/>
      <c r="G134" s="84"/>
      <c r="H134" s="12">
        <f>10842*1.8</f>
        <v>19515.600000000002</v>
      </c>
    </row>
    <row r="135" spans="1:8" x14ac:dyDescent="0.25">
      <c r="A135" s="84" t="s">
        <v>44</v>
      </c>
      <c r="B135" s="84"/>
      <c r="C135" s="84"/>
      <c r="D135" s="84"/>
      <c r="E135" s="84"/>
      <c r="F135" s="84"/>
      <c r="G135" s="84"/>
      <c r="H135" s="12">
        <f>8133*1.8</f>
        <v>14639.4</v>
      </c>
    </row>
    <row r="136" spans="1:8" x14ac:dyDescent="0.25">
      <c r="A136" s="84" t="s">
        <v>45</v>
      </c>
      <c r="B136" s="84"/>
      <c r="C136" s="84"/>
      <c r="D136" s="84"/>
      <c r="E136" s="84"/>
      <c r="F136" s="84"/>
      <c r="G136" s="84"/>
      <c r="H136" s="12">
        <f>10842*1.8</f>
        <v>19515.600000000002</v>
      </c>
    </row>
    <row r="137" spans="1:8" x14ac:dyDescent="0.25">
      <c r="A137" s="84" t="s">
        <v>46</v>
      </c>
      <c r="B137" s="84"/>
      <c r="C137" s="84"/>
      <c r="D137" s="84"/>
      <c r="E137" s="84"/>
      <c r="F137" s="84"/>
      <c r="G137" s="84"/>
      <c r="H137" s="12">
        <f>54214*1.8</f>
        <v>97585.2</v>
      </c>
    </row>
    <row r="138" spans="1:8" x14ac:dyDescent="0.25">
      <c r="A138" s="84" t="s">
        <v>47</v>
      </c>
      <c r="B138" s="84"/>
      <c r="C138" s="84"/>
      <c r="D138" s="84"/>
      <c r="E138" s="84"/>
      <c r="F138" s="84"/>
      <c r="G138" s="84"/>
      <c r="H138" s="12">
        <f>2711*1.8</f>
        <v>4879.8</v>
      </c>
    </row>
    <row r="139" spans="1:8" ht="33" customHeight="1" x14ac:dyDescent="0.25">
      <c r="A139" s="88" t="s">
        <v>789</v>
      </c>
      <c r="B139" s="88"/>
      <c r="C139" s="88"/>
      <c r="D139" s="88"/>
      <c r="E139" s="88"/>
      <c r="F139" s="88"/>
      <c r="G139" s="88"/>
      <c r="H139" s="12">
        <f>888*1.8</f>
        <v>1598.4</v>
      </c>
    </row>
    <row r="141" spans="1:8" x14ac:dyDescent="0.25">
      <c r="A141" s="114" t="s">
        <v>514</v>
      </c>
      <c r="B141" s="114"/>
      <c r="C141" s="114"/>
      <c r="D141" s="114"/>
      <c r="E141" s="114"/>
      <c r="F141" s="114"/>
      <c r="G141" s="114"/>
      <c r="H141" s="114"/>
    </row>
    <row r="142" spans="1:8" ht="30" customHeight="1" x14ac:dyDescent="0.25">
      <c r="A142" s="84" t="s">
        <v>515</v>
      </c>
      <c r="B142" s="84"/>
      <c r="C142" s="84"/>
      <c r="D142" s="84"/>
      <c r="E142" s="84"/>
      <c r="F142" s="84"/>
      <c r="G142" s="84"/>
      <c r="H142" s="84"/>
    </row>
    <row r="144" spans="1:8" x14ac:dyDescent="0.25">
      <c r="A144" s="84" t="s">
        <v>517</v>
      </c>
      <c r="B144" s="84"/>
      <c r="C144" s="84"/>
      <c r="D144" s="84"/>
      <c r="E144" s="84"/>
      <c r="F144" s="84"/>
      <c r="G144" s="84"/>
      <c r="H144" s="2">
        <f>2260*1.8</f>
        <v>4068</v>
      </c>
    </row>
    <row r="145" spans="1:10" x14ac:dyDescent="0.25">
      <c r="A145" s="84" t="s">
        <v>636</v>
      </c>
      <c r="B145" s="84"/>
      <c r="C145" s="84"/>
      <c r="D145" s="84"/>
      <c r="E145" s="84"/>
      <c r="F145" s="84"/>
      <c r="G145" s="84"/>
      <c r="H145" s="2">
        <f>11297*1.8</f>
        <v>20334.600000000002</v>
      </c>
      <c r="J145" s="45"/>
    </row>
    <row r="146" spans="1:10" x14ac:dyDescent="0.25">
      <c r="A146" s="84" t="s">
        <v>516</v>
      </c>
      <c r="B146" s="84"/>
      <c r="C146" s="84"/>
      <c r="D146" s="84"/>
      <c r="E146" s="84"/>
      <c r="F146" s="84"/>
      <c r="G146" s="84"/>
      <c r="H146" s="2">
        <f>112946*1.8</f>
        <v>203302.80000000002</v>
      </c>
    </row>
    <row r="147" spans="1:10" x14ac:dyDescent="0.25">
      <c r="A147" s="84" t="s">
        <v>635</v>
      </c>
      <c r="B147" s="84"/>
      <c r="C147" s="84"/>
      <c r="D147" s="84"/>
      <c r="E147" s="84"/>
      <c r="F147" s="84"/>
      <c r="G147" s="84"/>
      <c r="H147" s="2">
        <v>0</v>
      </c>
    </row>
    <row r="149" spans="1:10" ht="21" x14ac:dyDescent="0.35">
      <c r="A149" s="110" t="s">
        <v>522</v>
      </c>
      <c r="B149" s="110"/>
      <c r="C149" s="110"/>
      <c r="D149" s="110"/>
      <c r="E149" s="110"/>
      <c r="F149" s="110"/>
      <c r="G149" s="110"/>
      <c r="H149" s="110"/>
    </row>
    <row r="151" spans="1:10" ht="21" x14ac:dyDescent="0.35">
      <c r="A151" s="111" t="s">
        <v>637</v>
      </c>
      <c r="B151" s="111"/>
      <c r="C151" s="111"/>
      <c r="D151" s="111"/>
      <c r="E151" s="111"/>
      <c r="F151" s="111"/>
      <c r="G151" s="111"/>
      <c r="H151" s="111"/>
    </row>
    <row r="153" spans="1:10" ht="39" customHeight="1" x14ac:dyDescent="0.25">
      <c r="A153" s="84" t="s">
        <v>523</v>
      </c>
      <c r="B153" s="84"/>
      <c r="C153" s="84"/>
      <c r="D153" s="84"/>
      <c r="E153" s="84"/>
      <c r="F153" s="84"/>
      <c r="G153" s="84"/>
      <c r="H153" s="84"/>
    </row>
    <row r="155" spans="1:10" x14ac:dyDescent="0.25">
      <c r="A155" s="1" t="s">
        <v>48</v>
      </c>
    </row>
    <row r="156" spans="1:10" x14ac:dyDescent="0.25">
      <c r="A156" s="112" t="s">
        <v>524</v>
      </c>
      <c r="B156" s="112"/>
      <c r="E156" s="13" t="s">
        <v>49</v>
      </c>
      <c r="F156" s="13" t="s">
        <v>50</v>
      </c>
      <c r="G156" s="13" t="s">
        <v>51</v>
      </c>
      <c r="H156" s="13" t="s">
        <v>52</v>
      </c>
    </row>
    <row r="157" spans="1:10" x14ac:dyDescent="0.25">
      <c r="A157" s="14"/>
      <c r="B157" s="14"/>
      <c r="E157" s="119" t="s">
        <v>53</v>
      </c>
      <c r="F157" s="120"/>
      <c r="G157" s="120"/>
      <c r="H157" s="121"/>
    </row>
    <row r="158" spans="1:10" x14ac:dyDescent="0.25">
      <c r="E158" s="83" t="s">
        <v>893</v>
      </c>
      <c r="F158" s="83" t="s">
        <v>894</v>
      </c>
      <c r="G158" s="83" t="s">
        <v>895</v>
      </c>
      <c r="H158" s="83" t="s">
        <v>896</v>
      </c>
    </row>
    <row r="159" spans="1:10" x14ac:dyDescent="0.25">
      <c r="A159" s="15" t="s">
        <v>54</v>
      </c>
    </row>
    <row r="160" spans="1:10" x14ac:dyDescent="0.25">
      <c r="A160" s="1" t="s">
        <v>55</v>
      </c>
      <c r="E160" s="2">
        <f>1826*1.8</f>
        <v>3286.8</v>
      </c>
      <c r="F160" s="2">
        <f>4880*1.8</f>
        <v>8784</v>
      </c>
      <c r="G160" s="2">
        <f>6508*1.8</f>
        <v>11714.4</v>
      </c>
      <c r="H160" s="2">
        <f>10842*1.8</f>
        <v>19515.600000000002</v>
      </c>
    </row>
    <row r="161" spans="1:8" x14ac:dyDescent="0.25">
      <c r="A161" s="1" t="s">
        <v>56</v>
      </c>
      <c r="E161" s="2">
        <f>3244*1.8</f>
        <v>5839.2</v>
      </c>
      <c r="F161" s="2">
        <f>6508*1.8</f>
        <v>11714.4</v>
      </c>
      <c r="G161" s="2">
        <f>9758*1.8</f>
        <v>17564.400000000001</v>
      </c>
      <c r="H161" s="2">
        <f>21685*1.8</f>
        <v>39033</v>
      </c>
    </row>
    <row r="162" spans="1:8" x14ac:dyDescent="0.25">
      <c r="E162" s="2"/>
      <c r="F162" s="2"/>
      <c r="G162" s="2"/>
      <c r="H162" s="2"/>
    </row>
    <row r="163" spans="1:8" x14ac:dyDescent="0.25">
      <c r="A163" s="15" t="s">
        <v>57</v>
      </c>
      <c r="E163" s="2"/>
      <c r="F163" s="2"/>
      <c r="G163" s="2"/>
      <c r="H163" s="2"/>
    </row>
    <row r="164" spans="1:8" x14ac:dyDescent="0.25">
      <c r="A164" s="1" t="s">
        <v>58</v>
      </c>
      <c r="E164" s="2">
        <f>1826*1.8</f>
        <v>3286.8</v>
      </c>
      <c r="F164" s="2">
        <f>7808*1.8</f>
        <v>14054.4</v>
      </c>
      <c r="G164" s="2">
        <f>11748*1.8</f>
        <v>21146.400000000001</v>
      </c>
      <c r="H164" s="2">
        <f>27108*1.8</f>
        <v>48794.400000000001</v>
      </c>
    </row>
    <row r="165" spans="1:8" x14ac:dyDescent="0.25">
      <c r="A165" s="1" t="s">
        <v>59</v>
      </c>
      <c r="E165" s="2">
        <f>3244*1.8</f>
        <v>5839.2</v>
      </c>
      <c r="F165" s="2">
        <f>11748*1.8</f>
        <v>21146.400000000001</v>
      </c>
      <c r="G165" s="2">
        <f>17621*1.8</f>
        <v>31717.8</v>
      </c>
      <c r="H165" s="2">
        <f>48793*1.8</f>
        <v>87827.400000000009</v>
      </c>
    </row>
    <row r="166" spans="1:8" x14ac:dyDescent="0.25">
      <c r="E166" s="2"/>
      <c r="F166" s="2"/>
      <c r="G166" s="2"/>
      <c r="H166" s="2"/>
    </row>
    <row r="167" spans="1:8" x14ac:dyDescent="0.25">
      <c r="A167" s="15" t="s">
        <v>60</v>
      </c>
      <c r="E167" s="2"/>
      <c r="F167" s="2"/>
      <c r="G167" s="2"/>
      <c r="H167" s="2"/>
    </row>
    <row r="168" spans="1:8" x14ac:dyDescent="0.25">
      <c r="A168" s="1" t="s">
        <v>61</v>
      </c>
      <c r="E168" s="2">
        <f>1826*1.8</f>
        <v>3286.8</v>
      </c>
      <c r="F168" s="2">
        <f>5241*1.8</f>
        <v>9433.8000000000011</v>
      </c>
      <c r="G168" s="2">
        <f>9127*1.8</f>
        <v>16428.600000000002</v>
      </c>
      <c r="H168" s="2">
        <f>21685*1.8</f>
        <v>39033</v>
      </c>
    </row>
    <row r="169" spans="1:8" x14ac:dyDescent="0.25">
      <c r="A169" s="1" t="s">
        <v>62</v>
      </c>
      <c r="E169" s="2">
        <f>2711*1.8</f>
        <v>4879.8</v>
      </c>
      <c r="F169" s="2">
        <f>6508*1.8</f>
        <v>11714.4</v>
      </c>
      <c r="G169" s="2">
        <f>12290*1.8</f>
        <v>22122</v>
      </c>
      <c r="H169" s="2">
        <f>33885*1.8</f>
        <v>60993</v>
      </c>
    </row>
    <row r="170" spans="1:8" x14ac:dyDescent="0.25">
      <c r="E170" s="2"/>
      <c r="F170" s="2"/>
      <c r="G170" s="2"/>
      <c r="H170" s="2"/>
    </row>
    <row r="171" spans="1:8" x14ac:dyDescent="0.25">
      <c r="A171" s="15" t="s">
        <v>63</v>
      </c>
      <c r="E171" s="2"/>
      <c r="F171" s="2"/>
      <c r="G171" s="2"/>
      <c r="H171" s="2"/>
    </row>
    <row r="172" spans="1:8" x14ac:dyDescent="0.25">
      <c r="A172" s="1" t="s">
        <v>64</v>
      </c>
      <c r="E172" s="2">
        <f>65058*1.8</f>
        <v>117104.40000000001</v>
      </c>
      <c r="F172" s="2">
        <f>162643*1.8</f>
        <v>292757.40000000002</v>
      </c>
      <c r="G172" s="2">
        <f>243962*1.8</f>
        <v>439131.60000000003</v>
      </c>
      <c r="H172" s="2">
        <f>406605*1.8</f>
        <v>731889</v>
      </c>
    </row>
    <row r="173" spans="1:8" x14ac:dyDescent="0.25">
      <c r="B173" s="16"/>
      <c r="E173" s="2"/>
      <c r="F173" s="2"/>
      <c r="G173" s="2"/>
      <c r="H173" s="2"/>
    </row>
    <row r="174" spans="1:8" x14ac:dyDescent="0.25">
      <c r="A174" s="15" t="s">
        <v>65</v>
      </c>
      <c r="E174" s="2"/>
      <c r="F174" s="2"/>
      <c r="G174" s="2"/>
      <c r="H174" s="2"/>
    </row>
    <row r="175" spans="1:8" x14ac:dyDescent="0.25">
      <c r="A175" s="1" t="s">
        <v>66</v>
      </c>
      <c r="E175" s="2">
        <f>13011*1.8</f>
        <v>23419.8</v>
      </c>
      <c r="F175" s="2">
        <f>24396*1.8</f>
        <v>43912.800000000003</v>
      </c>
      <c r="G175" s="2">
        <f>48793*1.8</f>
        <v>87827.400000000009</v>
      </c>
      <c r="H175" s="2">
        <f>81322*1.8</f>
        <v>146379.6</v>
      </c>
    </row>
    <row r="176" spans="1:8" x14ac:dyDescent="0.25">
      <c r="A176" s="1" t="s">
        <v>67</v>
      </c>
      <c r="E176" s="2">
        <f>13011*1.8</f>
        <v>23419.8</v>
      </c>
      <c r="F176" s="2">
        <f>24396*1.8</f>
        <v>43912.800000000003</v>
      </c>
      <c r="G176" s="2">
        <f>48793*1.8</f>
        <v>87827.400000000009</v>
      </c>
      <c r="H176" s="2">
        <f>81322*1.8</f>
        <v>146379.6</v>
      </c>
    </row>
    <row r="177" spans="1:14" x14ac:dyDescent="0.25">
      <c r="E177" s="2"/>
      <c r="F177" s="2"/>
      <c r="G177" s="2"/>
      <c r="H177" s="2"/>
    </row>
    <row r="178" spans="1:14" x14ac:dyDescent="0.25">
      <c r="A178" s="114" t="s">
        <v>525</v>
      </c>
      <c r="B178" s="114"/>
      <c r="C178" s="114"/>
      <c r="D178" s="114"/>
      <c r="E178" s="114"/>
      <c r="F178" s="114"/>
      <c r="G178" s="114"/>
      <c r="H178" s="114"/>
    </row>
    <row r="180" spans="1:14" ht="32.25" customHeight="1" x14ac:dyDescent="0.25">
      <c r="A180" s="84" t="s">
        <v>526</v>
      </c>
      <c r="B180" s="84"/>
      <c r="C180" s="84"/>
      <c r="D180" s="84"/>
      <c r="E180" s="84"/>
      <c r="F180" s="84"/>
      <c r="G180" s="84"/>
      <c r="H180" s="84"/>
      <c r="K180" s="51"/>
    </row>
    <row r="181" spans="1:14" x14ac:dyDescent="0.25">
      <c r="J181" s="45"/>
      <c r="K181" s="45"/>
      <c r="L181" s="52"/>
      <c r="M181" s="45"/>
      <c r="N181" s="45"/>
    </row>
    <row r="182" spans="1:14" x14ac:dyDescent="0.25">
      <c r="A182" s="84" t="s">
        <v>527</v>
      </c>
      <c r="B182" s="84"/>
      <c r="C182" s="84"/>
      <c r="D182" s="84"/>
      <c r="E182" s="84"/>
      <c r="F182" s="84"/>
      <c r="G182" s="84"/>
      <c r="H182" s="2">
        <f>226*1.8</f>
        <v>406.8</v>
      </c>
      <c r="J182" s="45"/>
      <c r="K182" s="45"/>
      <c r="L182" s="52"/>
      <c r="M182" s="45"/>
      <c r="N182" s="45"/>
    </row>
    <row r="183" spans="1:14" x14ac:dyDescent="0.25">
      <c r="A183" s="84" t="s">
        <v>529</v>
      </c>
      <c r="B183" s="84"/>
      <c r="C183" s="84"/>
      <c r="D183" s="84"/>
      <c r="E183" s="84"/>
      <c r="F183" s="84"/>
      <c r="G183" s="84"/>
      <c r="H183" s="2">
        <f>2260*1.8</f>
        <v>4068</v>
      </c>
      <c r="J183" s="45"/>
      <c r="K183" s="45"/>
      <c r="L183" s="52"/>
      <c r="M183" s="51"/>
      <c r="N183" s="45"/>
    </row>
    <row r="184" spans="1:14" x14ac:dyDescent="0.25">
      <c r="A184" s="84" t="s">
        <v>528</v>
      </c>
      <c r="B184" s="84"/>
      <c r="C184" s="84"/>
      <c r="D184" s="84"/>
      <c r="E184" s="84"/>
      <c r="F184" s="84"/>
      <c r="G184" s="84"/>
      <c r="H184" s="2">
        <f>22589*1.8</f>
        <v>40660.200000000004</v>
      </c>
    </row>
    <row r="185" spans="1:14" x14ac:dyDescent="0.25">
      <c r="A185" s="84" t="s">
        <v>638</v>
      </c>
      <c r="B185" s="84"/>
      <c r="C185" s="84"/>
      <c r="D185" s="84"/>
      <c r="E185" s="84"/>
      <c r="F185" s="84"/>
      <c r="G185" s="84"/>
      <c r="H185" s="2">
        <v>0</v>
      </c>
    </row>
    <row r="186" spans="1:14" x14ac:dyDescent="0.25">
      <c r="A186" s="4"/>
      <c r="B186" s="4"/>
      <c r="C186" s="4"/>
      <c r="D186" s="4"/>
      <c r="E186" s="4"/>
      <c r="F186" s="4"/>
      <c r="G186" s="4"/>
    </row>
    <row r="187" spans="1:14" x14ac:dyDescent="0.25">
      <c r="A187" s="114" t="s">
        <v>530</v>
      </c>
      <c r="B187" s="114"/>
      <c r="C187" s="114"/>
      <c r="D187" s="114"/>
      <c r="E187" s="114"/>
      <c r="F187" s="114"/>
      <c r="G187" s="114"/>
      <c r="H187" s="114"/>
    </row>
    <row r="188" spans="1:14" ht="30.75" customHeight="1" x14ac:dyDescent="0.25">
      <c r="A188" s="84" t="s">
        <v>838</v>
      </c>
      <c r="B188" s="84"/>
      <c r="C188" s="84"/>
      <c r="D188" s="84"/>
      <c r="E188" s="84"/>
      <c r="F188" s="84"/>
      <c r="G188" s="84"/>
      <c r="H188" s="84"/>
    </row>
    <row r="189" spans="1:14" ht="19.5" customHeight="1" x14ac:dyDescent="0.25">
      <c r="A189" s="68"/>
      <c r="B189" s="68"/>
      <c r="C189" s="68"/>
      <c r="D189" s="68"/>
      <c r="E189" s="68"/>
      <c r="F189" s="68"/>
      <c r="G189" s="68"/>
      <c r="H189" s="68"/>
    </row>
    <row r="190" spans="1:14" ht="19.5" customHeight="1" x14ac:dyDescent="0.25">
      <c r="A190" s="114" t="s">
        <v>790</v>
      </c>
      <c r="B190" s="114"/>
      <c r="C190" s="114"/>
      <c r="D190" s="114"/>
      <c r="E190" s="114"/>
      <c r="F190" s="114"/>
      <c r="G190" s="114"/>
      <c r="H190" s="114"/>
    </row>
    <row r="191" spans="1:14" ht="27" customHeight="1" x14ac:dyDescent="0.25">
      <c r="A191" s="1" t="s">
        <v>791</v>
      </c>
    </row>
    <row r="192" spans="1:14" ht="27" customHeight="1" x14ac:dyDescent="0.25"/>
    <row r="193" spans="1:10" ht="27" customHeight="1" x14ac:dyDescent="0.25">
      <c r="A193" s="114" t="s">
        <v>876</v>
      </c>
      <c r="B193" s="114"/>
      <c r="C193" s="114"/>
      <c r="D193" s="114"/>
      <c r="E193" s="114"/>
      <c r="F193" s="114"/>
      <c r="G193" s="114"/>
      <c r="H193" s="114"/>
    </row>
    <row r="195" spans="1:10" ht="23.25" customHeight="1" x14ac:dyDescent="0.25">
      <c r="A195" s="84" t="s">
        <v>877</v>
      </c>
      <c r="B195" s="84"/>
      <c r="C195" s="84"/>
      <c r="D195" s="84"/>
      <c r="E195" s="84"/>
      <c r="F195" s="84"/>
      <c r="G195" s="84"/>
      <c r="H195" s="84"/>
    </row>
    <row r="196" spans="1:10" ht="69" customHeight="1" x14ac:dyDescent="0.25">
      <c r="A196" s="84"/>
      <c r="B196" s="84"/>
      <c r="C196" s="84"/>
      <c r="D196" s="84"/>
      <c r="E196" s="84"/>
      <c r="F196" s="84"/>
      <c r="G196" s="84"/>
      <c r="H196" s="84"/>
    </row>
    <row r="198" spans="1:10" ht="21" x14ac:dyDescent="0.35">
      <c r="A198" s="110" t="s">
        <v>531</v>
      </c>
      <c r="B198" s="110"/>
      <c r="C198" s="110"/>
      <c r="D198" s="110"/>
      <c r="E198" s="110"/>
      <c r="F198" s="110"/>
      <c r="G198" s="110"/>
      <c r="H198" s="110"/>
    </row>
    <row r="200" spans="1:10" ht="21" x14ac:dyDescent="0.35">
      <c r="A200" s="111" t="s">
        <v>639</v>
      </c>
      <c r="B200" s="111"/>
      <c r="C200" s="111"/>
      <c r="D200" s="111"/>
      <c r="E200" s="111"/>
      <c r="F200" s="111"/>
      <c r="G200" s="111"/>
      <c r="H200" s="111"/>
    </row>
    <row r="202" spans="1:10" ht="40.5" customHeight="1" x14ac:dyDescent="0.25">
      <c r="A202" s="84" t="s">
        <v>640</v>
      </c>
      <c r="B202" s="84"/>
      <c r="C202" s="84"/>
      <c r="D202" s="84"/>
      <c r="E202" s="84"/>
      <c r="F202" s="84"/>
      <c r="G202" s="84"/>
      <c r="H202" s="84"/>
    </row>
    <row r="203" spans="1:10" ht="18.75" customHeight="1" x14ac:dyDescent="0.25"/>
    <row r="204" spans="1:10" ht="17.25" customHeight="1" x14ac:dyDescent="0.25">
      <c r="A204" s="84" t="s">
        <v>532</v>
      </c>
      <c r="B204" s="84"/>
      <c r="C204" s="84"/>
      <c r="D204" s="84"/>
      <c r="E204" s="84"/>
      <c r="F204" s="84"/>
      <c r="G204" s="84"/>
      <c r="H204" s="3">
        <f>4406*1.8</f>
        <v>7930.8</v>
      </c>
      <c r="J204" s="45"/>
    </row>
    <row r="205" spans="1:10" ht="18" customHeight="1" x14ac:dyDescent="0.25">
      <c r="A205" s="84" t="s">
        <v>68</v>
      </c>
      <c r="B205" s="84"/>
      <c r="C205" s="84"/>
      <c r="D205" s="84"/>
      <c r="E205" s="84"/>
      <c r="F205" s="84"/>
      <c r="G205" s="84"/>
      <c r="H205" s="3">
        <v>7931</v>
      </c>
    </row>
    <row r="206" spans="1:10" x14ac:dyDescent="0.25">
      <c r="A206" s="84" t="s">
        <v>69</v>
      </c>
      <c r="B206" s="84"/>
      <c r="C206" s="84"/>
      <c r="D206" s="84"/>
      <c r="E206" s="84"/>
      <c r="F206" s="84"/>
      <c r="G206" s="84"/>
      <c r="H206" s="3">
        <f t="shared" ref="H206" si="0">4406*1.8</f>
        <v>7930.8</v>
      </c>
    </row>
    <row r="207" spans="1:10" x14ac:dyDescent="0.25">
      <c r="A207" s="84" t="s">
        <v>70</v>
      </c>
      <c r="B207" s="84"/>
      <c r="C207" s="84"/>
      <c r="D207" s="84"/>
      <c r="E207" s="84"/>
      <c r="F207" s="84"/>
      <c r="G207" s="84"/>
      <c r="H207" s="3">
        <v>7931</v>
      </c>
    </row>
    <row r="208" spans="1:10" ht="16.5" customHeight="1" x14ac:dyDescent="0.25">
      <c r="A208" s="84" t="s">
        <v>71</v>
      </c>
      <c r="B208" s="84"/>
      <c r="C208" s="84"/>
      <c r="D208" s="84"/>
      <c r="E208" s="84"/>
      <c r="F208" s="84"/>
      <c r="G208" s="84"/>
      <c r="H208" s="3">
        <f t="shared" ref="H208" si="1">4406*1.8</f>
        <v>7930.8</v>
      </c>
    </row>
    <row r="209" spans="1:8" ht="15" customHeight="1" x14ac:dyDescent="0.25">
      <c r="A209" s="84" t="s">
        <v>72</v>
      </c>
      <c r="B209" s="84"/>
      <c r="C209" s="84"/>
      <c r="D209" s="84"/>
      <c r="E209" s="84"/>
      <c r="F209" s="84"/>
      <c r="G209" s="84"/>
      <c r="H209" s="3">
        <v>7931</v>
      </c>
    </row>
    <row r="210" spans="1:8" x14ac:dyDescent="0.25">
      <c r="A210" s="84" t="s">
        <v>73</v>
      </c>
      <c r="B210" s="84"/>
      <c r="C210" s="84"/>
      <c r="D210" s="84"/>
      <c r="E210" s="84"/>
      <c r="F210" s="84"/>
      <c r="G210" s="84"/>
      <c r="H210" s="3">
        <f t="shared" ref="H210" si="2">4406*1.8</f>
        <v>7930.8</v>
      </c>
    </row>
    <row r="211" spans="1:8" x14ac:dyDescent="0.25">
      <c r="A211" s="84" t="s">
        <v>74</v>
      </c>
      <c r="B211" s="84"/>
      <c r="C211" s="84"/>
      <c r="D211" s="84"/>
      <c r="E211" s="84"/>
      <c r="F211" s="84"/>
      <c r="G211" s="84"/>
      <c r="H211" s="3">
        <v>7931</v>
      </c>
    </row>
    <row r="212" spans="1:8" x14ac:dyDescent="0.25">
      <c r="A212" s="84" t="s">
        <v>75</v>
      </c>
      <c r="B212" s="84"/>
      <c r="C212" s="84"/>
      <c r="D212" s="84"/>
      <c r="E212" s="84"/>
      <c r="F212" s="84"/>
      <c r="G212" s="84"/>
      <c r="H212" s="3">
        <f t="shared" ref="H212" si="3">4406*1.8</f>
        <v>7930.8</v>
      </c>
    </row>
    <row r="213" spans="1:8" x14ac:dyDescent="0.25">
      <c r="A213" s="84" t="s">
        <v>76</v>
      </c>
      <c r="B213" s="84"/>
      <c r="C213" s="84"/>
      <c r="D213" s="84"/>
      <c r="E213" s="84"/>
      <c r="F213" s="84"/>
      <c r="G213" s="84"/>
      <c r="H213" s="3">
        <v>7931</v>
      </c>
    </row>
    <row r="214" spans="1:8" x14ac:dyDescent="0.25">
      <c r="A214" s="84" t="s">
        <v>77</v>
      </c>
      <c r="B214" s="84"/>
      <c r="C214" s="84"/>
      <c r="D214" s="84"/>
      <c r="E214" s="84"/>
      <c r="F214" s="84"/>
      <c r="G214" s="84"/>
      <c r="H214" s="3">
        <f>6481*1.8</f>
        <v>11665.800000000001</v>
      </c>
    </row>
    <row r="215" spans="1:8" x14ac:dyDescent="0.25">
      <c r="A215" s="84" t="s">
        <v>78</v>
      </c>
      <c r="B215" s="84"/>
      <c r="C215" s="84"/>
      <c r="D215" s="84"/>
      <c r="E215" s="84"/>
      <c r="F215" s="84"/>
      <c r="G215" s="84"/>
      <c r="H215" s="3">
        <f>4406*1.8</f>
        <v>7930.8</v>
      </c>
    </row>
    <row r="216" spans="1:8" x14ac:dyDescent="0.25">
      <c r="A216" s="84" t="s">
        <v>79</v>
      </c>
      <c r="B216" s="84"/>
      <c r="C216" s="84"/>
      <c r="D216" s="84"/>
      <c r="E216" s="84"/>
      <c r="F216" s="84"/>
      <c r="G216" s="84"/>
      <c r="H216" s="3">
        <v>7931</v>
      </c>
    </row>
    <row r="217" spans="1:8" x14ac:dyDescent="0.25">
      <c r="A217" s="84" t="s">
        <v>80</v>
      </c>
      <c r="B217" s="84"/>
      <c r="C217" s="84"/>
      <c r="D217" s="84"/>
      <c r="E217" s="84"/>
      <c r="F217" s="84"/>
      <c r="G217" s="84"/>
      <c r="H217" s="3">
        <v>7931</v>
      </c>
    </row>
    <row r="218" spans="1:8" x14ac:dyDescent="0.25">
      <c r="A218" s="84" t="s">
        <v>81</v>
      </c>
      <c r="B218" s="84"/>
      <c r="C218" s="84"/>
      <c r="D218" s="84"/>
      <c r="E218" s="84"/>
      <c r="F218" s="84"/>
      <c r="G218" s="84"/>
      <c r="H218" s="3">
        <f>10811*1.8</f>
        <v>19459.8</v>
      </c>
    </row>
    <row r="219" spans="1:8" x14ac:dyDescent="0.25">
      <c r="A219" s="84" t="s">
        <v>82</v>
      </c>
      <c r="B219" s="84"/>
      <c r="C219" s="84"/>
      <c r="D219" s="84"/>
      <c r="E219" s="84"/>
      <c r="F219" s="84"/>
      <c r="G219" s="84"/>
      <c r="H219" s="3">
        <f>4406*1.8</f>
        <v>7930.8</v>
      </c>
    </row>
    <row r="220" spans="1:8" x14ac:dyDescent="0.25">
      <c r="A220" s="84" t="s">
        <v>83</v>
      </c>
      <c r="B220" s="84"/>
      <c r="C220" s="84"/>
      <c r="D220" s="84"/>
      <c r="E220" s="84"/>
      <c r="F220" s="84"/>
      <c r="G220" s="84"/>
      <c r="H220" s="3">
        <v>7931</v>
      </c>
    </row>
    <row r="221" spans="1:8" x14ac:dyDescent="0.25">
      <c r="A221" s="84" t="s">
        <v>84</v>
      </c>
      <c r="B221" s="84"/>
      <c r="C221" s="84"/>
      <c r="D221" s="84"/>
      <c r="E221" s="84"/>
      <c r="F221" s="84"/>
      <c r="G221" s="84"/>
      <c r="H221" s="3">
        <v>7931</v>
      </c>
    </row>
    <row r="222" spans="1:8" x14ac:dyDescent="0.25">
      <c r="A222" s="84" t="s">
        <v>85</v>
      </c>
      <c r="B222" s="84"/>
      <c r="C222" s="84"/>
      <c r="D222" s="84"/>
      <c r="E222" s="84"/>
      <c r="F222" s="84"/>
      <c r="G222" s="84"/>
      <c r="H222" s="3">
        <v>7931</v>
      </c>
    </row>
    <row r="223" spans="1:8" ht="19.5" customHeight="1" x14ac:dyDescent="0.25">
      <c r="A223" s="84" t="s">
        <v>86</v>
      </c>
      <c r="B223" s="84"/>
      <c r="C223" s="84"/>
      <c r="D223" s="84"/>
      <c r="E223" s="84"/>
      <c r="F223" s="84"/>
      <c r="G223" s="84"/>
      <c r="H223" s="3">
        <f>11939*1.8</f>
        <v>21490.2</v>
      </c>
    </row>
    <row r="224" spans="1:8" x14ac:dyDescent="0.25">
      <c r="A224" s="84" t="s">
        <v>87</v>
      </c>
      <c r="B224" s="84"/>
      <c r="C224" s="84"/>
      <c r="D224" s="84"/>
      <c r="E224" s="84"/>
      <c r="F224" s="84"/>
      <c r="G224" s="84"/>
      <c r="H224" s="3">
        <f>26363*1.8</f>
        <v>47453.4</v>
      </c>
    </row>
    <row r="226" spans="1:8" ht="33" customHeight="1" x14ac:dyDescent="0.25">
      <c r="A226" s="90" t="s">
        <v>88</v>
      </c>
      <c r="B226" s="90"/>
      <c r="C226" s="90"/>
      <c r="D226" s="90"/>
      <c r="E226" s="90"/>
      <c r="F226" s="90"/>
      <c r="G226" s="90"/>
      <c r="H226" s="90"/>
    </row>
    <row r="227" spans="1:8" ht="25.5" customHeight="1" x14ac:dyDescent="0.25">
      <c r="A227" s="90" t="s">
        <v>89</v>
      </c>
      <c r="B227" s="90"/>
      <c r="C227" s="90"/>
      <c r="D227" s="90"/>
      <c r="E227" s="90"/>
      <c r="F227" s="90"/>
      <c r="G227" s="90"/>
      <c r="H227" s="90"/>
    </row>
    <row r="228" spans="1:8" ht="22.5" customHeight="1" x14ac:dyDescent="0.25">
      <c r="A228" s="90" t="s">
        <v>90</v>
      </c>
      <c r="B228" s="90"/>
      <c r="C228" s="90"/>
      <c r="D228" s="90"/>
      <c r="E228" s="90"/>
      <c r="F228" s="90"/>
      <c r="G228" s="90"/>
      <c r="H228" s="90"/>
    </row>
    <row r="229" spans="1:8" ht="34.5" customHeight="1" x14ac:dyDescent="0.25">
      <c r="A229" s="90" t="s">
        <v>91</v>
      </c>
      <c r="B229" s="90"/>
      <c r="C229" s="90"/>
      <c r="D229" s="90"/>
      <c r="E229" s="90"/>
      <c r="F229" s="90"/>
      <c r="G229" s="90"/>
      <c r="H229" s="90"/>
    </row>
    <row r="230" spans="1:8" ht="18.75" customHeight="1" x14ac:dyDescent="0.25">
      <c r="A230" s="90" t="s">
        <v>92</v>
      </c>
      <c r="B230" s="90"/>
      <c r="C230" s="90"/>
      <c r="D230" s="90"/>
      <c r="E230" s="90"/>
      <c r="F230" s="90"/>
      <c r="G230" s="90"/>
      <c r="H230" s="90"/>
    </row>
    <row r="231" spans="1:8" x14ac:dyDescent="0.25">
      <c r="A231" s="1" t="s">
        <v>93</v>
      </c>
    </row>
    <row r="232" spans="1:8" ht="21" x14ac:dyDescent="0.35">
      <c r="A232" s="110" t="s">
        <v>533</v>
      </c>
      <c r="B232" s="110"/>
      <c r="C232" s="110"/>
      <c r="D232" s="110"/>
      <c r="E232" s="110"/>
      <c r="F232" s="110"/>
      <c r="G232" s="110"/>
      <c r="H232" s="110"/>
    </row>
    <row r="234" spans="1:8" ht="21" x14ac:dyDescent="0.35">
      <c r="A234" s="111" t="s">
        <v>641</v>
      </c>
      <c r="B234" s="111"/>
      <c r="C234" s="111"/>
      <c r="D234" s="111"/>
      <c r="E234" s="111"/>
      <c r="F234" s="111"/>
      <c r="G234" s="111"/>
      <c r="H234" s="111"/>
    </row>
    <row r="236" spans="1:8" x14ac:dyDescent="0.25">
      <c r="A236" s="84" t="s">
        <v>534</v>
      </c>
      <c r="B236" s="84"/>
      <c r="C236" s="84"/>
      <c r="D236" s="84"/>
      <c r="E236" s="84"/>
      <c r="F236" s="84"/>
      <c r="G236" s="84"/>
      <c r="H236" s="84"/>
    </row>
    <row r="238" spans="1:8" x14ac:dyDescent="0.25">
      <c r="A238" s="84" t="s">
        <v>94</v>
      </c>
      <c r="B238" s="84"/>
      <c r="C238" s="84"/>
      <c r="D238" s="84"/>
      <c r="E238" s="84"/>
      <c r="F238" s="84"/>
      <c r="G238" s="84"/>
      <c r="H238" s="2">
        <f>1899*1.8</f>
        <v>3418.2000000000003</v>
      </c>
    </row>
    <row r="239" spans="1:8" x14ac:dyDescent="0.25">
      <c r="A239" s="84" t="s">
        <v>95</v>
      </c>
      <c r="B239" s="84"/>
      <c r="C239" s="84"/>
      <c r="D239" s="84"/>
      <c r="E239" s="84"/>
      <c r="F239" s="84"/>
      <c r="G239" s="84"/>
      <c r="H239" s="2"/>
    </row>
    <row r="240" spans="1:8" x14ac:dyDescent="0.25">
      <c r="A240" s="1" t="s">
        <v>96</v>
      </c>
      <c r="B240" s="84" t="s">
        <v>97</v>
      </c>
      <c r="C240" s="84"/>
      <c r="D240" s="84"/>
      <c r="E240" s="84"/>
      <c r="F240" s="84"/>
      <c r="G240" s="84"/>
      <c r="H240" s="2">
        <f>527*1.8</f>
        <v>948.6</v>
      </c>
    </row>
    <row r="241" spans="1:9" x14ac:dyDescent="0.25">
      <c r="A241" s="1" t="s">
        <v>98</v>
      </c>
      <c r="B241" s="84" t="s">
        <v>99</v>
      </c>
      <c r="C241" s="84"/>
      <c r="D241" s="84"/>
      <c r="E241" s="84"/>
      <c r="F241" s="84"/>
      <c r="G241" s="84"/>
      <c r="H241" s="2">
        <f>2110*1.8</f>
        <v>3798</v>
      </c>
    </row>
    <row r="242" spans="1:9" ht="43.5" customHeight="1" x14ac:dyDescent="0.25">
      <c r="A242" s="84" t="s">
        <v>100</v>
      </c>
      <c r="B242" s="84"/>
      <c r="C242" s="84"/>
      <c r="D242" s="84"/>
      <c r="E242" s="84"/>
      <c r="F242" s="84"/>
      <c r="G242" s="84"/>
      <c r="H242" s="3">
        <f>19980*1.8</f>
        <v>35964</v>
      </c>
    </row>
    <row r="243" spans="1:9" ht="28.5" customHeight="1" x14ac:dyDescent="0.25">
      <c r="A243" s="84" t="s">
        <v>786</v>
      </c>
      <c r="B243" s="84"/>
      <c r="C243" s="84"/>
      <c r="D243" s="84"/>
      <c r="E243" s="84"/>
      <c r="F243" s="84"/>
      <c r="G243" s="84"/>
      <c r="H243" s="2">
        <f>2637*1.8</f>
        <v>4746.6000000000004</v>
      </c>
    </row>
    <row r="244" spans="1:9" ht="15.75" hidden="1" customHeight="1" x14ac:dyDescent="0.25">
      <c r="A244" s="84" t="s">
        <v>101</v>
      </c>
      <c r="B244" s="84"/>
      <c r="C244" s="84"/>
      <c r="D244" s="84"/>
      <c r="E244" s="84"/>
      <c r="F244" s="84"/>
      <c r="G244" s="84"/>
      <c r="H244" s="1">
        <v>500</v>
      </c>
    </row>
    <row r="245" spans="1:9" ht="15.75" customHeight="1" x14ac:dyDescent="0.25">
      <c r="A245" s="63" t="s">
        <v>784</v>
      </c>
      <c r="B245" s="63"/>
      <c r="C245" s="63"/>
      <c r="D245" s="63"/>
      <c r="E245" s="63"/>
      <c r="F245" s="63"/>
      <c r="G245" s="63"/>
      <c r="H245" s="64" t="s">
        <v>785</v>
      </c>
    </row>
    <row r="246" spans="1:9" ht="15.75" customHeight="1" x14ac:dyDescent="0.25">
      <c r="A246" s="84" t="s">
        <v>101</v>
      </c>
      <c r="B246" s="84"/>
      <c r="C246" s="84"/>
      <c r="D246" s="84"/>
      <c r="E246" s="84"/>
      <c r="F246" s="84"/>
      <c r="G246" s="84"/>
      <c r="H246" s="2">
        <f>999*1.8</f>
        <v>1798.2</v>
      </c>
    </row>
    <row r="247" spans="1:9" ht="15.75" customHeight="1" x14ac:dyDescent="0.25">
      <c r="A247" s="89" t="s">
        <v>804</v>
      </c>
      <c r="B247" s="89"/>
      <c r="C247" s="89"/>
      <c r="D247" s="89"/>
      <c r="E247" s="89"/>
      <c r="F247" s="89"/>
      <c r="G247" s="89"/>
      <c r="H247" s="3">
        <f>1899*1.8</f>
        <v>3418.2000000000003</v>
      </c>
      <c r="I247" s="29"/>
    </row>
    <row r="248" spans="1:9" ht="20.25" customHeight="1" x14ac:dyDescent="0.25">
      <c r="A248" s="4"/>
      <c r="B248" s="4"/>
      <c r="C248" s="4"/>
      <c r="D248" s="4"/>
      <c r="E248" s="4"/>
      <c r="F248" s="4"/>
      <c r="G248" s="4"/>
      <c r="H248" s="2"/>
    </row>
    <row r="249" spans="1:9" ht="21" x14ac:dyDescent="0.35">
      <c r="A249" s="110" t="s">
        <v>535</v>
      </c>
      <c r="B249" s="110"/>
      <c r="C249" s="110"/>
      <c r="D249" s="110"/>
      <c r="E249" s="110"/>
      <c r="F249" s="110"/>
      <c r="G249" s="110"/>
      <c r="H249" s="110"/>
    </row>
    <row r="252" spans="1:9" ht="21" x14ac:dyDescent="0.35">
      <c r="A252" s="111" t="s">
        <v>642</v>
      </c>
      <c r="B252" s="111"/>
      <c r="C252" s="111"/>
      <c r="D252" s="111"/>
      <c r="E252" s="111"/>
      <c r="F252" s="111"/>
      <c r="G252" s="111"/>
      <c r="H252" s="111"/>
    </row>
    <row r="254" spans="1:9" x14ac:dyDescent="0.25">
      <c r="A254" s="125" t="s">
        <v>536</v>
      </c>
      <c r="B254" s="125"/>
      <c r="C254" s="125"/>
      <c r="D254" s="125"/>
      <c r="E254" s="125"/>
      <c r="F254" s="125"/>
      <c r="G254" s="125"/>
      <c r="H254" s="125"/>
    </row>
    <row r="255" spans="1:9" x14ac:dyDescent="0.25">
      <c r="A255" s="17"/>
      <c r="B255" s="17"/>
      <c r="C255" s="17"/>
      <c r="D255" s="17"/>
      <c r="E255" s="17"/>
      <c r="F255" s="17"/>
      <c r="G255" s="17"/>
      <c r="H255" s="58"/>
    </row>
    <row r="256" spans="1:9" ht="21" x14ac:dyDescent="0.35">
      <c r="A256" s="110" t="s">
        <v>537</v>
      </c>
      <c r="B256" s="110"/>
      <c r="C256" s="110"/>
      <c r="D256" s="110"/>
      <c r="E256" s="110"/>
      <c r="F256" s="110"/>
      <c r="G256" s="110"/>
      <c r="H256" s="110"/>
    </row>
    <row r="258" spans="1:8" ht="21" x14ac:dyDescent="0.35">
      <c r="A258" s="111" t="s">
        <v>643</v>
      </c>
      <c r="B258" s="111"/>
      <c r="C258" s="111"/>
      <c r="D258" s="111"/>
      <c r="E258" s="111"/>
      <c r="F258" s="111"/>
      <c r="G258" s="111"/>
      <c r="H258" s="111"/>
    </row>
    <row r="260" spans="1:8" x14ac:dyDescent="0.25">
      <c r="A260" s="84" t="s">
        <v>538</v>
      </c>
      <c r="B260" s="84"/>
      <c r="C260" s="84"/>
      <c r="D260" s="84"/>
      <c r="E260" s="84"/>
      <c r="F260" s="84"/>
      <c r="G260" s="84"/>
      <c r="H260" s="84"/>
    </row>
    <row r="261" spans="1:8" x14ac:dyDescent="0.25">
      <c r="A261" s="4"/>
      <c r="B261" s="4"/>
      <c r="C261" s="4"/>
      <c r="D261" s="4"/>
      <c r="E261" s="4"/>
      <c r="F261" s="4"/>
      <c r="G261" s="4"/>
      <c r="H261" s="55"/>
    </row>
    <row r="262" spans="1:8" ht="21" x14ac:dyDescent="0.35">
      <c r="A262" s="105" t="s">
        <v>539</v>
      </c>
      <c r="B262" s="105"/>
      <c r="C262" s="105"/>
      <c r="D262" s="105"/>
      <c r="E262" s="105"/>
      <c r="F262" s="105"/>
      <c r="G262" s="105"/>
      <c r="H262" s="105"/>
    </row>
    <row r="264" spans="1:8" ht="21" x14ac:dyDescent="0.35">
      <c r="A264" s="111" t="s">
        <v>102</v>
      </c>
      <c r="B264" s="111"/>
      <c r="C264" s="111"/>
      <c r="D264" s="111"/>
      <c r="E264" s="111"/>
      <c r="F264" s="111"/>
      <c r="G264" s="111"/>
      <c r="H264" s="111"/>
    </row>
    <row r="266" spans="1:8" ht="29.25" customHeight="1" x14ac:dyDescent="0.25">
      <c r="A266" s="84" t="s">
        <v>103</v>
      </c>
      <c r="B266" s="84"/>
      <c r="C266" s="84"/>
      <c r="D266" s="84"/>
      <c r="E266" s="84"/>
      <c r="F266" s="84"/>
      <c r="G266" s="84"/>
      <c r="H266" s="84"/>
    </row>
    <row r="268" spans="1:8" x14ac:dyDescent="0.25">
      <c r="A268" s="124" t="s">
        <v>557</v>
      </c>
      <c r="B268" s="124"/>
      <c r="C268" s="124"/>
      <c r="D268" s="124"/>
      <c r="E268" s="124"/>
      <c r="F268" s="124"/>
      <c r="G268" s="124"/>
      <c r="H268" s="124"/>
    </row>
    <row r="270" spans="1:8" x14ac:dyDescent="0.25">
      <c r="A270" s="84" t="s">
        <v>540</v>
      </c>
      <c r="B270" s="84"/>
      <c r="C270" s="84"/>
      <c r="D270" s="84"/>
      <c r="E270" s="84"/>
      <c r="F270" s="84"/>
      <c r="G270" s="84"/>
      <c r="H270" s="2">
        <f>469*1.8</f>
        <v>844.2</v>
      </c>
    </row>
    <row r="271" spans="1:8" x14ac:dyDescent="0.25">
      <c r="A271" s="84" t="s">
        <v>104</v>
      </c>
      <c r="B271" s="84"/>
      <c r="C271" s="84"/>
      <c r="D271" s="84"/>
      <c r="E271" s="84"/>
      <c r="F271" s="84"/>
      <c r="G271" s="84"/>
      <c r="H271" s="2">
        <f>6777*1.8</f>
        <v>12198.6</v>
      </c>
    </row>
    <row r="272" spans="1:8" ht="31.5" customHeight="1" x14ac:dyDescent="0.25">
      <c r="A272" s="84" t="s">
        <v>105</v>
      </c>
      <c r="B272" s="84"/>
      <c r="C272" s="84"/>
      <c r="D272" s="84"/>
      <c r="E272" s="84"/>
      <c r="F272" s="84"/>
      <c r="G272" s="84"/>
      <c r="H272" s="2">
        <f>3504*1.8</f>
        <v>6307.2</v>
      </c>
    </row>
    <row r="273" spans="1:8" x14ac:dyDescent="0.25">
      <c r="A273" s="84" t="s">
        <v>541</v>
      </c>
      <c r="B273" s="84"/>
      <c r="C273" s="84"/>
      <c r="D273" s="84"/>
      <c r="E273" s="84"/>
      <c r="F273" s="84"/>
      <c r="G273" s="84"/>
      <c r="H273" s="2">
        <f>542*1.8</f>
        <v>975.6</v>
      </c>
    </row>
    <row r="274" spans="1:8" x14ac:dyDescent="0.25">
      <c r="A274" s="84" t="s">
        <v>106</v>
      </c>
      <c r="B274" s="84"/>
      <c r="C274" s="84"/>
      <c r="D274" s="84"/>
      <c r="E274" s="84"/>
      <c r="F274" s="84"/>
      <c r="G274" s="84"/>
      <c r="H274" s="2">
        <f>204*1.8</f>
        <v>367.2</v>
      </c>
    </row>
    <row r="275" spans="1:8" x14ac:dyDescent="0.25">
      <c r="A275" s="84" t="s">
        <v>107</v>
      </c>
      <c r="B275" s="84"/>
      <c r="C275" s="84"/>
      <c r="D275" s="84"/>
      <c r="E275" s="84"/>
      <c r="F275" s="84"/>
      <c r="G275" s="84"/>
      <c r="H275" s="2">
        <f>542*1.8</f>
        <v>975.6</v>
      </c>
    </row>
    <row r="276" spans="1:8" x14ac:dyDescent="0.25">
      <c r="A276" s="84" t="s">
        <v>108</v>
      </c>
      <c r="B276" s="84"/>
      <c r="C276" s="84"/>
      <c r="D276" s="84"/>
      <c r="E276" s="84"/>
      <c r="F276" s="84"/>
      <c r="G276" s="84"/>
      <c r="H276" s="2">
        <f>1357*1.8</f>
        <v>2442.6</v>
      </c>
    </row>
    <row r="277" spans="1:8" x14ac:dyDescent="0.25">
      <c r="A277" s="84" t="s">
        <v>109</v>
      </c>
      <c r="B277" s="84"/>
      <c r="C277" s="84"/>
      <c r="D277" s="84"/>
      <c r="E277" s="84"/>
      <c r="F277" s="84"/>
      <c r="G277" s="84"/>
      <c r="H277" s="2">
        <f>669*1.8</f>
        <v>1204.2</v>
      </c>
    </row>
    <row r="278" spans="1:8" x14ac:dyDescent="0.25">
      <c r="A278" s="84" t="s">
        <v>110</v>
      </c>
      <c r="B278" s="84"/>
      <c r="C278" s="84"/>
      <c r="D278" s="84"/>
      <c r="E278" s="84"/>
      <c r="F278" s="84"/>
      <c r="G278" s="84"/>
      <c r="H278" s="2">
        <f>272*1.8</f>
        <v>489.6</v>
      </c>
    </row>
    <row r="279" spans="1:8" ht="29.25" customHeight="1" x14ac:dyDescent="0.25">
      <c r="A279" s="84" t="s">
        <v>542</v>
      </c>
      <c r="B279" s="84"/>
      <c r="C279" s="84"/>
      <c r="D279" s="84"/>
      <c r="E279" s="84"/>
      <c r="F279" s="84"/>
      <c r="G279" s="84"/>
      <c r="H279" s="2">
        <f>542*1.8</f>
        <v>975.6</v>
      </c>
    </row>
    <row r="280" spans="1:8" x14ac:dyDescent="0.25">
      <c r="A280" s="84" t="s">
        <v>111</v>
      </c>
      <c r="B280" s="84"/>
      <c r="C280" s="84"/>
      <c r="D280" s="84"/>
      <c r="E280" s="84"/>
      <c r="F280" s="84"/>
      <c r="G280" s="84"/>
      <c r="H280" s="2">
        <f>226*1.8</f>
        <v>406.8</v>
      </c>
    </row>
    <row r="281" spans="1:8" x14ac:dyDescent="0.25">
      <c r="A281" s="84" t="s">
        <v>543</v>
      </c>
      <c r="B281" s="84"/>
      <c r="C281" s="84"/>
      <c r="D281" s="84"/>
      <c r="E281" s="84"/>
      <c r="F281" s="84"/>
      <c r="G281" s="84"/>
      <c r="H281" s="2">
        <f>127*1.8</f>
        <v>228.6</v>
      </c>
    </row>
    <row r="282" spans="1:8" x14ac:dyDescent="0.25">
      <c r="A282" s="88" t="s">
        <v>458</v>
      </c>
      <c r="B282" s="88"/>
      <c r="C282" s="88"/>
      <c r="D282" s="88"/>
      <c r="E282" s="88"/>
      <c r="F282" s="88"/>
      <c r="G282" s="88"/>
      <c r="H282" s="3">
        <f>4699*1.8</f>
        <v>8458.2000000000007</v>
      </c>
    </row>
    <row r="283" spans="1:8" x14ac:dyDescent="0.25">
      <c r="A283" s="88" t="s">
        <v>459</v>
      </c>
      <c r="B283" s="88"/>
      <c r="C283" s="88"/>
      <c r="D283" s="88"/>
      <c r="E283" s="88"/>
      <c r="F283" s="88"/>
      <c r="G283" s="88"/>
      <c r="H283" s="3">
        <f>3127*1.8</f>
        <v>5628.6</v>
      </c>
    </row>
    <row r="284" spans="1:8" x14ac:dyDescent="0.25">
      <c r="A284" s="84" t="s">
        <v>460</v>
      </c>
      <c r="B284" s="84"/>
      <c r="C284" s="84"/>
      <c r="D284" s="84"/>
      <c r="E284" s="84"/>
      <c r="F284" s="84"/>
      <c r="G284" s="84"/>
      <c r="H284" s="2">
        <f>127*1.8</f>
        <v>228.6</v>
      </c>
    </row>
    <row r="285" spans="1:8" x14ac:dyDescent="0.25">
      <c r="A285" s="84" t="s">
        <v>461</v>
      </c>
      <c r="B285" s="84"/>
      <c r="C285" s="84"/>
      <c r="D285" s="84"/>
      <c r="E285" s="84"/>
      <c r="F285" s="84"/>
      <c r="G285" s="84"/>
      <c r="H285" s="2">
        <f>3104*1.8</f>
        <v>5587.2</v>
      </c>
    </row>
    <row r="286" spans="1:8" x14ac:dyDescent="0.25">
      <c r="A286" s="84" t="s">
        <v>462</v>
      </c>
      <c r="B286" s="84"/>
      <c r="C286" s="84"/>
      <c r="D286" s="84"/>
      <c r="E286" s="84"/>
      <c r="F286" s="84"/>
      <c r="G286" s="84"/>
      <c r="H286" s="2">
        <f>4699*1.8</f>
        <v>8458.2000000000007</v>
      </c>
    </row>
    <row r="287" spans="1:8" x14ac:dyDescent="0.25">
      <c r="A287" s="84" t="s">
        <v>463</v>
      </c>
      <c r="B287" s="84"/>
      <c r="C287" s="84"/>
      <c r="D287" s="84"/>
      <c r="E287" s="84"/>
      <c r="F287" s="84"/>
      <c r="G287" s="84"/>
      <c r="H287" s="2">
        <f>181*1.8</f>
        <v>325.8</v>
      </c>
    </row>
    <row r="288" spans="1:8" x14ac:dyDescent="0.25">
      <c r="A288" s="88" t="s">
        <v>544</v>
      </c>
      <c r="B288" s="88"/>
      <c r="C288" s="88"/>
      <c r="D288" s="88"/>
      <c r="E288" s="88"/>
      <c r="F288" s="88"/>
      <c r="G288" s="88"/>
      <c r="H288" s="2">
        <f>632*1.8</f>
        <v>1137.6000000000001</v>
      </c>
    </row>
    <row r="289" spans="1:8" x14ac:dyDescent="0.25">
      <c r="A289" s="84" t="s">
        <v>545</v>
      </c>
      <c r="B289" s="84"/>
      <c r="C289" s="84"/>
      <c r="D289" s="84"/>
      <c r="E289" s="84"/>
      <c r="F289" s="84"/>
      <c r="G289" s="84"/>
      <c r="H289" s="2">
        <f>959*1.8</f>
        <v>1726.2</v>
      </c>
    </row>
    <row r="290" spans="1:8" x14ac:dyDescent="0.25">
      <c r="A290" s="84" t="s">
        <v>546</v>
      </c>
      <c r="B290" s="84"/>
      <c r="C290" s="84"/>
      <c r="D290" s="84"/>
      <c r="E290" s="84"/>
      <c r="F290" s="84"/>
      <c r="G290" s="84"/>
      <c r="H290" s="2">
        <f>462*1.8</f>
        <v>831.6</v>
      </c>
    </row>
    <row r="291" spans="1:8" x14ac:dyDescent="0.25">
      <c r="A291" s="84" t="s">
        <v>547</v>
      </c>
      <c r="B291" s="84"/>
      <c r="C291" s="84"/>
      <c r="D291" s="84"/>
      <c r="E291" s="84"/>
      <c r="F291" s="84"/>
      <c r="G291" s="84"/>
      <c r="H291" s="2">
        <f>244*1.8</f>
        <v>439.2</v>
      </c>
    </row>
    <row r="292" spans="1:8" x14ac:dyDescent="0.25">
      <c r="A292" s="84" t="s">
        <v>464</v>
      </c>
      <c r="B292" s="84"/>
      <c r="C292" s="84"/>
      <c r="D292" s="84"/>
      <c r="E292" s="84"/>
      <c r="F292" s="84"/>
      <c r="G292" s="84"/>
      <c r="H292" s="2">
        <f>240*1.8</f>
        <v>432</v>
      </c>
    </row>
    <row r="293" spans="1:8" x14ac:dyDescent="0.25">
      <c r="A293" s="84" t="s">
        <v>465</v>
      </c>
      <c r="B293" s="84"/>
      <c r="C293" s="84"/>
      <c r="D293" s="84"/>
      <c r="E293" s="84"/>
      <c r="F293" s="84"/>
      <c r="G293" s="84"/>
      <c r="H293" s="2">
        <f>181*1.8</f>
        <v>325.8</v>
      </c>
    </row>
    <row r="294" spans="1:8" x14ac:dyDescent="0.25">
      <c r="A294" s="84" t="s">
        <v>466</v>
      </c>
      <c r="B294" s="84"/>
      <c r="C294" s="84"/>
      <c r="D294" s="84"/>
      <c r="E294" s="84"/>
      <c r="F294" s="84"/>
      <c r="G294" s="84"/>
      <c r="H294" s="2">
        <f>98*1.8</f>
        <v>176.4</v>
      </c>
    </row>
    <row r="295" spans="1:8" x14ac:dyDescent="0.25">
      <c r="A295" s="84" t="s">
        <v>467</v>
      </c>
      <c r="B295" s="84"/>
      <c r="C295" s="84"/>
      <c r="D295" s="84"/>
      <c r="E295" s="84"/>
      <c r="F295" s="84"/>
      <c r="G295" s="84"/>
      <c r="H295" s="2"/>
    </row>
    <row r="296" spans="1:8" x14ac:dyDescent="0.25">
      <c r="A296" s="84" t="s">
        <v>112</v>
      </c>
      <c r="B296" s="84"/>
      <c r="C296" s="84"/>
      <c r="D296" s="84"/>
      <c r="E296" s="84"/>
      <c r="F296" s="84"/>
      <c r="G296" s="84"/>
      <c r="H296" s="2">
        <f>2802*1.8</f>
        <v>5043.6000000000004</v>
      </c>
    </row>
    <row r="297" spans="1:8" x14ac:dyDescent="0.25">
      <c r="A297" s="84" t="s">
        <v>113</v>
      </c>
      <c r="B297" s="84"/>
      <c r="C297" s="84"/>
      <c r="D297" s="84"/>
      <c r="E297" s="84"/>
      <c r="F297" s="84"/>
      <c r="G297" s="84"/>
      <c r="H297" s="2">
        <f>2802*1.8</f>
        <v>5043.6000000000004</v>
      </c>
    </row>
    <row r="298" spans="1:8" ht="75.75" customHeight="1" x14ac:dyDescent="0.25">
      <c r="A298" s="100" t="s">
        <v>548</v>
      </c>
      <c r="B298" s="100"/>
      <c r="C298" s="100"/>
      <c r="D298" s="100"/>
      <c r="E298" s="100"/>
      <c r="F298" s="100"/>
      <c r="G298" s="100"/>
      <c r="H298" s="18"/>
    </row>
    <row r="299" spans="1:8" x14ac:dyDescent="0.25">
      <c r="A299" s="84" t="s">
        <v>549</v>
      </c>
      <c r="B299" s="84"/>
      <c r="C299" s="84"/>
      <c r="D299" s="84"/>
      <c r="E299" s="84"/>
      <c r="F299" s="84"/>
      <c r="G299" s="84"/>
      <c r="H299" s="2">
        <f>1357*1.8</f>
        <v>2442.6</v>
      </c>
    </row>
    <row r="300" spans="1:8" ht="30" customHeight="1" x14ac:dyDescent="0.25">
      <c r="A300" s="84" t="s">
        <v>468</v>
      </c>
      <c r="B300" s="84"/>
      <c r="C300" s="84"/>
      <c r="D300" s="84"/>
      <c r="E300" s="84"/>
      <c r="F300" s="84"/>
      <c r="G300" s="84"/>
      <c r="H300" s="2">
        <f>272*1.8</f>
        <v>489.6</v>
      </c>
    </row>
    <row r="301" spans="1:8" x14ac:dyDescent="0.25">
      <c r="A301" s="84" t="s">
        <v>550</v>
      </c>
      <c r="B301" s="84"/>
      <c r="C301" s="84"/>
      <c r="D301" s="84"/>
      <c r="E301" s="84"/>
      <c r="F301" s="84"/>
      <c r="G301" s="84"/>
      <c r="H301" s="2">
        <v>973</v>
      </c>
    </row>
    <row r="302" spans="1:8" x14ac:dyDescent="0.25">
      <c r="A302" s="84" t="s">
        <v>469</v>
      </c>
      <c r="B302" s="84"/>
      <c r="C302" s="84"/>
      <c r="D302" s="84"/>
      <c r="E302" s="84"/>
      <c r="F302" s="84"/>
      <c r="G302" s="84"/>
      <c r="H302" s="2">
        <f>542*1.8</f>
        <v>975.6</v>
      </c>
    </row>
    <row r="303" spans="1:8" ht="30" customHeight="1" x14ac:dyDescent="0.25">
      <c r="A303" s="84" t="s">
        <v>551</v>
      </c>
      <c r="B303" s="84"/>
      <c r="C303" s="84"/>
      <c r="D303" s="84"/>
      <c r="E303" s="84"/>
      <c r="F303" s="84"/>
      <c r="G303" s="84"/>
      <c r="H303" s="2">
        <f>272*1.8</f>
        <v>489.6</v>
      </c>
    </row>
    <row r="304" spans="1:8" x14ac:dyDescent="0.25">
      <c r="A304" s="84" t="s">
        <v>470</v>
      </c>
      <c r="B304" s="84"/>
      <c r="C304" s="84"/>
      <c r="D304" s="84"/>
      <c r="E304" s="84"/>
      <c r="F304" s="84"/>
      <c r="G304" s="84"/>
      <c r="H304" s="2">
        <f>725*1.8</f>
        <v>1305</v>
      </c>
    </row>
    <row r="305" spans="1:8" x14ac:dyDescent="0.25">
      <c r="A305" s="84" t="s">
        <v>552</v>
      </c>
      <c r="B305" s="84"/>
      <c r="C305" s="84"/>
      <c r="D305" s="84"/>
      <c r="E305" s="84"/>
      <c r="F305" s="84"/>
      <c r="G305" s="84"/>
      <c r="H305" s="2">
        <f>793*1.8</f>
        <v>1427.4</v>
      </c>
    </row>
    <row r="306" spans="1:8" x14ac:dyDescent="0.25">
      <c r="A306" s="88" t="s">
        <v>471</v>
      </c>
      <c r="B306" s="88"/>
      <c r="C306" s="88"/>
      <c r="D306" s="88"/>
      <c r="E306" s="88"/>
      <c r="F306" s="88"/>
      <c r="G306" s="88"/>
      <c r="H306" s="2">
        <f>361*1.8</f>
        <v>649.80000000000007</v>
      </c>
    </row>
    <row r="307" spans="1:8" x14ac:dyDescent="0.25">
      <c r="A307" s="84" t="s">
        <v>553</v>
      </c>
      <c r="B307" s="84"/>
      <c r="C307" s="84"/>
      <c r="D307" s="84"/>
      <c r="E307" s="84"/>
      <c r="F307" s="84"/>
      <c r="G307" s="84"/>
      <c r="H307" s="2"/>
    </row>
    <row r="308" spans="1:8" x14ac:dyDescent="0.25">
      <c r="A308" s="88" t="s">
        <v>427</v>
      </c>
      <c r="B308" s="88"/>
      <c r="C308" s="88"/>
      <c r="D308" s="88"/>
      <c r="E308" s="88"/>
      <c r="F308" s="88"/>
      <c r="G308" s="88"/>
      <c r="H308" s="2">
        <f>1055*1.8</f>
        <v>1899</v>
      </c>
    </row>
    <row r="309" spans="1:8" x14ac:dyDescent="0.25">
      <c r="A309" s="88" t="s">
        <v>554</v>
      </c>
      <c r="B309" s="88"/>
      <c r="C309" s="88"/>
      <c r="D309" s="88"/>
      <c r="E309" s="88"/>
      <c r="F309" s="88"/>
      <c r="G309" s="88"/>
      <c r="H309" s="2">
        <f>2110*1.8</f>
        <v>3798</v>
      </c>
    </row>
    <row r="310" spans="1:8" x14ac:dyDescent="0.25">
      <c r="A310" s="88" t="s">
        <v>555</v>
      </c>
      <c r="B310" s="88"/>
      <c r="C310" s="88"/>
      <c r="D310" s="88"/>
      <c r="E310" s="88"/>
      <c r="F310" s="88"/>
      <c r="G310" s="88"/>
      <c r="H310" s="2">
        <f>6*1.8</f>
        <v>10.8</v>
      </c>
    </row>
    <row r="311" spans="1:8" x14ac:dyDescent="0.25">
      <c r="A311" s="1" t="s">
        <v>472</v>
      </c>
      <c r="D311" s="45"/>
      <c r="E311" s="45"/>
      <c r="F311" s="45"/>
      <c r="G311" s="45"/>
      <c r="H311" s="2">
        <f>580*1.8</f>
        <v>1044</v>
      </c>
    </row>
    <row r="312" spans="1:8" x14ac:dyDescent="0.25">
      <c r="A312" s="1" t="s">
        <v>499</v>
      </c>
      <c r="D312" s="45"/>
      <c r="E312" s="45"/>
      <c r="F312" s="45"/>
      <c r="G312" s="45"/>
      <c r="H312" s="2">
        <f>580*1.8</f>
        <v>1044</v>
      </c>
    </row>
    <row r="313" spans="1:8" x14ac:dyDescent="0.25">
      <c r="A313" s="45"/>
      <c r="B313" s="45"/>
      <c r="C313" s="45"/>
      <c r="D313" s="45"/>
      <c r="E313" s="45"/>
      <c r="F313" s="45"/>
      <c r="G313" s="45"/>
      <c r="H313" s="2"/>
    </row>
    <row r="314" spans="1:8" x14ac:dyDescent="0.25">
      <c r="A314" s="126" t="s">
        <v>556</v>
      </c>
      <c r="B314" s="126"/>
      <c r="C314" s="126"/>
      <c r="D314" s="126"/>
      <c r="E314" s="126"/>
      <c r="F314" s="126"/>
      <c r="G314" s="126"/>
      <c r="H314" s="126"/>
    </row>
    <row r="316" spans="1:8" x14ac:dyDescent="0.25">
      <c r="A316" s="84" t="s">
        <v>558</v>
      </c>
      <c r="B316" s="84"/>
      <c r="C316" s="84"/>
      <c r="D316" s="84"/>
      <c r="E316" s="84"/>
      <c r="F316" s="84"/>
      <c r="G316" s="84"/>
      <c r="H316" s="2">
        <f>1217*1.8</f>
        <v>2190.6</v>
      </c>
    </row>
    <row r="317" spans="1:8" x14ac:dyDescent="0.25">
      <c r="A317" s="84" t="s">
        <v>559</v>
      </c>
      <c r="B317" s="84"/>
      <c r="C317" s="84"/>
      <c r="D317" s="84"/>
      <c r="E317" s="84"/>
      <c r="F317" s="84"/>
      <c r="G317" s="84"/>
      <c r="H317" s="2"/>
    </row>
    <row r="318" spans="1:8" x14ac:dyDescent="0.25">
      <c r="A318" s="84" t="s">
        <v>644</v>
      </c>
      <c r="B318" s="84"/>
      <c r="C318" s="84"/>
      <c r="D318" s="84"/>
      <c r="E318" s="84"/>
      <c r="F318" s="84"/>
      <c r="G318" s="84"/>
      <c r="H318" s="2"/>
    </row>
    <row r="319" spans="1:8" x14ac:dyDescent="0.25">
      <c r="A319" s="90" t="s">
        <v>431</v>
      </c>
      <c r="B319" s="90"/>
      <c r="C319" s="90"/>
      <c r="D319" s="90"/>
      <c r="E319" s="90"/>
      <c r="F319" s="90"/>
      <c r="G319" s="90"/>
      <c r="H319" s="2">
        <f>730*1.8</f>
        <v>1314</v>
      </c>
    </row>
    <row r="320" spans="1:8" x14ac:dyDescent="0.25">
      <c r="A320" s="90" t="s">
        <v>432</v>
      </c>
      <c r="B320" s="90"/>
      <c r="C320" s="90"/>
      <c r="D320" s="90"/>
      <c r="E320" s="90"/>
      <c r="F320" s="90"/>
      <c r="G320" s="90"/>
      <c r="H320" s="2"/>
    </row>
    <row r="321" spans="1:8" x14ac:dyDescent="0.25">
      <c r="A321" s="90" t="s">
        <v>560</v>
      </c>
      <c r="B321" s="90"/>
      <c r="C321" s="90"/>
      <c r="D321" s="90"/>
      <c r="E321" s="90"/>
      <c r="F321" s="90"/>
      <c r="G321" s="90"/>
      <c r="H321" s="2">
        <f>3650*1.8</f>
        <v>6570</v>
      </c>
    </row>
    <row r="322" spans="1:8" x14ac:dyDescent="0.25">
      <c r="A322" s="90" t="s">
        <v>428</v>
      </c>
      <c r="B322" s="90"/>
      <c r="C322" s="90"/>
      <c r="D322" s="90"/>
      <c r="E322" s="90"/>
      <c r="F322" s="90"/>
      <c r="G322" s="90"/>
      <c r="H322" s="2">
        <f>4868*1.8</f>
        <v>8762.4</v>
      </c>
    </row>
    <row r="323" spans="1:8" x14ac:dyDescent="0.25">
      <c r="A323" s="90" t="s">
        <v>429</v>
      </c>
      <c r="B323" s="90"/>
      <c r="C323" s="90"/>
      <c r="D323" s="90"/>
      <c r="E323" s="90"/>
      <c r="F323" s="90"/>
      <c r="G323" s="90"/>
      <c r="H323" s="2">
        <f>5273*1.8</f>
        <v>9491.4</v>
      </c>
    </row>
    <row r="324" spans="1:8" x14ac:dyDescent="0.25">
      <c r="A324" s="90" t="s">
        <v>443</v>
      </c>
      <c r="B324" s="90"/>
      <c r="C324" s="90"/>
      <c r="D324" s="90"/>
      <c r="E324" s="90"/>
      <c r="F324" s="90"/>
      <c r="G324" s="90"/>
      <c r="H324" s="2">
        <f>6895*1.8</f>
        <v>12411</v>
      </c>
    </row>
    <row r="325" spans="1:8" x14ac:dyDescent="0.25">
      <c r="A325" s="90" t="s">
        <v>430</v>
      </c>
      <c r="B325" s="90"/>
      <c r="C325" s="90"/>
      <c r="D325" s="90"/>
      <c r="E325" s="90"/>
      <c r="F325" s="90"/>
      <c r="G325" s="90"/>
      <c r="H325" s="2">
        <f>7706*1.8</f>
        <v>13870.800000000001</v>
      </c>
    </row>
    <row r="326" spans="1:8" ht="30" customHeight="1" x14ac:dyDescent="0.25">
      <c r="A326" s="84" t="s">
        <v>561</v>
      </c>
      <c r="B326" s="84"/>
      <c r="C326" s="84"/>
      <c r="D326" s="84"/>
      <c r="E326" s="84"/>
      <c r="F326" s="84"/>
      <c r="G326" s="84"/>
      <c r="H326" s="2">
        <f>487*1.8</f>
        <v>876.6</v>
      </c>
    </row>
    <row r="327" spans="1:8" x14ac:dyDescent="0.25">
      <c r="A327" s="84" t="s">
        <v>473</v>
      </c>
      <c r="B327" s="84"/>
      <c r="C327" s="84"/>
      <c r="D327" s="84"/>
      <c r="E327" s="84"/>
      <c r="F327" s="84"/>
      <c r="G327" s="84"/>
      <c r="H327" s="2">
        <f>204*1.8</f>
        <v>367.2</v>
      </c>
    </row>
    <row r="328" spans="1:8" x14ac:dyDescent="0.25">
      <c r="A328" s="84" t="s">
        <v>474</v>
      </c>
      <c r="B328" s="84"/>
      <c r="C328" s="84"/>
      <c r="D328" s="84"/>
      <c r="E328" s="84"/>
      <c r="F328" s="84"/>
      <c r="G328" s="84"/>
      <c r="H328" s="2"/>
    </row>
    <row r="329" spans="1:8" x14ac:dyDescent="0.25">
      <c r="A329" s="90" t="s">
        <v>114</v>
      </c>
      <c r="B329" s="90"/>
      <c r="C329" s="90"/>
      <c r="D329" s="90"/>
      <c r="E329" s="90"/>
      <c r="F329" s="90"/>
      <c r="G329" s="90"/>
      <c r="H329" s="2">
        <f>406*1.8</f>
        <v>730.80000000000007</v>
      </c>
    </row>
    <row r="330" spans="1:8" x14ac:dyDescent="0.25">
      <c r="A330" s="90" t="s">
        <v>115</v>
      </c>
      <c r="B330" s="90"/>
      <c r="C330" s="90"/>
      <c r="D330" s="90"/>
      <c r="E330" s="90"/>
      <c r="F330" s="90"/>
      <c r="G330" s="90"/>
      <c r="H330" s="2">
        <f>406*1.8</f>
        <v>730.80000000000007</v>
      </c>
    </row>
    <row r="331" spans="1:8" x14ac:dyDescent="0.25">
      <c r="A331" s="90" t="s">
        <v>116</v>
      </c>
      <c r="B331" s="90"/>
      <c r="C331" s="90"/>
      <c r="D331" s="90"/>
      <c r="E331" s="90"/>
      <c r="F331" s="90"/>
      <c r="G331" s="90"/>
      <c r="H331" s="3">
        <f>3197*1.8</f>
        <v>5754.6</v>
      </c>
    </row>
    <row r="332" spans="1:8" x14ac:dyDescent="0.25">
      <c r="A332" s="84" t="s">
        <v>475</v>
      </c>
      <c r="B332" s="84"/>
      <c r="C332" s="84"/>
      <c r="D332" s="84"/>
      <c r="E332" s="84"/>
      <c r="F332" s="84"/>
      <c r="G332" s="84"/>
      <c r="H332" s="2">
        <f>1622*1.8</f>
        <v>2919.6</v>
      </c>
    </row>
    <row r="333" spans="1:8" x14ac:dyDescent="0.25">
      <c r="A333" s="84" t="s">
        <v>476</v>
      </c>
      <c r="B333" s="84"/>
      <c r="C333" s="84"/>
      <c r="D333" s="84"/>
      <c r="E333" s="84"/>
      <c r="F333" s="84"/>
      <c r="G333" s="84"/>
      <c r="H333" s="2"/>
    </row>
    <row r="334" spans="1:8" x14ac:dyDescent="0.25">
      <c r="A334" s="90" t="s">
        <v>426</v>
      </c>
      <c r="B334" s="90"/>
      <c r="C334" s="90"/>
      <c r="D334" s="90"/>
      <c r="E334" s="90"/>
      <c r="F334" s="90"/>
      <c r="G334" s="90"/>
      <c r="H334" s="2">
        <f>204*1.8</f>
        <v>367.2</v>
      </c>
    </row>
    <row r="335" spans="1:8" x14ac:dyDescent="0.25">
      <c r="A335" s="90" t="s">
        <v>425</v>
      </c>
      <c r="B335" s="90"/>
      <c r="C335" s="90"/>
      <c r="D335" s="90"/>
      <c r="E335" s="90"/>
      <c r="F335" s="90"/>
      <c r="G335" s="90"/>
      <c r="H335" s="2">
        <f>+H334</f>
        <v>367.2</v>
      </c>
    </row>
    <row r="336" spans="1:8" x14ac:dyDescent="0.25">
      <c r="A336" s="84" t="s">
        <v>477</v>
      </c>
      <c r="B336" s="84"/>
      <c r="C336" s="84"/>
      <c r="D336" s="84"/>
      <c r="E336" s="84"/>
      <c r="F336" s="84"/>
      <c r="G336" s="84"/>
      <c r="H336" s="2">
        <f>610*1.8</f>
        <v>1098</v>
      </c>
    </row>
    <row r="337" spans="1:16384" x14ac:dyDescent="0.25">
      <c r="A337" s="84" t="s">
        <v>562</v>
      </c>
      <c r="B337" s="84"/>
      <c r="C337" s="84"/>
      <c r="D337" s="84"/>
      <c r="E337" s="84"/>
      <c r="F337" s="84"/>
      <c r="G337" s="84"/>
      <c r="H337" s="2">
        <f>610*1.8</f>
        <v>1098</v>
      </c>
    </row>
    <row r="338" spans="1:16384" x14ac:dyDescent="0.25">
      <c r="A338" s="84" t="s">
        <v>478</v>
      </c>
      <c r="B338" s="84"/>
      <c r="C338" s="84"/>
      <c r="D338" s="84"/>
      <c r="E338" s="84"/>
      <c r="F338" s="84"/>
      <c r="G338" s="84"/>
      <c r="H338" s="2">
        <f>730*1.8</f>
        <v>1314</v>
      </c>
    </row>
    <row r="339" spans="1:16384" x14ac:dyDescent="0.25">
      <c r="A339" s="84" t="s">
        <v>645</v>
      </c>
      <c r="B339" s="84"/>
      <c r="C339" s="84"/>
      <c r="D339" s="84"/>
      <c r="E339" s="84"/>
      <c r="F339" s="84"/>
      <c r="G339" s="84"/>
      <c r="H339" s="58"/>
    </row>
    <row r="340" spans="1:16384" x14ac:dyDescent="0.25">
      <c r="A340" s="84" t="s">
        <v>646</v>
      </c>
      <c r="B340" s="84"/>
      <c r="C340" s="84"/>
      <c r="D340" s="84"/>
      <c r="E340" s="84"/>
      <c r="F340" s="84"/>
      <c r="G340" s="84"/>
      <c r="H340" s="2">
        <f>5794*1.8</f>
        <v>10429.200000000001</v>
      </c>
    </row>
    <row r="341" spans="1:16384" x14ac:dyDescent="0.25">
      <c r="A341" s="84" t="s">
        <v>444</v>
      </c>
      <c r="B341" s="84"/>
      <c r="C341" s="84"/>
      <c r="D341" s="84"/>
      <c r="E341" s="84"/>
      <c r="F341" s="84"/>
      <c r="G341" s="84"/>
      <c r="H341" s="2">
        <f>5794*1.8</f>
        <v>10429.200000000001</v>
      </c>
    </row>
    <row r="342" spans="1:16384" x14ac:dyDescent="0.25">
      <c r="A342" s="84" t="s">
        <v>485</v>
      </c>
      <c r="B342" s="84"/>
      <c r="C342" s="84"/>
      <c r="D342" s="84"/>
      <c r="E342" s="84"/>
      <c r="F342" s="84"/>
      <c r="G342" s="84"/>
      <c r="H342" s="2"/>
      <c r="I342" s="50"/>
      <c r="J342" s="50"/>
      <c r="K342" s="50"/>
      <c r="L342" s="50"/>
      <c r="M342" s="50"/>
      <c r="N342" s="50"/>
      <c r="O342" s="84"/>
      <c r="P342" s="84"/>
      <c r="Q342" s="84"/>
      <c r="R342" s="84"/>
      <c r="S342" s="84"/>
      <c r="T342" s="84"/>
      <c r="U342" s="84"/>
      <c r="V342" s="84"/>
      <c r="W342" s="84"/>
      <c r="X342" s="84"/>
      <c r="Y342" s="84"/>
      <c r="Z342" s="84"/>
      <c r="AA342" s="84"/>
      <c r="AB342" s="84"/>
      <c r="AC342" s="84"/>
      <c r="AD342" s="84"/>
      <c r="AE342" s="84"/>
      <c r="AF342" s="84"/>
      <c r="AG342" s="84"/>
      <c r="AH342" s="84"/>
      <c r="AI342" s="84"/>
      <c r="AJ342" s="84"/>
      <c r="AK342" s="84"/>
      <c r="AL342" s="84"/>
      <c r="AM342" s="84"/>
      <c r="AN342" s="84"/>
      <c r="AO342" s="84"/>
      <c r="AP342" s="84"/>
      <c r="AQ342" s="84"/>
      <c r="AR342" s="84"/>
      <c r="AS342" s="84"/>
      <c r="AT342" s="84"/>
      <c r="AU342" s="84"/>
      <c r="AV342" s="84"/>
      <c r="AW342" s="84"/>
      <c r="AX342" s="84"/>
      <c r="AY342" s="84"/>
      <c r="AZ342" s="84"/>
      <c r="BA342" s="84"/>
      <c r="BB342" s="84"/>
      <c r="BC342" s="84"/>
      <c r="BD342" s="84"/>
      <c r="BE342" s="84"/>
      <c r="BF342" s="84"/>
      <c r="BG342" s="84"/>
      <c r="BH342" s="84"/>
      <c r="BI342" s="84"/>
      <c r="BJ342" s="84"/>
      <c r="BK342" s="84"/>
      <c r="BL342" s="84"/>
      <c r="BM342" s="84"/>
      <c r="BN342" s="84"/>
      <c r="BO342" s="84"/>
      <c r="BP342" s="84"/>
      <c r="BQ342" s="84"/>
      <c r="BR342" s="84"/>
      <c r="BS342" s="84"/>
      <c r="BT342" s="84"/>
      <c r="BU342" s="84"/>
      <c r="BV342" s="84"/>
      <c r="BW342" s="84"/>
      <c r="BX342" s="84"/>
      <c r="BY342" s="84"/>
      <c r="BZ342" s="84"/>
      <c r="CA342" s="84"/>
      <c r="CB342" s="84"/>
      <c r="CC342" s="84"/>
      <c r="CD342" s="84"/>
      <c r="CE342" s="84"/>
      <c r="CF342" s="84"/>
      <c r="CG342" s="84"/>
      <c r="CH342" s="84"/>
      <c r="CI342" s="84"/>
      <c r="CJ342" s="84"/>
      <c r="CK342" s="84"/>
      <c r="CL342" s="84"/>
      <c r="CM342" s="84"/>
      <c r="CN342" s="84"/>
      <c r="CO342" s="84"/>
      <c r="CP342" s="84"/>
      <c r="CQ342" s="84"/>
      <c r="CR342" s="84"/>
      <c r="CS342" s="84"/>
      <c r="CT342" s="84"/>
      <c r="CU342" s="84"/>
      <c r="CV342" s="84"/>
      <c r="CW342" s="84"/>
      <c r="CX342" s="84"/>
      <c r="CY342" s="84"/>
      <c r="CZ342" s="84"/>
      <c r="DA342" s="84"/>
      <c r="DB342" s="84"/>
      <c r="DC342" s="84"/>
      <c r="DD342" s="84"/>
      <c r="DE342" s="84"/>
      <c r="DF342" s="84"/>
      <c r="DG342" s="84"/>
      <c r="DH342" s="84"/>
      <c r="DI342" s="84"/>
      <c r="DJ342" s="84"/>
      <c r="DK342" s="84"/>
      <c r="DL342" s="84"/>
      <c r="DM342" s="84"/>
      <c r="DN342" s="84"/>
      <c r="DO342" s="84"/>
      <c r="DP342" s="84"/>
      <c r="DQ342" s="84"/>
      <c r="DR342" s="84"/>
      <c r="DS342" s="84"/>
      <c r="DT342" s="84"/>
      <c r="DU342" s="84"/>
      <c r="DV342" s="84"/>
      <c r="DW342" s="84"/>
      <c r="DX342" s="84"/>
      <c r="DY342" s="84"/>
      <c r="DZ342" s="84"/>
      <c r="EA342" s="84"/>
      <c r="EB342" s="84"/>
      <c r="EC342" s="84"/>
      <c r="ED342" s="84"/>
      <c r="EE342" s="84"/>
      <c r="EF342" s="84"/>
      <c r="EG342" s="84"/>
      <c r="EH342" s="84"/>
      <c r="EI342" s="84"/>
      <c r="EJ342" s="84"/>
      <c r="EK342" s="84"/>
      <c r="EL342" s="84"/>
      <c r="EM342" s="84"/>
      <c r="EN342" s="84"/>
      <c r="EO342" s="84"/>
      <c r="EP342" s="84"/>
      <c r="EQ342" s="84"/>
      <c r="ER342" s="84"/>
      <c r="ES342" s="84"/>
      <c r="ET342" s="84"/>
      <c r="EU342" s="84"/>
      <c r="EV342" s="84"/>
      <c r="EW342" s="84"/>
      <c r="EX342" s="84"/>
      <c r="EY342" s="84"/>
      <c r="EZ342" s="84"/>
      <c r="FA342" s="84"/>
      <c r="FB342" s="84"/>
      <c r="FC342" s="84"/>
      <c r="FD342" s="84"/>
      <c r="FE342" s="84"/>
      <c r="FF342" s="84"/>
      <c r="FG342" s="84"/>
      <c r="FH342" s="84"/>
      <c r="FI342" s="84"/>
      <c r="FJ342" s="84"/>
      <c r="FK342" s="84"/>
      <c r="FL342" s="84"/>
      <c r="FM342" s="84"/>
      <c r="FN342" s="84"/>
      <c r="FO342" s="84"/>
      <c r="FP342" s="84"/>
      <c r="FQ342" s="84"/>
      <c r="FR342" s="84"/>
      <c r="FS342" s="84"/>
      <c r="FT342" s="84"/>
      <c r="FU342" s="84"/>
      <c r="FV342" s="84"/>
      <c r="FW342" s="84"/>
      <c r="FX342" s="84"/>
      <c r="FY342" s="84"/>
      <c r="FZ342" s="84"/>
      <c r="GA342" s="84"/>
      <c r="GB342" s="84"/>
      <c r="GC342" s="84"/>
      <c r="GD342" s="84"/>
      <c r="GE342" s="84"/>
      <c r="GF342" s="84"/>
      <c r="GG342" s="84"/>
      <c r="GH342" s="84"/>
      <c r="GI342" s="84"/>
      <c r="GJ342" s="84"/>
      <c r="GK342" s="84"/>
      <c r="GL342" s="84"/>
      <c r="GM342" s="84"/>
      <c r="GN342" s="84"/>
      <c r="GO342" s="84"/>
      <c r="GP342" s="84"/>
      <c r="GQ342" s="84"/>
      <c r="GR342" s="84"/>
      <c r="GS342" s="84"/>
      <c r="GT342" s="84"/>
      <c r="GU342" s="84"/>
      <c r="GV342" s="84"/>
      <c r="GW342" s="84"/>
      <c r="GX342" s="84"/>
      <c r="GY342" s="84"/>
      <c r="GZ342" s="84"/>
      <c r="HA342" s="84"/>
      <c r="HB342" s="84"/>
      <c r="HC342" s="84"/>
      <c r="HD342" s="84"/>
      <c r="HE342" s="84"/>
      <c r="HF342" s="84"/>
      <c r="HG342" s="84"/>
      <c r="HH342" s="84"/>
      <c r="HI342" s="84"/>
      <c r="HJ342" s="84"/>
      <c r="HK342" s="84"/>
      <c r="HL342" s="84"/>
      <c r="HM342" s="84"/>
      <c r="HN342" s="84"/>
      <c r="HO342" s="84"/>
      <c r="HP342" s="84"/>
      <c r="HQ342" s="84"/>
      <c r="HR342" s="84"/>
      <c r="HS342" s="84"/>
      <c r="HT342" s="84"/>
      <c r="HU342" s="84"/>
      <c r="HV342" s="84"/>
      <c r="HW342" s="84"/>
      <c r="HX342" s="84"/>
      <c r="HY342" s="84"/>
      <c r="HZ342" s="84"/>
      <c r="IA342" s="84"/>
      <c r="IB342" s="84"/>
      <c r="IC342" s="84"/>
      <c r="ID342" s="84"/>
      <c r="IE342" s="84"/>
      <c r="IF342" s="84"/>
      <c r="IG342" s="84"/>
      <c r="IH342" s="84"/>
      <c r="II342" s="84"/>
      <c r="IJ342" s="84"/>
      <c r="IK342" s="84"/>
      <c r="IL342" s="84"/>
      <c r="IM342" s="84"/>
      <c r="IN342" s="84"/>
      <c r="IO342" s="84"/>
      <c r="IP342" s="84"/>
      <c r="IQ342" s="84"/>
      <c r="IR342" s="84"/>
      <c r="IS342" s="84"/>
      <c r="IT342" s="84"/>
      <c r="IU342" s="84"/>
      <c r="IV342" s="84"/>
      <c r="IW342" s="84"/>
      <c r="IX342" s="84"/>
      <c r="IY342" s="84"/>
      <c r="IZ342" s="84"/>
      <c r="JA342" s="84"/>
      <c r="JB342" s="84"/>
      <c r="JC342" s="84"/>
      <c r="JD342" s="84"/>
      <c r="JE342" s="84"/>
      <c r="JF342" s="84"/>
      <c r="JG342" s="84"/>
      <c r="JH342" s="84"/>
      <c r="JI342" s="84"/>
      <c r="JJ342" s="84"/>
      <c r="JK342" s="84"/>
      <c r="JL342" s="84"/>
      <c r="JM342" s="84"/>
      <c r="JN342" s="84"/>
      <c r="JO342" s="84"/>
      <c r="JP342" s="84"/>
      <c r="JQ342" s="84"/>
      <c r="JR342" s="84"/>
      <c r="JS342" s="84"/>
      <c r="JT342" s="84"/>
      <c r="JU342" s="84"/>
      <c r="JV342" s="84"/>
      <c r="JW342" s="84"/>
      <c r="JX342" s="84"/>
      <c r="JY342" s="84"/>
      <c r="JZ342" s="84"/>
      <c r="KA342" s="84"/>
      <c r="KB342" s="84"/>
      <c r="KC342" s="84"/>
      <c r="KD342" s="84"/>
      <c r="KE342" s="84"/>
      <c r="KF342" s="84"/>
      <c r="KG342" s="84"/>
      <c r="KH342" s="84"/>
      <c r="KI342" s="84"/>
      <c r="KJ342" s="84"/>
      <c r="KK342" s="84"/>
      <c r="KL342" s="84"/>
      <c r="KM342" s="84"/>
      <c r="KN342" s="84"/>
      <c r="KO342" s="84"/>
      <c r="KP342" s="84"/>
      <c r="KQ342" s="84"/>
      <c r="KR342" s="84"/>
      <c r="KS342" s="84"/>
      <c r="KT342" s="84"/>
      <c r="KU342" s="84"/>
      <c r="KV342" s="84"/>
      <c r="KW342" s="84"/>
      <c r="KX342" s="84"/>
      <c r="KY342" s="84"/>
      <c r="KZ342" s="84"/>
      <c r="LA342" s="84"/>
      <c r="LB342" s="84"/>
      <c r="LC342" s="84"/>
      <c r="LD342" s="84"/>
      <c r="LE342" s="84"/>
      <c r="LF342" s="84"/>
      <c r="LG342" s="84"/>
      <c r="LH342" s="84"/>
      <c r="LI342" s="84"/>
      <c r="LJ342" s="84"/>
      <c r="LK342" s="84"/>
      <c r="LL342" s="84"/>
      <c r="LM342" s="84"/>
      <c r="LN342" s="84"/>
      <c r="LO342" s="84"/>
      <c r="LP342" s="84"/>
      <c r="LQ342" s="84"/>
      <c r="LR342" s="84"/>
      <c r="LS342" s="84"/>
      <c r="LT342" s="84"/>
      <c r="LU342" s="84"/>
      <c r="LV342" s="84"/>
      <c r="LW342" s="84"/>
      <c r="LX342" s="84"/>
      <c r="LY342" s="84"/>
      <c r="LZ342" s="84"/>
      <c r="MA342" s="84"/>
      <c r="MB342" s="84"/>
      <c r="MC342" s="84"/>
      <c r="MD342" s="84"/>
      <c r="ME342" s="84"/>
      <c r="MF342" s="84"/>
      <c r="MG342" s="84"/>
      <c r="MH342" s="84"/>
      <c r="MI342" s="84"/>
      <c r="MJ342" s="84"/>
      <c r="MK342" s="84"/>
      <c r="ML342" s="84"/>
      <c r="MM342" s="84"/>
      <c r="MN342" s="84"/>
      <c r="MO342" s="84"/>
      <c r="MP342" s="84"/>
      <c r="MQ342" s="84"/>
      <c r="MR342" s="84"/>
      <c r="MS342" s="84"/>
      <c r="MT342" s="84"/>
      <c r="MU342" s="84"/>
      <c r="MV342" s="84"/>
      <c r="MW342" s="84"/>
      <c r="MX342" s="84"/>
      <c r="MY342" s="84"/>
      <c r="MZ342" s="84"/>
      <c r="NA342" s="84"/>
      <c r="NB342" s="84"/>
      <c r="NC342" s="84"/>
      <c r="ND342" s="84"/>
      <c r="NE342" s="84"/>
      <c r="NF342" s="84"/>
      <c r="NG342" s="84"/>
      <c r="NH342" s="84"/>
      <c r="NI342" s="84"/>
      <c r="NJ342" s="84"/>
      <c r="NK342" s="84"/>
      <c r="NL342" s="84"/>
      <c r="NM342" s="84"/>
      <c r="NN342" s="84"/>
      <c r="NO342" s="84"/>
      <c r="NP342" s="84"/>
      <c r="NQ342" s="84"/>
      <c r="NR342" s="84"/>
      <c r="NS342" s="84"/>
      <c r="NT342" s="84"/>
      <c r="NU342" s="84"/>
      <c r="NV342" s="84"/>
      <c r="NW342" s="84"/>
      <c r="NX342" s="84"/>
      <c r="NY342" s="84"/>
      <c r="NZ342" s="84"/>
      <c r="OA342" s="84"/>
      <c r="OB342" s="84"/>
      <c r="OC342" s="84"/>
      <c r="OD342" s="84"/>
      <c r="OE342" s="84"/>
      <c r="OF342" s="84"/>
      <c r="OG342" s="84"/>
      <c r="OH342" s="84"/>
      <c r="OI342" s="84"/>
      <c r="OJ342" s="84"/>
      <c r="OK342" s="84"/>
      <c r="OL342" s="84"/>
      <c r="OM342" s="84"/>
      <c r="ON342" s="84"/>
      <c r="OO342" s="84"/>
      <c r="OP342" s="84"/>
      <c r="OQ342" s="84"/>
      <c r="OR342" s="84"/>
      <c r="OS342" s="84"/>
      <c r="OT342" s="84"/>
      <c r="OU342" s="84"/>
      <c r="OV342" s="84"/>
      <c r="OW342" s="84"/>
      <c r="OX342" s="84"/>
      <c r="OY342" s="84"/>
      <c r="OZ342" s="84"/>
      <c r="PA342" s="84"/>
      <c r="PB342" s="84"/>
      <c r="PC342" s="84"/>
      <c r="PD342" s="84"/>
      <c r="PE342" s="84"/>
      <c r="PF342" s="84"/>
      <c r="PG342" s="84"/>
      <c r="PH342" s="84"/>
      <c r="PI342" s="84"/>
      <c r="PJ342" s="84"/>
      <c r="PK342" s="84"/>
      <c r="PL342" s="84"/>
      <c r="PM342" s="84"/>
      <c r="PN342" s="84"/>
      <c r="PO342" s="84"/>
      <c r="PP342" s="84"/>
      <c r="PQ342" s="84"/>
      <c r="PR342" s="84"/>
      <c r="PS342" s="84"/>
      <c r="PT342" s="84"/>
      <c r="PU342" s="84"/>
      <c r="PV342" s="84"/>
      <c r="PW342" s="84"/>
      <c r="PX342" s="84"/>
      <c r="PY342" s="84"/>
      <c r="PZ342" s="84"/>
      <c r="QA342" s="84"/>
      <c r="QB342" s="84"/>
      <c r="QC342" s="84"/>
      <c r="QD342" s="84"/>
      <c r="QE342" s="84"/>
      <c r="QF342" s="84"/>
      <c r="QG342" s="84"/>
      <c r="QH342" s="84"/>
      <c r="QI342" s="84"/>
      <c r="QJ342" s="84"/>
      <c r="QK342" s="84"/>
      <c r="QL342" s="84"/>
      <c r="QM342" s="84"/>
      <c r="QN342" s="84"/>
      <c r="QO342" s="84"/>
      <c r="QP342" s="84"/>
      <c r="QQ342" s="84"/>
      <c r="QR342" s="84"/>
      <c r="QS342" s="84"/>
      <c r="QT342" s="84"/>
      <c r="QU342" s="84"/>
      <c r="QV342" s="84"/>
      <c r="QW342" s="84"/>
      <c r="QX342" s="84"/>
      <c r="QY342" s="84"/>
      <c r="QZ342" s="84"/>
      <c r="RA342" s="84"/>
      <c r="RB342" s="84"/>
      <c r="RC342" s="84"/>
      <c r="RD342" s="84"/>
      <c r="RE342" s="84"/>
      <c r="RF342" s="84"/>
      <c r="RG342" s="84"/>
      <c r="RH342" s="84"/>
      <c r="RI342" s="84"/>
      <c r="RJ342" s="84"/>
      <c r="RK342" s="84"/>
      <c r="RL342" s="84"/>
      <c r="RM342" s="84"/>
      <c r="RN342" s="84"/>
      <c r="RO342" s="84"/>
      <c r="RP342" s="84"/>
      <c r="RQ342" s="84"/>
      <c r="RR342" s="84"/>
      <c r="RS342" s="84"/>
      <c r="RT342" s="84"/>
      <c r="RU342" s="84"/>
      <c r="RV342" s="84"/>
      <c r="RW342" s="84"/>
      <c r="RX342" s="84"/>
      <c r="RY342" s="84"/>
      <c r="RZ342" s="84"/>
      <c r="SA342" s="84"/>
      <c r="SB342" s="84"/>
      <c r="SC342" s="84"/>
      <c r="SD342" s="84"/>
      <c r="SE342" s="84"/>
      <c r="SF342" s="84"/>
      <c r="SG342" s="84"/>
      <c r="SH342" s="84"/>
      <c r="SI342" s="84"/>
      <c r="SJ342" s="84"/>
      <c r="SK342" s="84"/>
      <c r="SL342" s="84"/>
      <c r="SM342" s="84"/>
      <c r="SN342" s="84"/>
      <c r="SO342" s="84"/>
      <c r="SP342" s="84"/>
      <c r="SQ342" s="84"/>
      <c r="SR342" s="84"/>
      <c r="SS342" s="84"/>
      <c r="ST342" s="84"/>
      <c r="SU342" s="84"/>
      <c r="SV342" s="84"/>
      <c r="SW342" s="84"/>
      <c r="SX342" s="84"/>
      <c r="SY342" s="84"/>
      <c r="SZ342" s="84"/>
      <c r="TA342" s="84"/>
      <c r="TB342" s="84"/>
      <c r="TC342" s="84"/>
      <c r="TD342" s="84"/>
      <c r="TE342" s="84"/>
      <c r="TF342" s="84"/>
      <c r="TG342" s="84"/>
      <c r="TH342" s="84"/>
      <c r="TI342" s="84"/>
      <c r="TJ342" s="84"/>
      <c r="TK342" s="84"/>
      <c r="TL342" s="84"/>
      <c r="TM342" s="84"/>
      <c r="TN342" s="84"/>
      <c r="TO342" s="84"/>
      <c r="TP342" s="84"/>
      <c r="TQ342" s="84"/>
      <c r="TR342" s="84"/>
      <c r="TS342" s="84"/>
      <c r="TT342" s="84"/>
      <c r="TU342" s="84"/>
      <c r="TV342" s="84"/>
      <c r="TW342" s="84"/>
      <c r="TX342" s="84"/>
      <c r="TY342" s="84"/>
      <c r="TZ342" s="84"/>
      <c r="UA342" s="84"/>
      <c r="UB342" s="84"/>
      <c r="UC342" s="84"/>
      <c r="UD342" s="84"/>
      <c r="UE342" s="84"/>
      <c r="UF342" s="84"/>
      <c r="UG342" s="84"/>
      <c r="UH342" s="84"/>
      <c r="UI342" s="84"/>
      <c r="UJ342" s="84"/>
      <c r="UK342" s="84"/>
      <c r="UL342" s="84"/>
      <c r="UM342" s="84"/>
      <c r="UN342" s="84"/>
      <c r="UO342" s="84"/>
      <c r="UP342" s="84"/>
      <c r="UQ342" s="84"/>
      <c r="UR342" s="84"/>
      <c r="US342" s="84"/>
      <c r="UT342" s="84"/>
      <c r="UU342" s="84"/>
      <c r="UV342" s="84"/>
      <c r="UW342" s="84"/>
      <c r="UX342" s="84"/>
      <c r="UY342" s="84"/>
      <c r="UZ342" s="84"/>
      <c r="VA342" s="84"/>
      <c r="VB342" s="84"/>
      <c r="VC342" s="84"/>
      <c r="VD342" s="84"/>
      <c r="VE342" s="84"/>
      <c r="VF342" s="84"/>
      <c r="VG342" s="84"/>
      <c r="VH342" s="84"/>
      <c r="VI342" s="84"/>
      <c r="VJ342" s="84"/>
      <c r="VK342" s="84"/>
      <c r="VL342" s="84"/>
      <c r="VM342" s="84"/>
      <c r="VN342" s="84"/>
      <c r="VO342" s="84"/>
      <c r="VP342" s="84"/>
      <c r="VQ342" s="84"/>
      <c r="VR342" s="84"/>
      <c r="VS342" s="84"/>
      <c r="VT342" s="84"/>
      <c r="VU342" s="84"/>
      <c r="VV342" s="84"/>
      <c r="VW342" s="84"/>
      <c r="VX342" s="84"/>
      <c r="VY342" s="84"/>
      <c r="VZ342" s="84"/>
      <c r="WA342" s="84"/>
      <c r="WB342" s="84"/>
      <c r="WC342" s="84"/>
      <c r="WD342" s="84"/>
      <c r="WE342" s="84"/>
      <c r="WF342" s="84"/>
      <c r="WG342" s="84"/>
      <c r="WH342" s="84"/>
      <c r="WI342" s="84"/>
      <c r="WJ342" s="84"/>
      <c r="WK342" s="84"/>
      <c r="WL342" s="84"/>
      <c r="WM342" s="84"/>
      <c r="WN342" s="84"/>
      <c r="WO342" s="84"/>
      <c r="WP342" s="84"/>
      <c r="WQ342" s="84"/>
      <c r="WR342" s="84"/>
      <c r="WS342" s="84"/>
      <c r="WT342" s="84"/>
      <c r="WU342" s="84"/>
      <c r="WV342" s="84"/>
      <c r="WW342" s="84"/>
      <c r="WX342" s="84"/>
      <c r="WY342" s="84"/>
      <c r="WZ342" s="84"/>
      <c r="XA342" s="84"/>
      <c r="XB342" s="84"/>
      <c r="XC342" s="84"/>
      <c r="XD342" s="84"/>
      <c r="XE342" s="84"/>
      <c r="XF342" s="84"/>
      <c r="XG342" s="84"/>
      <c r="XH342" s="84"/>
      <c r="XI342" s="84"/>
      <c r="XJ342" s="84"/>
      <c r="XK342" s="84"/>
      <c r="XL342" s="84"/>
      <c r="XM342" s="84"/>
      <c r="XN342" s="84"/>
      <c r="XO342" s="84"/>
      <c r="XP342" s="84"/>
      <c r="XQ342" s="84"/>
      <c r="XR342" s="84"/>
      <c r="XS342" s="84"/>
      <c r="XT342" s="84"/>
      <c r="XU342" s="84"/>
      <c r="XV342" s="84"/>
      <c r="XW342" s="84"/>
      <c r="XX342" s="84"/>
      <c r="XY342" s="84"/>
      <c r="XZ342" s="84"/>
      <c r="YA342" s="84"/>
      <c r="YB342" s="84"/>
      <c r="YC342" s="84"/>
      <c r="YD342" s="84"/>
      <c r="YE342" s="84"/>
      <c r="YF342" s="84"/>
      <c r="YG342" s="84"/>
      <c r="YH342" s="84"/>
      <c r="YI342" s="84"/>
      <c r="YJ342" s="84"/>
      <c r="YK342" s="84"/>
      <c r="YL342" s="84"/>
      <c r="YM342" s="84"/>
      <c r="YN342" s="84"/>
      <c r="YO342" s="84"/>
      <c r="YP342" s="84"/>
      <c r="YQ342" s="84"/>
      <c r="YR342" s="84"/>
      <c r="YS342" s="84"/>
      <c r="YT342" s="84"/>
      <c r="YU342" s="84"/>
      <c r="YV342" s="84"/>
      <c r="YW342" s="84"/>
      <c r="YX342" s="84"/>
      <c r="YY342" s="84"/>
      <c r="YZ342" s="84"/>
      <c r="ZA342" s="84"/>
      <c r="ZB342" s="84"/>
      <c r="ZC342" s="84"/>
      <c r="ZD342" s="84"/>
      <c r="ZE342" s="84"/>
      <c r="ZF342" s="84"/>
      <c r="ZG342" s="84"/>
      <c r="ZH342" s="84"/>
      <c r="ZI342" s="84"/>
      <c r="ZJ342" s="84"/>
      <c r="ZK342" s="84"/>
      <c r="ZL342" s="84"/>
      <c r="ZM342" s="84"/>
      <c r="ZN342" s="84"/>
      <c r="ZO342" s="84"/>
      <c r="ZP342" s="84"/>
      <c r="ZQ342" s="84"/>
      <c r="ZR342" s="84"/>
      <c r="ZS342" s="84"/>
      <c r="ZT342" s="84"/>
      <c r="ZU342" s="84"/>
      <c r="ZV342" s="84"/>
      <c r="ZW342" s="84"/>
      <c r="ZX342" s="84"/>
      <c r="ZY342" s="84"/>
      <c r="ZZ342" s="84"/>
      <c r="AAA342" s="84"/>
      <c r="AAB342" s="84"/>
      <c r="AAC342" s="84"/>
      <c r="AAD342" s="84"/>
      <c r="AAE342" s="84"/>
      <c r="AAF342" s="84"/>
      <c r="AAG342" s="84"/>
      <c r="AAH342" s="84"/>
      <c r="AAI342" s="84"/>
      <c r="AAJ342" s="84"/>
      <c r="AAK342" s="84"/>
      <c r="AAL342" s="84"/>
      <c r="AAM342" s="84"/>
      <c r="AAN342" s="84"/>
      <c r="AAO342" s="84"/>
      <c r="AAP342" s="84"/>
      <c r="AAQ342" s="84"/>
      <c r="AAR342" s="84"/>
      <c r="AAS342" s="84"/>
      <c r="AAT342" s="84"/>
      <c r="AAU342" s="84"/>
      <c r="AAV342" s="84"/>
      <c r="AAW342" s="84"/>
      <c r="AAX342" s="84"/>
      <c r="AAY342" s="84"/>
      <c r="AAZ342" s="84"/>
      <c r="ABA342" s="84"/>
      <c r="ABB342" s="84"/>
      <c r="ABC342" s="84"/>
      <c r="ABD342" s="84"/>
      <c r="ABE342" s="84"/>
      <c r="ABF342" s="84"/>
      <c r="ABG342" s="84"/>
      <c r="ABH342" s="84"/>
      <c r="ABI342" s="84"/>
      <c r="ABJ342" s="84"/>
      <c r="ABK342" s="84"/>
      <c r="ABL342" s="84"/>
      <c r="ABM342" s="84"/>
      <c r="ABN342" s="84"/>
      <c r="ABO342" s="84"/>
      <c r="ABP342" s="84"/>
      <c r="ABQ342" s="84"/>
      <c r="ABR342" s="84"/>
      <c r="ABS342" s="84"/>
      <c r="ABT342" s="84"/>
      <c r="ABU342" s="84"/>
      <c r="ABV342" s="84"/>
      <c r="ABW342" s="84"/>
      <c r="ABX342" s="84"/>
      <c r="ABY342" s="84"/>
      <c r="ABZ342" s="84"/>
      <c r="ACA342" s="84"/>
      <c r="ACB342" s="84"/>
      <c r="ACC342" s="84"/>
      <c r="ACD342" s="84"/>
      <c r="ACE342" s="84"/>
      <c r="ACF342" s="84"/>
      <c r="ACG342" s="84"/>
      <c r="ACH342" s="84"/>
      <c r="ACI342" s="84"/>
      <c r="ACJ342" s="84"/>
      <c r="ACK342" s="84"/>
      <c r="ACL342" s="84"/>
      <c r="ACM342" s="84"/>
      <c r="ACN342" s="84"/>
      <c r="ACO342" s="84"/>
      <c r="ACP342" s="84"/>
      <c r="ACQ342" s="84"/>
      <c r="ACR342" s="84"/>
      <c r="ACS342" s="84"/>
      <c r="ACT342" s="84"/>
      <c r="ACU342" s="84"/>
      <c r="ACV342" s="84"/>
      <c r="ACW342" s="84"/>
      <c r="ACX342" s="84"/>
      <c r="ACY342" s="84"/>
      <c r="ACZ342" s="84"/>
      <c r="ADA342" s="84"/>
      <c r="ADB342" s="84"/>
      <c r="ADC342" s="84"/>
      <c r="ADD342" s="84"/>
      <c r="ADE342" s="84"/>
      <c r="ADF342" s="84"/>
      <c r="ADG342" s="84"/>
      <c r="ADH342" s="84"/>
      <c r="ADI342" s="84"/>
      <c r="ADJ342" s="84"/>
      <c r="ADK342" s="84"/>
      <c r="ADL342" s="84"/>
      <c r="ADM342" s="84"/>
      <c r="ADN342" s="84"/>
      <c r="ADO342" s="84"/>
      <c r="ADP342" s="84"/>
      <c r="ADQ342" s="84"/>
      <c r="ADR342" s="84"/>
      <c r="ADS342" s="84"/>
      <c r="ADT342" s="84"/>
      <c r="ADU342" s="84"/>
      <c r="ADV342" s="84"/>
      <c r="ADW342" s="84"/>
      <c r="ADX342" s="84"/>
      <c r="ADY342" s="84"/>
      <c r="ADZ342" s="84"/>
      <c r="AEA342" s="84"/>
      <c r="AEB342" s="84"/>
      <c r="AEC342" s="84"/>
      <c r="AED342" s="84"/>
      <c r="AEE342" s="84"/>
      <c r="AEF342" s="84"/>
      <c r="AEG342" s="84"/>
      <c r="AEH342" s="84"/>
      <c r="AEI342" s="84"/>
      <c r="AEJ342" s="84"/>
      <c r="AEK342" s="84"/>
      <c r="AEL342" s="84"/>
      <c r="AEM342" s="84"/>
      <c r="AEN342" s="84"/>
      <c r="AEO342" s="84"/>
      <c r="AEP342" s="84"/>
      <c r="AEQ342" s="84"/>
      <c r="AER342" s="84"/>
      <c r="AES342" s="84"/>
      <c r="AET342" s="84"/>
      <c r="AEU342" s="84"/>
      <c r="AEV342" s="84"/>
      <c r="AEW342" s="84"/>
      <c r="AEX342" s="84"/>
      <c r="AEY342" s="84"/>
      <c r="AEZ342" s="84"/>
      <c r="AFA342" s="84"/>
      <c r="AFB342" s="84"/>
      <c r="AFC342" s="84"/>
      <c r="AFD342" s="84"/>
      <c r="AFE342" s="84"/>
      <c r="AFF342" s="84"/>
      <c r="AFG342" s="84"/>
      <c r="AFH342" s="84"/>
      <c r="AFI342" s="84"/>
      <c r="AFJ342" s="84"/>
      <c r="AFK342" s="84"/>
      <c r="AFL342" s="84"/>
      <c r="AFM342" s="84"/>
      <c r="AFN342" s="84"/>
      <c r="AFO342" s="84"/>
      <c r="AFP342" s="84"/>
      <c r="AFQ342" s="84"/>
      <c r="AFR342" s="84"/>
      <c r="AFS342" s="84"/>
      <c r="AFT342" s="84"/>
      <c r="AFU342" s="84"/>
      <c r="AFV342" s="84"/>
      <c r="AFW342" s="84"/>
      <c r="AFX342" s="84"/>
      <c r="AFY342" s="84"/>
      <c r="AFZ342" s="84"/>
      <c r="AGA342" s="84"/>
      <c r="AGB342" s="84"/>
      <c r="AGC342" s="84"/>
      <c r="AGD342" s="84"/>
      <c r="AGE342" s="84"/>
      <c r="AGF342" s="84"/>
      <c r="AGG342" s="84"/>
      <c r="AGH342" s="84"/>
      <c r="AGI342" s="84"/>
      <c r="AGJ342" s="84"/>
      <c r="AGK342" s="84"/>
      <c r="AGL342" s="84"/>
      <c r="AGM342" s="84"/>
      <c r="AGN342" s="84"/>
      <c r="AGO342" s="84"/>
      <c r="AGP342" s="84"/>
      <c r="AGQ342" s="84"/>
      <c r="AGR342" s="84"/>
      <c r="AGS342" s="84"/>
      <c r="AGT342" s="84"/>
      <c r="AGU342" s="84"/>
      <c r="AGV342" s="84"/>
      <c r="AGW342" s="84"/>
      <c r="AGX342" s="84"/>
      <c r="AGY342" s="84"/>
      <c r="AGZ342" s="84"/>
      <c r="AHA342" s="84"/>
      <c r="AHB342" s="84"/>
      <c r="AHC342" s="84"/>
      <c r="AHD342" s="84"/>
      <c r="AHE342" s="84"/>
      <c r="AHF342" s="84"/>
      <c r="AHG342" s="84"/>
      <c r="AHH342" s="84"/>
      <c r="AHI342" s="84"/>
      <c r="AHJ342" s="84"/>
      <c r="AHK342" s="84"/>
      <c r="AHL342" s="84"/>
      <c r="AHM342" s="84"/>
      <c r="AHN342" s="84"/>
      <c r="AHO342" s="84"/>
      <c r="AHP342" s="84"/>
      <c r="AHQ342" s="84"/>
      <c r="AHR342" s="84"/>
      <c r="AHS342" s="84"/>
      <c r="AHT342" s="84"/>
      <c r="AHU342" s="84"/>
      <c r="AHV342" s="84"/>
      <c r="AHW342" s="84"/>
      <c r="AHX342" s="84"/>
      <c r="AHY342" s="84"/>
      <c r="AHZ342" s="84"/>
      <c r="AIA342" s="84"/>
      <c r="AIB342" s="84"/>
      <c r="AIC342" s="84"/>
      <c r="AID342" s="84"/>
      <c r="AIE342" s="84"/>
      <c r="AIF342" s="84"/>
      <c r="AIG342" s="84"/>
      <c r="AIH342" s="84"/>
      <c r="AII342" s="84"/>
      <c r="AIJ342" s="84"/>
      <c r="AIK342" s="84"/>
      <c r="AIL342" s="84"/>
      <c r="AIM342" s="84"/>
      <c r="AIN342" s="84"/>
      <c r="AIO342" s="84"/>
      <c r="AIP342" s="84"/>
      <c r="AIQ342" s="84"/>
      <c r="AIR342" s="84"/>
      <c r="AIS342" s="84"/>
      <c r="AIT342" s="84"/>
      <c r="AIU342" s="84"/>
      <c r="AIV342" s="84"/>
      <c r="AIW342" s="84"/>
      <c r="AIX342" s="84"/>
      <c r="AIY342" s="84"/>
      <c r="AIZ342" s="84"/>
      <c r="AJA342" s="84"/>
      <c r="AJB342" s="84"/>
      <c r="AJC342" s="84"/>
      <c r="AJD342" s="84"/>
      <c r="AJE342" s="84"/>
      <c r="AJF342" s="84"/>
      <c r="AJG342" s="84"/>
      <c r="AJH342" s="84"/>
      <c r="AJI342" s="84"/>
      <c r="AJJ342" s="84"/>
      <c r="AJK342" s="84"/>
      <c r="AJL342" s="84"/>
      <c r="AJM342" s="84"/>
      <c r="AJN342" s="84"/>
      <c r="AJO342" s="84"/>
      <c r="AJP342" s="84"/>
      <c r="AJQ342" s="84"/>
      <c r="AJR342" s="84"/>
      <c r="AJS342" s="84"/>
      <c r="AJT342" s="84"/>
      <c r="AJU342" s="84"/>
      <c r="AJV342" s="84"/>
      <c r="AJW342" s="84"/>
      <c r="AJX342" s="84"/>
      <c r="AJY342" s="84"/>
      <c r="AJZ342" s="84"/>
      <c r="AKA342" s="84"/>
      <c r="AKB342" s="84"/>
      <c r="AKC342" s="84"/>
      <c r="AKD342" s="84"/>
      <c r="AKE342" s="84"/>
      <c r="AKF342" s="84"/>
      <c r="AKG342" s="84"/>
      <c r="AKH342" s="84"/>
      <c r="AKI342" s="84"/>
      <c r="AKJ342" s="84"/>
      <c r="AKK342" s="84"/>
      <c r="AKL342" s="84"/>
      <c r="AKM342" s="84"/>
      <c r="AKN342" s="84"/>
      <c r="AKO342" s="84"/>
      <c r="AKP342" s="84"/>
      <c r="AKQ342" s="84"/>
      <c r="AKR342" s="84"/>
      <c r="AKS342" s="84"/>
      <c r="AKT342" s="84"/>
      <c r="AKU342" s="84"/>
      <c r="AKV342" s="84"/>
      <c r="AKW342" s="84"/>
      <c r="AKX342" s="84"/>
      <c r="AKY342" s="84"/>
      <c r="AKZ342" s="84"/>
      <c r="ALA342" s="84"/>
      <c r="ALB342" s="84"/>
      <c r="ALC342" s="84"/>
      <c r="ALD342" s="84"/>
      <c r="ALE342" s="84"/>
      <c r="ALF342" s="84"/>
      <c r="ALG342" s="84"/>
      <c r="ALH342" s="84"/>
      <c r="ALI342" s="84"/>
      <c r="ALJ342" s="84"/>
      <c r="ALK342" s="84"/>
      <c r="ALL342" s="84"/>
      <c r="ALM342" s="84"/>
      <c r="ALN342" s="84"/>
      <c r="ALO342" s="84"/>
      <c r="ALP342" s="84"/>
      <c r="ALQ342" s="84"/>
      <c r="ALR342" s="84"/>
      <c r="ALS342" s="84"/>
      <c r="ALT342" s="84"/>
      <c r="ALU342" s="84"/>
      <c r="ALV342" s="84"/>
      <c r="ALW342" s="84"/>
      <c r="ALX342" s="84"/>
      <c r="ALY342" s="84"/>
      <c r="ALZ342" s="84"/>
      <c r="AMA342" s="84"/>
      <c r="AMB342" s="84"/>
      <c r="AMC342" s="84"/>
      <c r="AMD342" s="84"/>
      <c r="AME342" s="84"/>
      <c r="AMF342" s="84"/>
      <c r="AMG342" s="84"/>
      <c r="AMH342" s="84"/>
      <c r="AMI342" s="84"/>
      <c r="AMJ342" s="84"/>
      <c r="AMK342" s="84"/>
      <c r="AML342" s="84"/>
      <c r="AMM342" s="84"/>
      <c r="AMN342" s="84"/>
      <c r="AMO342" s="84"/>
      <c r="AMP342" s="84"/>
      <c r="AMQ342" s="84"/>
      <c r="AMR342" s="84"/>
      <c r="AMS342" s="84"/>
      <c r="AMT342" s="84"/>
      <c r="AMU342" s="84"/>
      <c r="AMV342" s="84"/>
      <c r="AMW342" s="84"/>
      <c r="AMX342" s="84"/>
      <c r="AMY342" s="84"/>
      <c r="AMZ342" s="84"/>
      <c r="ANA342" s="84"/>
      <c r="ANB342" s="84"/>
      <c r="ANC342" s="84"/>
      <c r="AND342" s="84"/>
      <c r="ANE342" s="84"/>
      <c r="ANF342" s="84"/>
      <c r="ANG342" s="84"/>
      <c r="ANH342" s="84"/>
      <c r="ANI342" s="84"/>
      <c r="ANJ342" s="84"/>
      <c r="ANK342" s="84"/>
      <c r="ANL342" s="84"/>
      <c r="ANM342" s="84"/>
      <c r="ANN342" s="84"/>
      <c r="ANO342" s="84"/>
      <c r="ANP342" s="84"/>
      <c r="ANQ342" s="84"/>
      <c r="ANR342" s="84"/>
      <c r="ANS342" s="84"/>
      <c r="ANT342" s="84"/>
      <c r="ANU342" s="84"/>
      <c r="ANV342" s="84"/>
      <c r="ANW342" s="84"/>
      <c r="ANX342" s="84"/>
      <c r="ANY342" s="84"/>
      <c r="ANZ342" s="84"/>
      <c r="AOA342" s="84"/>
      <c r="AOB342" s="84"/>
      <c r="AOC342" s="84"/>
      <c r="AOD342" s="84"/>
      <c r="AOE342" s="84"/>
      <c r="AOF342" s="84"/>
      <c r="AOG342" s="84"/>
      <c r="AOH342" s="84"/>
      <c r="AOI342" s="84"/>
      <c r="AOJ342" s="84"/>
      <c r="AOK342" s="84"/>
      <c r="AOL342" s="84"/>
      <c r="AOM342" s="84"/>
      <c r="AON342" s="84"/>
      <c r="AOO342" s="84"/>
      <c r="AOP342" s="84"/>
      <c r="AOQ342" s="84"/>
      <c r="AOR342" s="84"/>
      <c r="AOS342" s="84"/>
      <c r="AOT342" s="84"/>
      <c r="AOU342" s="84"/>
      <c r="AOV342" s="84"/>
      <c r="AOW342" s="84"/>
      <c r="AOX342" s="84"/>
      <c r="AOY342" s="84"/>
      <c r="AOZ342" s="84"/>
      <c r="APA342" s="84"/>
      <c r="APB342" s="84"/>
      <c r="APC342" s="84"/>
      <c r="APD342" s="84"/>
      <c r="APE342" s="84"/>
      <c r="APF342" s="84"/>
      <c r="APG342" s="84"/>
      <c r="APH342" s="84"/>
      <c r="API342" s="84"/>
      <c r="APJ342" s="84"/>
      <c r="APK342" s="84"/>
      <c r="APL342" s="84"/>
      <c r="APM342" s="84"/>
      <c r="APN342" s="84"/>
      <c r="APO342" s="84"/>
      <c r="APP342" s="84"/>
      <c r="APQ342" s="84"/>
      <c r="APR342" s="84"/>
      <c r="APS342" s="84"/>
      <c r="APT342" s="84"/>
      <c r="APU342" s="84"/>
      <c r="APV342" s="84"/>
      <c r="APW342" s="84"/>
      <c r="APX342" s="84"/>
      <c r="APY342" s="84"/>
      <c r="APZ342" s="84"/>
      <c r="AQA342" s="84"/>
      <c r="AQB342" s="84"/>
      <c r="AQC342" s="84"/>
      <c r="AQD342" s="84"/>
      <c r="AQE342" s="84"/>
      <c r="AQF342" s="84"/>
      <c r="AQG342" s="84"/>
      <c r="AQH342" s="84"/>
      <c r="AQI342" s="84"/>
      <c r="AQJ342" s="84"/>
      <c r="AQK342" s="84"/>
      <c r="AQL342" s="84"/>
      <c r="AQM342" s="84"/>
      <c r="AQN342" s="84"/>
      <c r="AQO342" s="84"/>
      <c r="AQP342" s="84"/>
      <c r="AQQ342" s="84"/>
      <c r="AQR342" s="84"/>
      <c r="AQS342" s="84"/>
      <c r="AQT342" s="84"/>
      <c r="AQU342" s="84"/>
      <c r="AQV342" s="84"/>
      <c r="AQW342" s="84"/>
      <c r="AQX342" s="84"/>
      <c r="AQY342" s="84"/>
      <c r="AQZ342" s="84"/>
      <c r="ARA342" s="84"/>
      <c r="ARB342" s="84"/>
      <c r="ARC342" s="84"/>
      <c r="ARD342" s="84"/>
      <c r="ARE342" s="84"/>
      <c r="ARF342" s="84"/>
      <c r="ARG342" s="84"/>
      <c r="ARH342" s="84"/>
      <c r="ARI342" s="84"/>
      <c r="ARJ342" s="84"/>
      <c r="ARK342" s="84"/>
      <c r="ARL342" s="84"/>
      <c r="ARM342" s="84"/>
      <c r="ARN342" s="84"/>
      <c r="ARO342" s="84"/>
      <c r="ARP342" s="84"/>
      <c r="ARQ342" s="84"/>
      <c r="ARR342" s="84"/>
      <c r="ARS342" s="84"/>
      <c r="ART342" s="84"/>
      <c r="ARU342" s="84"/>
      <c r="ARV342" s="84"/>
      <c r="ARW342" s="84"/>
      <c r="ARX342" s="84"/>
      <c r="ARY342" s="84"/>
      <c r="ARZ342" s="84"/>
      <c r="ASA342" s="84"/>
      <c r="ASB342" s="84"/>
      <c r="ASC342" s="84"/>
      <c r="ASD342" s="84"/>
      <c r="ASE342" s="84"/>
      <c r="ASF342" s="84"/>
      <c r="ASG342" s="84"/>
      <c r="ASH342" s="84"/>
      <c r="ASI342" s="84"/>
      <c r="ASJ342" s="84"/>
      <c r="ASK342" s="84"/>
      <c r="ASL342" s="84"/>
      <c r="ASM342" s="84"/>
      <c r="ASN342" s="84"/>
      <c r="ASO342" s="84"/>
      <c r="ASP342" s="84"/>
      <c r="ASQ342" s="84"/>
      <c r="ASR342" s="84"/>
      <c r="ASS342" s="84"/>
      <c r="AST342" s="84"/>
      <c r="ASU342" s="84"/>
      <c r="ASV342" s="84"/>
      <c r="ASW342" s="84"/>
      <c r="ASX342" s="84"/>
      <c r="ASY342" s="84"/>
      <c r="ASZ342" s="84"/>
      <c r="ATA342" s="84"/>
      <c r="ATB342" s="84"/>
      <c r="ATC342" s="84"/>
      <c r="ATD342" s="84"/>
      <c r="ATE342" s="84"/>
      <c r="ATF342" s="84"/>
      <c r="ATG342" s="84"/>
      <c r="ATH342" s="84"/>
      <c r="ATI342" s="84"/>
      <c r="ATJ342" s="84"/>
      <c r="ATK342" s="84"/>
      <c r="ATL342" s="84"/>
      <c r="ATM342" s="84"/>
      <c r="ATN342" s="84"/>
      <c r="ATO342" s="84"/>
      <c r="ATP342" s="84"/>
      <c r="ATQ342" s="84"/>
      <c r="ATR342" s="84"/>
      <c r="ATS342" s="84"/>
      <c r="ATT342" s="84"/>
      <c r="ATU342" s="84"/>
      <c r="ATV342" s="84"/>
      <c r="ATW342" s="84"/>
      <c r="ATX342" s="84"/>
      <c r="ATY342" s="84"/>
      <c r="ATZ342" s="84"/>
      <c r="AUA342" s="84"/>
      <c r="AUB342" s="84"/>
      <c r="AUC342" s="84"/>
      <c r="AUD342" s="84"/>
      <c r="AUE342" s="84"/>
      <c r="AUF342" s="84"/>
      <c r="AUG342" s="84"/>
      <c r="AUH342" s="84"/>
      <c r="AUI342" s="84"/>
      <c r="AUJ342" s="84"/>
      <c r="AUK342" s="84"/>
      <c r="AUL342" s="84"/>
      <c r="AUM342" s="84"/>
      <c r="AUN342" s="84"/>
      <c r="AUO342" s="84"/>
      <c r="AUP342" s="84"/>
      <c r="AUQ342" s="84"/>
      <c r="AUR342" s="84"/>
      <c r="AUS342" s="84"/>
      <c r="AUT342" s="84"/>
      <c r="AUU342" s="84"/>
      <c r="AUV342" s="84"/>
      <c r="AUW342" s="84"/>
      <c r="AUX342" s="84"/>
      <c r="AUY342" s="84"/>
      <c r="AUZ342" s="84"/>
      <c r="AVA342" s="84"/>
      <c r="AVB342" s="84"/>
      <c r="AVC342" s="84"/>
      <c r="AVD342" s="84"/>
      <c r="AVE342" s="84"/>
      <c r="AVF342" s="84"/>
      <c r="AVG342" s="84"/>
      <c r="AVH342" s="84"/>
      <c r="AVI342" s="84"/>
      <c r="AVJ342" s="84"/>
      <c r="AVK342" s="84"/>
      <c r="AVL342" s="84"/>
      <c r="AVM342" s="84"/>
      <c r="AVN342" s="84"/>
      <c r="AVO342" s="84"/>
      <c r="AVP342" s="84"/>
      <c r="AVQ342" s="84"/>
      <c r="AVR342" s="84"/>
      <c r="AVS342" s="84"/>
      <c r="AVT342" s="84"/>
      <c r="AVU342" s="84"/>
      <c r="AVV342" s="84"/>
      <c r="AVW342" s="84"/>
      <c r="AVX342" s="84"/>
      <c r="AVY342" s="84"/>
      <c r="AVZ342" s="84"/>
      <c r="AWA342" s="84"/>
      <c r="AWB342" s="84"/>
      <c r="AWC342" s="84"/>
      <c r="AWD342" s="84"/>
      <c r="AWE342" s="84"/>
      <c r="AWF342" s="84"/>
      <c r="AWG342" s="84"/>
      <c r="AWH342" s="84"/>
      <c r="AWI342" s="84"/>
      <c r="AWJ342" s="84"/>
      <c r="AWK342" s="84"/>
      <c r="AWL342" s="84"/>
      <c r="AWM342" s="84"/>
      <c r="AWN342" s="84"/>
      <c r="AWO342" s="84"/>
      <c r="AWP342" s="84"/>
      <c r="AWQ342" s="84"/>
      <c r="AWR342" s="84"/>
      <c r="AWS342" s="84"/>
      <c r="AWT342" s="84"/>
      <c r="AWU342" s="84"/>
      <c r="AWV342" s="84"/>
      <c r="AWW342" s="84"/>
      <c r="AWX342" s="84"/>
      <c r="AWY342" s="84"/>
      <c r="AWZ342" s="84"/>
      <c r="AXA342" s="84"/>
      <c r="AXB342" s="84"/>
      <c r="AXC342" s="84"/>
      <c r="AXD342" s="84"/>
      <c r="AXE342" s="84"/>
      <c r="AXF342" s="84"/>
      <c r="AXG342" s="84"/>
      <c r="AXH342" s="84"/>
      <c r="AXI342" s="84"/>
      <c r="AXJ342" s="84"/>
      <c r="AXK342" s="84"/>
      <c r="AXL342" s="84"/>
      <c r="AXM342" s="84"/>
      <c r="AXN342" s="84"/>
      <c r="AXO342" s="84"/>
      <c r="AXP342" s="84"/>
      <c r="AXQ342" s="84"/>
      <c r="AXR342" s="84"/>
      <c r="AXS342" s="84"/>
      <c r="AXT342" s="84"/>
      <c r="AXU342" s="84"/>
      <c r="AXV342" s="84"/>
      <c r="AXW342" s="84"/>
      <c r="AXX342" s="84"/>
      <c r="AXY342" s="84"/>
      <c r="AXZ342" s="84"/>
      <c r="AYA342" s="84"/>
      <c r="AYB342" s="84"/>
      <c r="AYC342" s="84"/>
      <c r="AYD342" s="84"/>
      <c r="AYE342" s="84"/>
      <c r="AYF342" s="84"/>
      <c r="AYG342" s="84"/>
      <c r="AYH342" s="84"/>
      <c r="AYI342" s="84"/>
      <c r="AYJ342" s="84"/>
      <c r="AYK342" s="84"/>
      <c r="AYL342" s="84"/>
      <c r="AYM342" s="84"/>
      <c r="AYN342" s="84"/>
      <c r="AYO342" s="84"/>
      <c r="AYP342" s="84"/>
      <c r="AYQ342" s="84"/>
      <c r="AYR342" s="84"/>
      <c r="AYS342" s="84"/>
      <c r="AYT342" s="84"/>
      <c r="AYU342" s="84"/>
      <c r="AYV342" s="84"/>
      <c r="AYW342" s="84"/>
      <c r="AYX342" s="84"/>
      <c r="AYY342" s="84"/>
      <c r="AYZ342" s="84"/>
      <c r="AZA342" s="84"/>
      <c r="AZB342" s="84"/>
      <c r="AZC342" s="84"/>
      <c r="AZD342" s="84"/>
      <c r="AZE342" s="84"/>
      <c r="AZF342" s="84"/>
      <c r="AZG342" s="84"/>
      <c r="AZH342" s="84"/>
      <c r="AZI342" s="84"/>
      <c r="AZJ342" s="84"/>
      <c r="AZK342" s="84"/>
      <c r="AZL342" s="84"/>
      <c r="AZM342" s="84"/>
      <c r="AZN342" s="84"/>
      <c r="AZO342" s="84"/>
      <c r="AZP342" s="84"/>
      <c r="AZQ342" s="84"/>
      <c r="AZR342" s="84"/>
      <c r="AZS342" s="84"/>
      <c r="AZT342" s="84"/>
      <c r="AZU342" s="84"/>
      <c r="AZV342" s="84"/>
      <c r="AZW342" s="84"/>
      <c r="AZX342" s="84"/>
      <c r="AZY342" s="84"/>
      <c r="AZZ342" s="84"/>
      <c r="BAA342" s="84"/>
      <c r="BAB342" s="84"/>
      <c r="BAC342" s="84"/>
      <c r="BAD342" s="84"/>
      <c r="BAE342" s="84"/>
      <c r="BAF342" s="84"/>
      <c r="BAG342" s="84"/>
      <c r="BAH342" s="84"/>
      <c r="BAI342" s="84"/>
      <c r="BAJ342" s="84"/>
      <c r="BAK342" s="84"/>
      <c r="BAL342" s="84"/>
      <c r="BAM342" s="84"/>
      <c r="BAN342" s="84"/>
      <c r="BAO342" s="84"/>
      <c r="BAP342" s="84"/>
      <c r="BAQ342" s="84"/>
      <c r="BAR342" s="84"/>
      <c r="BAS342" s="84"/>
      <c r="BAT342" s="84"/>
      <c r="BAU342" s="84"/>
      <c r="BAV342" s="84"/>
      <c r="BAW342" s="84"/>
      <c r="BAX342" s="84"/>
      <c r="BAY342" s="84"/>
      <c r="BAZ342" s="84"/>
      <c r="BBA342" s="84"/>
      <c r="BBB342" s="84"/>
      <c r="BBC342" s="84"/>
      <c r="BBD342" s="84"/>
      <c r="BBE342" s="84"/>
      <c r="BBF342" s="84"/>
      <c r="BBG342" s="84"/>
      <c r="BBH342" s="84"/>
      <c r="BBI342" s="84"/>
      <c r="BBJ342" s="84"/>
      <c r="BBK342" s="84"/>
      <c r="BBL342" s="84"/>
      <c r="BBM342" s="84"/>
      <c r="BBN342" s="84"/>
      <c r="BBO342" s="84"/>
      <c r="BBP342" s="84"/>
      <c r="BBQ342" s="84"/>
      <c r="BBR342" s="84"/>
      <c r="BBS342" s="84"/>
      <c r="BBT342" s="84"/>
      <c r="BBU342" s="84"/>
      <c r="BBV342" s="84"/>
      <c r="BBW342" s="84"/>
      <c r="BBX342" s="84"/>
      <c r="BBY342" s="84"/>
      <c r="BBZ342" s="84"/>
      <c r="BCA342" s="84"/>
      <c r="BCB342" s="84"/>
      <c r="BCC342" s="84"/>
      <c r="BCD342" s="84"/>
      <c r="BCE342" s="84"/>
      <c r="BCF342" s="84"/>
      <c r="BCG342" s="84"/>
      <c r="BCH342" s="84"/>
      <c r="BCI342" s="84"/>
      <c r="BCJ342" s="84"/>
      <c r="BCK342" s="84"/>
      <c r="BCL342" s="84"/>
      <c r="BCM342" s="84"/>
      <c r="BCN342" s="84"/>
      <c r="BCO342" s="84"/>
      <c r="BCP342" s="84"/>
      <c r="BCQ342" s="84"/>
      <c r="BCR342" s="84"/>
      <c r="BCS342" s="84"/>
      <c r="BCT342" s="84"/>
      <c r="BCU342" s="84"/>
      <c r="BCV342" s="84"/>
      <c r="BCW342" s="84"/>
      <c r="BCX342" s="84"/>
      <c r="BCY342" s="84"/>
      <c r="BCZ342" s="84"/>
      <c r="BDA342" s="84"/>
      <c r="BDB342" s="84"/>
      <c r="BDC342" s="84"/>
      <c r="BDD342" s="84"/>
      <c r="BDE342" s="84"/>
      <c r="BDF342" s="84"/>
      <c r="BDG342" s="84"/>
      <c r="BDH342" s="84"/>
      <c r="BDI342" s="84"/>
      <c r="BDJ342" s="84"/>
      <c r="BDK342" s="84"/>
      <c r="BDL342" s="84"/>
      <c r="BDM342" s="84"/>
      <c r="BDN342" s="84"/>
      <c r="BDO342" s="84"/>
      <c r="BDP342" s="84"/>
      <c r="BDQ342" s="84"/>
      <c r="BDR342" s="84"/>
      <c r="BDS342" s="84"/>
      <c r="BDT342" s="84"/>
      <c r="BDU342" s="84"/>
      <c r="BDV342" s="84"/>
      <c r="BDW342" s="84"/>
      <c r="BDX342" s="84"/>
      <c r="BDY342" s="84"/>
      <c r="BDZ342" s="84"/>
      <c r="BEA342" s="84"/>
      <c r="BEB342" s="84"/>
      <c r="BEC342" s="84"/>
      <c r="BED342" s="84"/>
      <c r="BEE342" s="84"/>
      <c r="BEF342" s="84"/>
      <c r="BEG342" s="84"/>
      <c r="BEH342" s="84"/>
      <c r="BEI342" s="84"/>
      <c r="BEJ342" s="84"/>
      <c r="BEK342" s="84"/>
      <c r="BEL342" s="84"/>
      <c r="BEM342" s="84"/>
      <c r="BEN342" s="84"/>
      <c r="BEO342" s="84"/>
      <c r="BEP342" s="84"/>
      <c r="BEQ342" s="84"/>
      <c r="BER342" s="84"/>
      <c r="BES342" s="84"/>
      <c r="BET342" s="84"/>
      <c r="BEU342" s="84"/>
      <c r="BEV342" s="84"/>
      <c r="BEW342" s="84"/>
      <c r="BEX342" s="84"/>
      <c r="BEY342" s="84"/>
      <c r="BEZ342" s="84"/>
      <c r="BFA342" s="84"/>
      <c r="BFB342" s="84"/>
      <c r="BFC342" s="84"/>
      <c r="BFD342" s="84"/>
      <c r="BFE342" s="84"/>
      <c r="BFF342" s="84"/>
      <c r="BFG342" s="84"/>
      <c r="BFH342" s="84"/>
      <c r="BFI342" s="84"/>
      <c r="BFJ342" s="84"/>
      <c r="BFK342" s="84"/>
      <c r="BFL342" s="84"/>
      <c r="BFM342" s="84"/>
      <c r="BFN342" s="84"/>
      <c r="BFO342" s="84"/>
      <c r="BFP342" s="84"/>
      <c r="BFQ342" s="84"/>
      <c r="BFR342" s="84"/>
      <c r="BFS342" s="84"/>
      <c r="BFT342" s="84"/>
      <c r="BFU342" s="84"/>
      <c r="BFV342" s="84"/>
      <c r="BFW342" s="84"/>
      <c r="BFX342" s="84"/>
      <c r="BFY342" s="84"/>
      <c r="BFZ342" s="84"/>
      <c r="BGA342" s="84"/>
      <c r="BGB342" s="84"/>
      <c r="BGC342" s="84"/>
      <c r="BGD342" s="84"/>
      <c r="BGE342" s="84"/>
      <c r="BGF342" s="84"/>
      <c r="BGG342" s="84"/>
      <c r="BGH342" s="84"/>
      <c r="BGI342" s="84"/>
      <c r="BGJ342" s="84"/>
      <c r="BGK342" s="84"/>
      <c r="BGL342" s="84"/>
      <c r="BGM342" s="84"/>
      <c r="BGN342" s="84"/>
      <c r="BGO342" s="84"/>
      <c r="BGP342" s="84"/>
      <c r="BGQ342" s="84"/>
      <c r="BGR342" s="84"/>
      <c r="BGS342" s="84"/>
      <c r="BGT342" s="84"/>
      <c r="BGU342" s="84"/>
      <c r="BGV342" s="84"/>
      <c r="BGW342" s="84"/>
      <c r="BGX342" s="84"/>
      <c r="BGY342" s="84"/>
      <c r="BGZ342" s="84"/>
      <c r="BHA342" s="84"/>
      <c r="BHB342" s="84"/>
      <c r="BHC342" s="84"/>
      <c r="BHD342" s="84"/>
      <c r="BHE342" s="84"/>
      <c r="BHF342" s="84"/>
      <c r="BHG342" s="84"/>
      <c r="BHH342" s="84"/>
      <c r="BHI342" s="84"/>
      <c r="BHJ342" s="84"/>
      <c r="BHK342" s="84"/>
      <c r="BHL342" s="84"/>
      <c r="BHM342" s="84"/>
      <c r="BHN342" s="84"/>
      <c r="BHO342" s="84"/>
      <c r="BHP342" s="84"/>
      <c r="BHQ342" s="84"/>
      <c r="BHR342" s="84"/>
      <c r="BHS342" s="84"/>
      <c r="BHT342" s="84"/>
      <c r="BHU342" s="84"/>
      <c r="BHV342" s="84"/>
      <c r="BHW342" s="84"/>
      <c r="BHX342" s="84"/>
      <c r="BHY342" s="84"/>
      <c r="BHZ342" s="84"/>
      <c r="BIA342" s="84"/>
      <c r="BIB342" s="84"/>
      <c r="BIC342" s="84"/>
      <c r="BID342" s="84"/>
      <c r="BIE342" s="84"/>
      <c r="BIF342" s="84"/>
      <c r="BIG342" s="84"/>
      <c r="BIH342" s="84"/>
      <c r="BII342" s="84"/>
      <c r="BIJ342" s="84"/>
      <c r="BIK342" s="84"/>
      <c r="BIL342" s="84"/>
      <c r="BIM342" s="84"/>
      <c r="BIN342" s="84"/>
      <c r="BIO342" s="84"/>
      <c r="BIP342" s="84"/>
      <c r="BIQ342" s="84"/>
      <c r="BIR342" s="84"/>
      <c r="BIS342" s="84"/>
      <c r="BIT342" s="84"/>
      <c r="BIU342" s="84"/>
      <c r="BIV342" s="84"/>
      <c r="BIW342" s="84"/>
      <c r="BIX342" s="84"/>
      <c r="BIY342" s="84"/>
      <c r="BIZ342" s="84"/>
      <c r="BJA342" s="84"/>
      <c r="BJB342" s="84"/>
      <c r="BJC342" s="84"/>
      <c r="BJD342" s="84"/>
      <c r="BJE342" s="84"/>
      <c r="BJF342" s="84"/>
      <c r="BJG342" s="84"/>
      <c r="BJH342" s="84"/>
      <c r="BJI342" s="84"/>
      <c r="BJJ342" s="84"/>
      <c r="BJK342" s="84"/>
      <c r="BJL342" s="84"/>
      <c r="BJM342" s="84"/>
      <c r="BJN342" s="84"/>
      <c r="BJO342" s="84"/>
      <c r="BJP342" s="84"/>
      <c r="BJQ342" s="84"/>
      <c r="BJR342" s="84"/>
      <c r="BJS342" s="84"/>
      <c r="BJT342" s="84"/>
      <c r="BJU342" s="84"/>
      <c r="BJV342" s="84"/>
      <c r="BJW342" s="84"/>
      <c r="BJX342" s="84"/>
      <c r="BJY342" s="84"/>
      <c r="BJZ342" s="84"/>
      <c r="BKA342" s="84"/>
      <c r="BKB342" s="84"/>
      <c r="BKC342" s="84"/>
      <c r="BKD342" s="84"/>
      <c r="BKE342" s="84"/>
      <c r="BKF342" s="84"/>
      <c r="BKG342" s="84"/>
      <c r="BKH342" s="84"/>
      <c r="BKI342" s="84"/>
      <c r="BKJ342" s="84"/>
      <c r="BKK342" s="84"/>
      <c r="BKL342" s="84"/>
      <c r="BKM342" s="84"/>
      <c r="BKN342" s="84"/>
      <c r="BKO342" s="84"/>
      <c r="BKP342" s="84"/>
      <c r="BKQ342" s="84"/>
      <c r="BKR342" s="84"/>
      <c r="BKS342" s="84"/>
      <c r="BKT342" s="84"/>
      <c r="BKU342" s="84"/>
      <c r="BKV342" s="84"/>
      <c r="BKW342" s="84"/>
      <c r="BKX342" s="84"/>
      <c r="BKY342" s="84"/>
      <c r="BKZ342" s="84"/>
      <c r="BLA342" s="84"/>
      <c r="BLB342" s="84"/>
      <c r="BLC342" s="84"/>
      <c r="BLD342" s="84"/>
      <c r="BLE342" s="84"/>
      <c r="BLF342" s="84"/>
      <c r="BLG342" s="84"/>
      <c r="BLH342" s="84"/>
      <c r="BLI342" s="84"/>
      <c r="BLJ342" s="84"/>
      <c r="BLK342" s="84"/>
      <c r="BLL342" s="84"/>
      <c r="BLM342" s="84"/>
      <c r="BLN342" s="84"/>
      <c r="BLO342" s="84"/>
      <c r="BLP342" s="84"/>
      <c r="BLQ342" s="84"/>
      <c r="BLR342" s="84"/>
      <c r="BLS342" s="84"/>
      <c r="BLT342" s="84"/>
      <c r="BLU342" s="84"/>
      <c r="BLV342" s="84"/>
      <c r="BLW342" s="84"/>
      <c r="BLX342" s="84"/>
      <c r="BLY342" s="84"/>
      <c r="BLZ342" s="84"/>
      <c r="BMA342" s="84"/>
      <c r="BMB342" s="84"/>
      <c r="BMC342" s="84"/>
      <c r="BMD342" s="84"/>
      <c r="BME342" s="84"/>
      <c r="BMF342" s="84"/>
      <c r="BMG342" s="84"/>
      <c r="BMH342" s="84"/>
      <c r="BMI342" s="84"/>
      <c r="BMJ342" s="84"/>
      <c r="BMK342" s="84"/>
      <c r="BML342" s="84"/>
      <c r="BMM342" s="84"/>
      <c r="BMN342" s="84"/>
      <c r="BMO342" s="84"/>
      <c r="BMP342" s="84"/>
      <c r="BMQ342" s="84"/>
      <c r="BMR342" s="84"/>
      <c r="BMS342" s="84"/>
      <c r="BMT342" s="84"/>
      <c r="BMU342" s="84"/>
      <c r="BMV342" s="84"/>
      <c r="BMW342" s="84"/>
      <c r="BMX342" s="84"/>
      <c r="BMY342" s="84"/>
      <c r="BMZ342" s="84"/>
      <c r="BNA342" s="84"/>
      <c r="BNB342" s="84"/>
      <c r="BNC342" s="84"/>
      <c r="BND342" s="84"/>
      <c r="BNE342" s="84"/>
      <c r="BNF342" s="84"/>
      <c r="BNG342" s="84"/>
      <c r="BNH342" s="84"/>
      <c r="BNI342" s="84"/>
      <c r="BNJ342" s="84"/>
      <c r="BNK342" s="84"/>
      <c r="BNL342" s="84"/>
      <c r="BNM342" s="84"/>
      <c r="BNN342" s="84"/>
      <c r="BNO342" s="84"/>
      <c r="BNP342" s="84"/>
      <c r="BNQ342" s="84"/>
      <c r="BNR342" s="84"/>
      <c r="BNS342" s="84"/>
      <c r="BNT342" s="84"/>
      <c r="BNU342" s="84"/>
      <c r="BNV342" s="84"/>
      <c r="BNW342" s="84"/>
      <c r="BNX342" s="84"/>
      <c r="BNY342" s="84"/>
      <c r="BNZ342" s="84"/>
      <c r="BOA342" s="84"/>
      <c r="BOB342" s="84"/>
      <c r="BOC342" s="84"/>
      <c r="BOD342" s="84"/>
      <c r="BOE342" s="84"/>
      <c r="BOF342" s="84"/>
      <c r="BOG342" s="84"/>
      <c r="BOH342" s="84"/>
      <c r="BOI342" s="84"/>
      <c r="BOJ342" s="84"/>
      <c r="BOK342" s="84"/>
      <c r="BOL342" s="84"/>
      <c r="BOM342" s="84"/>
      <c r="BON342" s="84"/>
      <c r="BOO342" s="84"/>
      <c r="BOP342" s="84"/>
      <c r="BOQ342" s="84"/>
      <c r="BOR342" s="84"/>
      <c r="BOS342" s="84"/>
      <c r="BOT342" s="84"/>
      <c r="BOU342" s="84"/>
      <c r="BOV342" s="84"/>
      <c r="BOW342" s="84"/>
      <c r="BOX342" s="84"/>
      <c r="BOY342" s="84"/>
      <c r="BOZ342" s="84"/>
      <c r="BPA342" s="84"/>
      <c r="BPB342" s="84"/>
      <c r="BPC342" s="84"/>
      <c r="BPD342" s="84"/>
      <c r="BPE342" s="84"/>
      <c r="BPF342" s="84"/>
      <c r="BPG342" s="84"/>
      <c r="BPH342" s="84"/>
      <c r="BPI342" s="84"/>
      <c r="BPJ342" s="84"/>
      <c r="BPK342" s="84"/>
      <c r="BPL342" s="84"/>
      <c r="BPM342" s="84"/>
      <c r="BPN342" s="84"/>
      <c r="BPO342" s="84"/>
      <c r="BPP342" s="84"/>
      <c r="BPQ342" s="84"/>
      <c r="BPR342" s="84"/>
      <c r="BPS342" s="84"/>
      <c r="BPT342" s="84"/>
      <c r="BPU342" s="84"/>
      <c r="BPV342" s="84"/>
      <c r="BPW342" s="84"/>
      <c r="BPX342" s="84"/>
      <c r="BPY342" s="84"/>
      <c r="BPZ342" s="84"/>
      <c r="BQA342" s="84"/>
      <c r="BQB342" s="84"/>
      <c r="BQC342" s="84"/>
      <c r="BQD342" s="84"/>
      <c r="BQE342" s="84"/>
      <c r="BQF342" s="84"/>
      <c r="BQG342" s="84"/>
      <c r="BQH342" s="84"/>
      <c r="BQI342" s="84"/>
      <c r="BQJ342" s="84"/>
      <c r="BQK342" s="84"/>
      <c r="BQL342" s="84"/>
      <c r="BQM342" s="84"/>
      <c r="BQN342" s="84"/>
      <c r="BQO342" s="84"/>
      <c r="BQP342" s="84"/>
      <c r="BQQ342" s="84"/>
      <c r="BQR342" s="84"/>
      <c r="BQS342" s="84"/>
      <c r="BQT342" s="84"/>
      <c r="BQU342" s="84"/>
      <c r="BQV342" s="84"/>
      <c r="BQW342" s="84"/>
      <c r="BQX342" s="84"/>
      <c r="BQY342" s="84"/>
      <c r="BQZ342" s="84"/>
      <c r="BRA342" s="84"/>
      <c r="BRB342" s="84"/>
      <c r="BRC342" s="84"/>
      <c r="BRD342" s="84"/>
      <c r="BRE342" s="84"/>
      <c r="BRF342" s="84"/>
      <c r="BRG342" s="84"/>
      <c r="BRH342" s="84"/>
      <c r="BRI342" s="84"/>
      <c r="BRJ342" s="84"/>
      <c r="BRK342" s="84"/>
      <c r="BRL342" s="84"/>
      <c r="BRM342" s="84"/>
      <c r="BRN342" s="84"/>
      <c r="BRO342" s="84"/>
      <c r="BRP342" s="84"/>
      <c r="BRQ342" s="84"/>
      <c r="BRR342" s="84"/>
      <c r="BRS342" s="84"/>
      <c r="BRT342" s="84"/>
      <c r="BRU342" s="84"/>
      <c r="BRV342" s="84"/>
      <c r="BRW342" s="84"/>
      <c r="BRX342" s="84"/>
      <c r="BRY342" s="84"/>
      <c r="BRZ342" s="84"/>
      <c r="BSA342" s="84"/>
      <c r="BSB342" s="84"/>
      <c r="BSC342" s="84"/>
      <c r="BSD342" s="84"/>
      <c r="BSE342" s="84"/>
      <c r="BSF342" s="84"/>
      <c r="BSG342" s="84"/>
      <c r="BSH342" s="84"/>
      <c r="BSI342" s="84"/>
      <c r="BSJ342" s="84"/>
      <c r="BSK342" s="84"/>
      <c r="BSL342" s="84"/>
      <c r="BSM342" s="84"/>
      <c r="BSN342" s="84"/>
      <c r="BSO342" s="84"/>
      <c r="BSP342" s="84"/>
      <c r="BSQ342" s="84"/>
      <c r="BSR342" s="84"/>
      <c r="BSS342" s="84"/>
      <c r="BST342" s="84"/>
      <c r="BSU342" s="84"/>
      <c r="BSV342" s="84"/>
      <c r="BSW342" s="84"/>
      <c r="BSX342" s="84"/>
      <c r="BSY342" s="84"/>
      <c r="BSZ342" s="84"/>
      <c r="BTA342" s="84"/>
      <c r="BTB342" s="84"/>
      <c r="BTC342" s="84"/>
      <c r="BTD342" s="84"/>
      <c r="BTE342" s="84"/>
      <c r="BTF342" s="84"/>
      <c r="BTG342" s="84"/>
      <c r="BTH342" s="84"/>
      <c r="BTI342" s="84"/>
      <c r="BTJ342" s="84"/>
      <c r="BTK342" s="84"/>
      <c r="BTL342" s="84"/>
      <c r="BTM342" s="84"/>
      <c r="BTN342" s="84"/>
      <c r="BTO342" s="84"/>
      <c r="BTP342" s="84"/>
      <c r="BTQ342" s="84"/>
      <c r="BTR342" s="84"/>
      <c r="BTS342" s="84"/>
      <c r="BTT342" s="84"/>
      <c r="BTU342" s="84"/>
      <c r="BTV342" s="84"/>
      <c r="BTW342" s="84"/>
      <c r="BTX342" s="84"/>
      <c r="BTY342" s="84"/>
      <c r="BTZ342" s="84"/>
      <c r="BUA342" s="84"/>
      <c r="BUB342" s="84"/>
      <c r="BUC342" s="84"/>
      <c r="BUD342" s="84"/>
      <c r="BUE342" s="84"/>
      <c r="BUF342" s="84"/>
      <c r="BUG342" s="84"/>
      <c r="BUH342" s="84"/>
      <c r="BUI342" s="84"/>
      <c r="BUJ342" s="84"/>
      <c r="BUK342" s="84"/>
      <c r="BUL342" s="84"/>
      <c r="BUM342" s="84"/>
      <c r="BUN342" s="84"/>
      <c r="BUO342" s="84"/>
      <c r="BUP342" s="84"/>
      <c r="BUQ342" s="84"/>
      <c r="BUR342" s="84"/>
      <c r="BUS342" s="84"/>
      <c r="BUT342" s="84"/>
      <c r="BUU342" s="84"/>
      <c r="BUV342" s="84"/>
      <c r="BUW342" s="84"/>
      <c r="BUX342" s="84"/>
      <c r="BUY342" s="84"/>
      <c r="BUZ342" s="84"/>
      <c r="BVA342" s="84"/>
      <c r="BVB342" s="84"/>
      <c r="BVC342" s="84"/>
      <c r="BVD342" s="84"/>
      <c r="BVE342" s="84"/>
      <c r="BVF342" s="84"/>
      <c r="BVG342" s="84"/>
      <c r="BVH342" s="84"/>
      <c r="BVI342" s="84"/>
      <c r="BVJ342" s="84"/>
      <c r="BVK342" s="84"/>
      <c r="BVL342" s="84"/>
      <c r="BVM342" s="84"/>
      <c r="BVN342" s="84"/>
      <c r="BVO342" s="84"/>
      <c r="BVP342" s="84"/>
      <c r="BVQ342" s="84"/>
      <c r="BVR342" s="84"/>
      <c r="BVS342" s="84"/>
      <c r="BVT342" s="84"/>
      <c r="BVU342" s="84"/>
      <c r="BVV342" s="84"/>
      <c r="BVW342" s="84"/>
      <c r="BVX342" s="84"/>
      <c r="BVY342" s="84"/>
      <c r="BVZ342" s="84"/>
      <c r="BWA342" s="84"/>
      <c r="BWB342" s="84"/>
      <c r="BWC342" s="84"/>
      <c r="BWD342" s="84"/>
      <c r="BWE342" s="84"/>
      <c r="BWF342" s="84"/>
      <c r="BWG342" s="84"/>
      <c r="BWH342" s="84"/>
      <c r="BWI342" s="84"/>
      <c r="BWJ342" s="84"/>
      <c r="BWK342" s="84"/>
      <c r="BWL342" s="84"/>
      <c r="BWM342" s="84"/>
      <c r="BWN342" s="84"/>
      <c r="BWO342" s="84"/>
      <c r="BWP342" s="84"/>
      <c r="BWQ342" s="84"/>
      <c r="BWR342" s="84"/>
      <c r="BWS342" s="84"/>
      <c r="BWT342" s="84"/>
      <c r="BWU342" s="84"/>
      <c r="BWV342" s="84"/>
      <c r="BWW342" s="84"/>
      <c r="BWX342" s="84"/>
      <c r="BWY342" s="84"/>
      <c r="BWZ342" s="84"/>
      <c r="BXA342" s="84"/>
      <c r="BXB342" s="84"/>
      <c r="BXC342" s="84"/>
      <c r="BXD342" s="84"/>
      <c r="BXE342" s="84"/>
      <c r="BXF342" s="84"/>
      <c r="BXG342" s="84"/>
      <c r="BXH342" s="84"/>
      <c r="BXI342" s="84"/>
      <c r="BXJ342" s="84"/>
      <c r="BXK342" s="84"/>
      <c r="BXL342" s="84"/>
      <c r="BXM342" s="84"/>
      <c r="BXN342" s="84"/>
      <c r="BXO342" s="84"/>
      <c r="BXP342" s="84"/>
      <c r="BXQ342" s="84"/>
      <c r="BXR342" s="84"/>
      <c r="BXS342" s="84"/>
      <c r="BXT342" s="84"/>
      <c r="BXU342" s="84"/>
      <c r="BXV342" s="84"/>
      <c r="BXW342" s="84"/>
      <c r="BXX342" s="84"/>
      <c r="BXY342" s="84"/>
      <c r="BXZ342" s="84"/>
      <c r="BYA342" s="84"/>
      <c r="BYB342" s="84"/>
      <c r="BYC342" s="84"/>
      <c r="BYD342" s="84"/>
      <c r="BYE342" s="84"/>
      <c r="BYF342" s="84"/>
      <c r="BYG342" s="84"/>
      <c r="BYH342" s="84"/>
      <c r="BYI342" s="84"/>
      <c r="BYJ342" s="84"/>
      <c r="BYK342" s="84"/>
      <c r="BYL342" s="84"/>
      <c r="BYM342" s="84"/>
      <c r="BYN342" s="84"/>
      <c r="BYO342" s="84"/>
      <c r="BYP342" s="84"/>
      <c r="BYQ342" s="84"/>
      <c r="BYR342" s="84"/>
      <c r="BYS342" s="84"/>
      <c r="BYT342" s="84"/>
      <c r="BYU342" s="84"/>
      <c r="BYV342" s="84"/>
      <c r="BYW342" s="84"/>
      <c r="BYX342" s="84"/>
      <c r="BYY342" s="84"/>
      <c r="BYZ342" s="84"/>
      <c r="BZA342" s="84"/>
      <c r="BZB342" s="84"/>
      <c r="BZC342" s="84"/>
      <c r="BZD342" s="84"/>
      <c r="BZE342" s="84"/>
      <c r="BZF342" s="84"/>
      <c r="BZG342" s="84"/>
      <c r="BZH342" s="84"/>
      <c r="BZI342" s="84"/>
      <c r="BZJ342" s="84"/>
      <c r="BZK342" s="84"/>
      <c r="BZL342" s="84"/>
      <c r="BZM342" s="84"/>
      <c r="BZN342" s="84"/>
      <c r="BZO342" s="84"/>
      <c r="BZP342" s="84"/>
      <c r="BZQ342" s="84"/>
      <c r="BZR342" s="84"/>
      <c r="BZS342" s="84"/>
      <c r="BZT342" s="84"/>
      <c r="BZU342" s="84"/>
      <c r="BZV342" s="84"/>
      <c r="BZW342" s="84"/>
      <c r="BZX342" s="84"/>
      <c r="BZY342" s="84"/>
      <c r="BZZ342" s="84"/>
      <c r="CAA342" s="84"/>
      <c r="CAB342" s="84"/>
      <c r="CAC342" s="84"/>
      <c r="CAD342" s="84"/>
      <c r="CAE342" s="84"/>
      <c r="CAF342" s="84"/>
      <c r="CAG342" s="84"/>
      <c r="CAH342" s="84"/>
      <c r="CAI342" s="84"/>
      <c r="CAJ342" s="84"/>
      <c r="CAK342" s="84"/>
      <c r="CAL342" s="84"/>
      <c r="CAM342" s="84"/>
      <c r="CAN342" s="84"/>
      <c r="CAO342" s="84"/>
      <c r="CAP342" s="84"/>
      <c r="CAQ342" s="84"/>
      <c r="CAR342" s="84"/>
      <c r="CAS342" s="84"/>
      <c r="CAT342" s="84"/>
      <c r="CAU342" s="84"/>
      <c r="CAV342" s="84"/>
      <c r="CAW342" s="84"/>
      <c r="CAX342" s="84"/>
      <c r="CAY342" s="84"/>
      <c r="CAZ342" s="84"/>
      <c r="CBA342" s="84"/>
      <c r="CBB342" s="84"/>
      <c r="CBC342" s="84"/>
      <c r="CBD342" s="84"/>
      <c r="CBE342" s="84"/>
      <c r="CBF342" s="84"/>
      <c r="CBG342" s="84"/>
      <c r="CBH342" s="84"/>
      <c r="CBI342" s="84"/>
      <c r="CBJ342" s="84"/>
      <c r="CBK342" s="84"/>
      <c r="CBL342" s="84"/>
      <c r="CBM342" s="84"/>
      <c r="CBN342" s="84"/>
      <c r="CBO342" s="84"/>
      <c r="CBP342" s="84"/>
      <c r="CBQ342" s="84"/>
      <c r="CBR342" s="84"/>
      <c r="CBS342" s="84"/>
      <c r="CBT342" s="84"/>
      <c r="CBU342" s="84"/>
      <c r="CBV342" s="84"/>
      <c r="CBW342" s="84"/>
      <c r="CBX342" s="84"/>
      <c r="CBY342" s="84"/>
      <c r="CBZ342" s="84"/>
      <c r="CCA342" s="84"/>
      <c r="CCB342" s="84"/>
      <c r="CCC342" s="84"/>
      <c r="CCD342" s="84"/>
      <c r="CCE342" s="84"/>
      <c r="CCF342" s="84"/>
      <c r="CCG342" s="84"/>
      <c r="CCH342" s="84"/>
      <c r="CCI342" s="84"/>
      <c r="CCJ342" s="84"/>
      <c r="CCK342" s="84"/>
      <c r="CCL342" s="84"/>
      <c r="CCM342" s="84"/>
      <c r="CCN342" s="84"/>
      <c r="CCO342" s="84"/>
      <c r="CCP342" s="84"/>
      <c r="CCQ342" s="84"/>
      <c r="CCR342" s="84"/>
      <c r="CCS342" s="84"/>
      <c r="CCT342" s="84"/>
      <c r="CCU342" s="84"/>
      <c r="CCV342" s="84"/>
      <c r="CCW342" s="84"/>
      <c r="CCX342" s="84"/>
      <c r="CCY342" s="84"/>
      <c r="CCZ342" s="84"/>
      <c r="CDA342" s="84"/>
      <c r="CDB342" s="84"/>
      <c r="CDC342" s="84"/>
      <c r="CDD342" s="84"/>
      <c r="CDE342" s="84"/>
      <c r="CDF342" s="84"/>
      <c r="CDG342" s="84"/>
      <c r="CDH342" s="84"/>
      <c r="CDI342" s="84"/>
      <c r="CDJ342" s="84"/>
      <c r="CDK342" s="84"/>
      <c r="CDL342" s="84"/>
      <c r="CDM342" s="84"/>
      <c r="CDN342" s="84"/>
      <c r="CDO342" s="84"/>
      <c r="CDP342" s="84"/>
      <c r="CDQ342" s="84"/>
      <c r="CDR342" s="84"/>
      <c r="CDS342" s="84"/>
      <c r="CDT342" s="84"/>
      <c r="CDU342" s="84"/>
      <c r="CDV342" s="84"/>
      <c r="CDW342" s="84"/>
      <c r="CDX342" s="84"/>
      <c r="CDY342" s="84"/>
      <c r="CDZ342" s="84"/>
      <c r="CEA342" s="84"/>
      <c r="CEB342" s="84"/>
      <c r="CEC342" s="84"/>
      <c r="CED342" s="84"/>
      <c r="CEE342" s="84"/>
      <c r="CEF342" s="84"/>
      <c r="CEG342" s="84"/>
      <c r="CEH342" s="84"/>
      <c r="CEI342" s="84"/>
      <c r="CEJ342" s="84"/>
      <c r="CEK342" s="84"/>
      <c r="CEL342" s="84"/>
      <c r="CEM342" s="84"/>
      <c r="CEN342" s="84"/>
      <c r="CEO342" s="84"/>
      <c r="CEP342" s="84"/>
      <c r="CEQ342" s="84"/>
      <c r="CER342" s="84"/>
      <c r="CES342" s="84"/>
      <c r="CET342" s="84"/>
      <c r="CEU342" s="84"/>
      <c r="CEV342" s="84"/>
      <c r="CEW342" s="84"/>
      <c r="CEX342" s="84"/>
      <c r="CEY342" s="84"/>
      <c r="CEZ342" s="84"/>
      <c r="CFA342" s="84"/>
      <c r="CFB342" s="84"/>
      <c r="CFC342" s="84"/>
      <c r="CFD342" s="84"/>
      <c r="CFE342" s="84"/>
      <c r="CFF342" s="84"/>
      <c r="CFG342" s="84"/>
      <c r="CFH342" s="84"/>
      <c r="CFI342" s="84"/>
      <c r="CFJ342" s="84"/>
      <c r="CFK342" s="84"/>
      <c r="CFL342" s="84"/>
      <c r="CFM342" s="84"/>
      <c r="CFN342" s="84"/>
      <c r="CFO342" s="84"/>
      <c r="CFP342" s="84"/>
      <c r="CFQ342" s="84"/>
      <c r="CFR342" s="84"/>
      <c r="CFS342" s="84"/>
      <c r="CFT342" s="84"/>
      <c r="CFU342" s="84"/>
      <c r="CFV342" s="84"/>
      <c r="CFW342" s="84"/>
      <c r="CFX342" s="84"/>
      <c r="CFY342" s="84"/>
      <c r="CFZ342" s="84"/>
      <c r="CGA342" s="84"/>
      <c r="CGB342" s="84"/>
      <c r="CGC342" s="84"/>
      <c r="CGD342" s="84"/>
      <c r="CGE342" s="84"/>
      <c r="CGF342" s="84"/>
      <c r="CGG342" s="84"/>
      <c r="CGH342" s="84"/>
      <c r="CGI342" s="84"/>
      <c r="CGJ342" s="84"/>
      <c r="CGK342" s="84"/>
      <c r="CGL342" s="84"/>
      <c r="CGM342" s="84"/>
      <c r="CGN342" s="84"/>
      <c r="CGO342" s="84"/>
      <c r="CGP342" s="84"/>
      <c r="CGQ342" s="84"/>
      <c r="CGR342" s="84"/>
      <c r="CGS342" s="84"/>
      <c r="CGT342" s="84"/>
      <c r="CGU342" s="84"/>
      <c r="CGV342" s="84"/>
      <c r="CGW342" s="84"/>
      <c r="CGX342" s="84"/>
      <c r="CGY342" s="84"/>
      <c r="CGZ342" s="84"/>
      <c r="CHA342" s="84"/>
      <c r="CHB342" s="84"/>
      <c r="CHC342" s="84"/>
      <c r="CHD342" s="84"/>
      <c r="CHE342" s="84"/>
      <c r="CHF342" s="84"/>
      <c r="CHG342" s="84"/>
      <c r="CHH342" s="84"/>
      <c r="CHI342" s="84"/>
      <c r="CHJ342" s="84"/>
      <c r="CHK342" s="84"/>
      <c r="CHL342" s="84"/>
      <c r="CHM342" s="84"/>
      <c r="CHN342" s="84"/>
      <c r="CHO342" s="84"/>
      <c r="CHP342" s="84"/>
      <c r="CHQ342" s="84"/>
      <c r="CHR342" s="84"/>
      <c r="CHS342" s="84"/>
      <c r="CHT342" s="84"/>
      <c r="CHU342" s="84"/>
      <c r="CHV342" s="84"/>
      <c r="CHW342" s="84"/>
      <c r="CHX342" s="84"/>
      <c r="CHY342" s="84"/>
      <c r="CHZ342" s="84"/>
      <c r="CIA342" s="84"/>
      <c r="CIB342" s="84"/>
      <c r="CIC342" s="84"/>
      <c r="CID342" s="84"/>
      <c r="CIE342" s="84"/>
      <c r="CIF342" s="84"/>
      <c r="CIG342" s="84"/>
      <c r="CIH342" s="84"/>
      <c r="CII342" s="84"/>
      <c r="CIJ342" s="84"/>
      <c r="CIK342" s="84"/>
      <c r="CIL342" s="84"/>
      <c r="CIM342" s="84"/>
      <c r="CIN342" s="84"/>
      <c r="CIO342" s="84"/>
      <c r="CIP342" s="84"/>
      <c r="CIQ342" s="84"/>
      <c r="CIR342" s="84"/>
      <c r="CIS342" s="84"/>
      <c r="CIT342" s="84"/>
      <c r="CIU342" s="84"/>
      <c r="CIV342" s="84"/>
      <c r="CIW342" s="84"/>
      <c r="CIX342" s="84"/>
      <c r="CIY342" s="84"/>
      <c r="CIZ342" s="84"/>
      <c r="CJA342" s="84"/>
      <c r="CJB342" s="84"/>
      <c r="CJC342" s="84"/>
      <c r="CJD342" s="84"/>
      <c r="CJE342" s="84"/>
      <c r="CJF342" s="84"/>
      <c r="CJG342" s="84"/>
      <c r="CJH342" s="84"/>
      <c r="CJI342" s="84"/>
      <c r="CJJ342" s="84"/>
      <c r="CJK342" s="84"/>
      <c r="CJL342" s="84"/>
      <c r="CJM342" s="84"/>
      <c r="CJN342" s="84"/>
      <c r="CJO342" s="84"/>
      <c r="CJP342" s="84"/>
      <c r="CJQ342" s="84"/>
      <c r="CJR342" s="84"/>
      <c r="CJS342" s="84"/>
      <c r="CJT342" s="84"/>
      <c r="CJU342" s="84"/>
      <c r="CJV342" s="84"/>
      <c r="CJW342" s="84"/>
      <c r="CJX342" s="84"/>
      <c r="CJY342" s="84"/>
      <c r="CJZ342" s="84"/>
      <c r="CKA342" s="84"/>
      <c r="CKB342" s="84"/>
      <c r="CKC342" s="84"/>
      <c r="CKD342" s="84"/>
      <c r="CKE342" s="84"/>
      <c r="CKF342" s="84"/>
      <c r="CKG342" s="84"/>
      <c r="CKH342" s="84"/>
      <c r="CKI342" s="84"/>
      <c r="CKJ342" s="84"/>
      <c r="CKK342" s="84"/>
      <c r="CKL342" s="84"/>
      <c r="CKM342" s="84"/>
      <c r="CKN342" s="84"/>
      <c r="CKO342" s="84"/>
      <c r="CKP342" s="84"/>
      <c r="CKQ342" s="84"/>
      <c r="CKR342" s="84"/>
      <c r="CKS342" s="84"/>
      <c r="CKT342" s="84"/>
      <c r="CKU342" s="84"/>
      <c r="CKV342" s="84"/>
      <c r="CKW342" s="84"/>
      <c r="CKX342" s="84"/>
      <c r="CKY342" s="84"/>
      <c r="CKZ342" s="84"/>
      <c r="CLA342" s="84"/>
      <c r="CLB342" s="84"/>
      <c r="CLC342" s="84"/>
      <c r="CLD342" s="84"/>
      <c r="CLE342" s="84"/>
      <c r="CLF342" s="84"/>
      <c r="CLG342" s="84"/>
      <c r="CLH342" s="84"/>
      <c r="CLI342" s="84"/>
      <c r="CLJ342" s="84"/>
      <c r="CLK342" s="84"/>
      <c r="CLL342" s="84"/>
      <c r="CLM342" s="84"/>
      <c r="CLN342" s="84"/>
      <c r="CLO342" s="84"/>
      <c r="CLP342" s="84"/>
      <c r="CLQ342" s="84"/>
      <c r="CLR342" s="84"/>
      <c r="CLS342" s="84"/>
      <c r="CLT342" s="84"/>
      <c r="CLU342" s="84"/>
      <c r="CLV342" s="84"/>
      <c r="CLW342" s="84"/>
      <c r="CLX342" s="84"/>
      <c r="CLY342" s="84"/>
      <c r="CLZ342" s="84"/>
      <c r="CMA342" s="84"/>
      <c r="CMB342" s="84"/>
      <c r="CMC342" s="84"/>
      <c r="CMD342" s="84"/>
      <c r="CME342" s="84"/>
      <c r="CMF342" s="84"/>
      <c r="CMG342" s="84"/>
      <c r="CMH342" s="84"/>
      <c r="CMI342" s="84"/>
      <c r="CMJ342" s="84"/>
      <c r="CMK342" s="84"/>
      <c r="CML342" s="84"/>
      <c r="CMM342" s="84"/>
      <c r="CMN342" s="84"/>
      <c r="CMO342" s="84"/>
      <c r="CMP342" s="84"/>
      <c r="CMQ342" s="84"/>
      <c r="CMR342" s="84"/>
      <c r="CMS342" s="84"/>
      <c r="CMT342" s="84"/>
      <c r="CMU342" s="84"/>
      <c r="CMV342" s="84"/>
      <c r="CMW342" s="84"/>
      <c r="CMX342" s="84"/>
      <c r="CMY342" s="84"/>
      <c r="CMZ342" s="84"/>
      <c r="CNA342" s="84"/>
      <c r="CNB342" s="84"/>
      <c r="CNC342" s="84"/>
      <c r="CND342" s="84"/>
      <c r="CNE342" s="84"/>
      <c r="CNF342" s="84"/>
      <c r="CNG342" s="84"/>
      <c r="CNH342" s="84"/>
      <c r="CNI342" s="84"/>
      <c r="CNJ342" s="84"/>
      <c r="CNK342" s="84"/>
      <c r="CNL342" s="84"/>
      <c r="CNM342" s="84"/>
      <c r="CNN342" s="84"/>
      <c r="CNO342" s="84"/>
      <c r="CNP342" s="84"/>
      <c r="CNQ342" s="84"/>
      <c r="CNR342" s="84"/>
      <c r="CNS342" s="84"/>
      <c r="CNT342" s="84"/>
      <c r="CNU342" s="84"/>
      <c r="CNV342" s="84"/>
      <c r="CNW342" s="84"/>
      <c r="CNX342" s="84"/>
      <c r="CNY342" s="84"/>
      <c r="CNZ342" s="84"/>
      <c r="COA342" s="84"/>
      <c r="COB342" s="84"/>
      <c r="COC342" s="84"/>
      <c r="COD342" s="84"/>
      <c r="COE342" s="84"/>
      <c r="COF342" s="84"/>
      <c r="COG342" s="84"/>
      <c r="COH342" s="84"/>
      <c r="COI342" s="84"/>
      <c r="COJ342" s="84"/>
      <c r="COK342" s="84"/>
      <c r="COL342" s="84"/>
      <c r="COM342" s="84"/>
      <c r="CON342" s="84"/>
      <c r="COO342" s="84"/>
      <c r="COP342" s="84"/>
      <c r="COQ342" s="84"/>
      <c r="COR342" s="84"/>
      <c r="COS342" s="84"/>
      <c r="COT342" s="84"/>
      <c r="COU342" s="84"/>
      <c r="COV342" s="84"/>
      <c r="COW342" s="84"/>
      <c r="COX342" s="84"/>
      <c r="COY342" s="84"/>
      <c r="COZ342" s="84"/>
      <c r="CPA342" s="84"/>
      <c r="CPB342" s="84"/>
      <c r="CPC342" s="84"/>
      <c r="CPD342" s="84"/>
      <c r="CPE342" s="84"/>
      <c r="CPF342" s="84"/>
      <c r="CPG342" s="84"/>
      <c r="CPH342" s="84"/>
      <c r="CPI342" s="84"/>
      <c r="CPJ342" s="84"/>
      <c r="CPK342" s="84"/>
      <c r="CPL342" s="84"/>
      <c r="CPM342" s="84"/>
      <c r="CPN342" s="84"/>
      <c r="CPO342" s="84"/>
      <c r="CPP342" s="84"/>
      <c r="CPQ342" s="84"/>
      <c r="CPR342" s="84"/>
      <c r="CPS342" s="84"/>
      <c r="CPT342" s="84"/>
      <c r="CPU342" s="84"/>
      <c r="CPV342" s="84"/>
      <c r="CPW342" s="84"/>
      <c r="CPX342" s="84"/>
      <c r="CPY342" s="84"/>
      <c r="CPZ342" s="84"/>
      <c r="CQA342" s="84"/>
      <c r="CQB342" s="84"/>
      <c r="CQC342" s="84"/>
      <c r="CQD342" s="84"/>
      <c r="CQE342" s="84"/>
      <c r="CQF342" s="84"/>
      <c r="CQG342" s="84"/>
      <c r="CQH342" s="84"/>
      <c r="CQI342" s="84"/>
      <c r="CQJ342" s="84"/>
      <c r="CQK342" s="84"/>
      <c r="CQL342" s="84"/>
      <c r="CQM342" s="84"/>
      <c r="CQN342" s="84"/>
      <c r="CQO342" s="84"/>
      <c r="CQP342" s="84"/>
      <c r="CQQ342" s="84"/>
      <c r="CQR342" s="84"/>
      <c r="CQS342" s="84"/>
      <c r="CQT342" s="84"/>
      <c r="CQU342" s="84"/>
      <c r="CQV342" s="84"/>
      <c r="CQW342" s="84"/>
      <c r="CQX342" s="84"/>
      <c r="CQY342" s="84"/>
      <c r="CQZ342" s="84"/>
      <c r="CRA342" s="84"/>
      <c r="CRB342" s="84"/>
      <c r="CRC342" s="84"/>
      <c r="CRD342" s="84"/>
      <c r="CRE342" s="84"/>
      <c r="CRF342" s="84"/>
      <c r="CRG342" s="84"/>
      <c r="CRH342" s="84"/>
      <c r="CRI342" s="84"/>
      <c r="CRJ342" s="84"/>
      <c r="CRK342" s="84"/>
      <c r="CRL342" s="84"/>
      <c r="CRM342" s="84"/>
      <c r="CRN342" s="84"/>
      <c r="CRO342" s="84"/>
      <c r="CRP342" s="84"/>
      <c r="CRQ342" s="84"/>
      <c r="CRR342" s="84"/>
      <c r="CRS342" s="84"/>
      <c r="CRT342" s="84"/>
      <c r="CRU342" s="84"/>
      <c r="CRV342" s="84"/>
      <c r="CRW342" s="84"/>
      <c r="CRX342" s="84"/>
      <c r="CRY342" s="84"/>
      <c r="CRZ342" s="84"/>
      <c r="CSA342" s="84"/>
      <c r="CSB342" s="84"/>
      <c r="CSC342" s="84"/>
      <c r="CSD342" s="84"/>
      <c r="CSE342" s="84"/>
      <c r="CSF342" s="84"/>
      <c r="CSG342" s="84"/>
      <c r="CSH342" s="84"/>
      <c r="CSI342" s="84"/>
      <c r="CSJ342" s="84"/>
      <c r="CSK342" s="84"/>
      <c r="CSL342" s="84"/>
      <c r="CSM342" s="84"/>
      <c r="CSN342" s="84"/>
      <c r="CSO342" s="84"/>
      <c r="CSP342" s="84"/>
      <c r="CSQ342" s="84"/>
      <c r="CSR342" s="84"/>
      <c r="CSS342" s="84"/>
      <c r="CST342" s="84"/>
      <c r="CSU342" s="84"/>
      <c r="CSV342" s="84"/>
      <c r="CSW342" s="84"/>
      <c r="CSX342" s="84"/>
      <c r="CSY342" s="84"/>
      <c r="CSZ342" s="84"/>
      <c r="CTA342" s="84"/>
      <c r="CTB342" s="84"/>
      <c r="CTC342" s="84"/>
      <c r="CTD342" s="84"/>
      <c r="CTE342" s="84"/>
      <c r="CTF342" s="84"/>
      <c r="CTG342" s="84"/>
      <c r="CTH342" s="84"/>
      <c r="CTI342" s="84"/>
      <c r="CTJ342" s="84"/>
      <c r="CTK342" s="84"/>
      <c r="CTL342" s="84"/>
      <c r="CTM342" s="84"/>
      <c r="CTN342" s="84"/>
      <c r="CTO342" s="84"/>
      <c r="CTP342" s="84"/>
      <c r="CTQ342" s="84"/>
      <c r="CTR342" s="84"/>
      <c r="CTS342" s="84"/>
      <c r="CTT342" s="84"/>
      <c r="CTU342" s="84"/>
      <c r="CTV342" s="84"/>
      <c r="CTW342" s="84"/>
      <c r="CTX342" s="84"/>
      <c r="CTY342" s="84"/>
      <c r="CTZ342" s="84"/>
      <c r="CUA342" s="84"/>
      <c r="CUB342" s="84"/>
      <c r="CUC342" s="84"/>
      <c r="CUD342" s="84"/>
      <c r="CUE342" s="84"/>
      <c r="CUF342" s="84"/>
      <c r="CUG342" s="84"/>
      <c r="CUH342" s="84"/>
      <c r="CUI342" s="84"/>
      <c r="CUJ342" s="84"/>
      <c r="CUK342" s="84"/>
      <c r="CUL342" s="84"/>
      <c r="CUM342" s="84"/>
      <c r="CUN342" s="84"/>
      <c r="CUO342" s="84"/>
      <c r="CUP342" s="84"/>
      <c r="CUQ342" s="84"/>
      <c r="CUR342" s="84"/>
      <c r="CUS342" s="84"/>
      <c r="CUT342" s="84"/>
      <c r="CUU342" s="84"/>
      <c r="CUV342" s="84"/>
      <c r="CUW342" s="84"/>
      <c r="CUX342" s="84"/>
      <c r="CUY342" s="84"/>
      <c r="CUZ342" s="84"/>
      <c r="CVA342" s="84"/>
      <c r="CVB342" s="84"/>
      <c r="CVC342" s="84"/>
      <c r="CVD342" s="84"/>
      <c r="CVE342" s="84"/>
      <c r="CVF342" s="84"/>
      <c r="CVG342" s="84"/>
      <c r="CVH342" s="84"/>
      <c r="CVI342" s="84"/>
      <c r="CVJ342" s="84"/>
      <c r="CVK342" s="84"/>
      <c r="CVL342" s="84"/>
      <c r="CVM342" s="84"/>
      <c r="CVN342" s="84"/>
      <c r="CVO342" s="84"/>
      <c r="CVP342" s="84"/>
      <c r="CVQ342" s="84"/>
      <c r="CVR342" s="84"/>
      <c r="CVS342" s="84"/>
      <c r="CVT342" s="84"/>
      <c r="CVU342" s="84"/>
      <c r="CVV342" s="84"/>
      <c r="CVW342" s="84"/>
      <c r="CVX342" s="84"/>
      <c r="CVY342" s="84"/>
      <c r="CVZ342" s="84"/>
      <c r="CWA342" s="84"/>
      <c r="CWB342" s="84"/>
      <c r="CWC342" s="84"/>
      <c r="CWD342" s="84"/>
      <c r="CWE342" s="84"/>
      <c r="CWF342" s="84"/>
      <c r="CWG342" s="84"/>
      <c r="CWH342" s="84"/>
      <c r="CWI342" s="84"/>
      <c r="CWJ342" s="84"/>
      <c r="CWK342" s="84"/>
      <c r="CWL342" s="84"/>
      <c r="CWM342" s="84"/>
      <c r="CWN342" s="84"/>
      <c r="CWO342" s="84"/>
      <c r="CWP342" s="84"/>
      <c r="CWQ342" s="84"/>
      <c r="CWR342" s="84"/>
      <c r="CWS342" s="84"/>
      <c r="CWT342" s="84"/>
      <c r="CWU342" s="84"/>
      <c r="CWV342" s="84"/>
      <c r="CWW342" s="84"/>
      <c r="CWX342" s="84"/>
      <c r="CWY342" s="84"/>
      <c r="CWZ342" s="84"/>
      <c r="CXA342" s="84"/>
      <c r="CXB342" s="84"/>
      <c r="CXC342" s="84"/>
      <c r="CXD342" s="84"/>
      <c r="CXE342" s="84"/>
      <c r="CXF342" s="84"/>
      <c r="CXG342" s="84"/>
      <c r="CXH342" s="84"/>
      <c r="CXI342" s="84"/>
      <c r="CXJ342" s="84"/>
      <c r="CXK342" s="84"/>
      <c r="CXL342" s="84"/>
      <c r="CXM342" s="84"/>
      <c r="CXN342" s="84"/>
      <c r="CXO342" s="84"/>
      <c r="CXP342" s="84"/>
      <c r="CXQ342" s="84"/>
      <c r="CXR342" s="84"/>
      <c r="CXS342" s="84"/>
      <c r="CXT342" s="84"/>
      <c r="CXU342" s="84"/>
      <c r="CXV342" s="84"/>
      <c r="CXW342" s="84"/>
      <c r="CXX342" s="84"/>
      <c r="CXY342" s="84"/>
      <c r="CXZ342" s="84"/>
      <c r="CYA342" s="84"/>
      <c r="CYB342" s="84"/>
      <c r="CYC342" s="84"/>
      <c r="CYD342" s="84"/>
      <c r="CYE342" s="84"/>
      <c r="CYF342" s="84"/>
      <c r="CYG342" s="84"/>
      <c r="CYH342" s="84"/>
      <c r="CYI342" s="84"/>
      <c r="CYJ342" s="84"/>
      <c r="CYK342" s="84"/>
      <c r="CYL342" s="84"/>
      <c r="CYM342" s="84"/>
      <c r="CYN342" s="84"/>
      <c r="CYO342" s="84"/>
      <c r="CYP342" s="84"/>
      <c r="CYQ342" s="84"/>
      <c r="CYR342" s="84"/>
      <c r="CYS342" s="84"/>
      <c r="CYT342" s="84"/>
      <c r="CYU342" s="84"/>
      <c r="CYV342" s="84"/>
      <c r="CYW342" s="84"/>
      <c r="CYX342" s="84"/>
      <c r="CYY342" s="84"/>
      <c r="CYZ342" s="84"/>
      <c r="CZA342" s="84"/>
      <c r="CZB342" s="84"/>
      <c r="CZC342" s="84"/>
      <c r="CZD342" s="84"/>
      <c r="CZE342" s="84"/>
      <c r="CZF342" s="84"/>
      <c r="CZG342" s="84"/>
      <c r="CZH342" s="84"/>
      <c r="CZI342" s="84"/>
      <c r="CZJ342" s="84"/>
      <c r="CZK342" s="84"/>
      <c r="CZL342" s="84"/>
      <c r="CZM342" s="84"/>
      <c r="CZN342" s="84"/>
      <c r="CZO342" s="84"/>
      <c r="CZP342" s="84"/>
      <c r="CZQ342" s="84"/>
      <c r="CZR342" s="84"/>
      <c r="CZS342" s="84"/>
      <c r="CZT342" s="84"/>
      <c r="CZU342" s="84"/>
      <c r="CZV342" s="84"/>
      <c r="CZW342" s="84"/>
      <c r="CZX342" s="84"/>
      <c r="CZY342" s="84"/>
      <c r="CZZ342" s="84"/>
      <c r="DAA342" s="84"/>
      <c r="DAB342" s="84"/>
      <c r="DAC342" s="84"/>
      <c r="DAD342" s="84"/>
      <c r="DAE342" s="84"/>
      <c r="DAF342" s="84"/>
      <c r="DAG342" s="84"/>
      <c r="DAH342" s="84"/>
      <c r="DAI342" s="84"/>
      <c r="DAJ342" s="84"/>
      <c r="DAK342" s="84"/>
      <c r="DAL342" s="84"/>
      <c r="DAM342" s="84"/>
      <c r="DAN342" s="84"/>
      <c r="DAO342" s="84"/>
      <c r="DAP342" s="84"/>
      <c r="DAQ342" s="84"/>
      <c r="DAR342" s="84"/>
      <c r="DAS342" s="84"/>
      <c r="DAT342" s="84"/>
      <c r="DAU342" s="84"/>
      <c r="DAV342" s="84"/>
      <c r="DAW342" s="84"/>
      <c r="DAX342" s="84"/>
      <c r="DAY342" s="84"/>
      <c r="DAZ342" s="84"/>
      <c r="DBA342" s="84"/>
      <c r="DBB342" s="84"/>
      <c r="DBC342" s="84"/>
      <c r="DBD342" s="84"/>
      <c r="DBE342" s="84"/>
      <c r="DBF342" s="84"/>
      <c r="DBG342" s="84"/>
      <c r="DBH342" s="84"/>
      <c r="DBI342" s="84"/>
      <c r="DBJ342" s="84"/>
      <c r="DBK342" s="84"/>
      <c r="DBL342" s="84"/>
      <c r="DBM342" s="84"/>
      <c r="DBN342" s="84"/>
      <c r="DBO342" s="84"/>
      <c r="DBP342" s="84"/>
      <c r="DBQ342" s="84"/>
      <c r="DBR342" s="84"/>
      <c r="DBS342" s="84"/>
      <c r="DBT342" s="84"/>
      <c r="DBU342" s="84"/>
      <c r="DBV342" s="84"/>
      <c r="DBW342" s="84"/>
      <c r="DBX342" s="84"/>
      <c r="DBY342" s="84"/>
      <c r="DBZ342" s="84"/>
      <c r="DCA342" s="84"/>
      <c r="DCB342" s="84"/>
      <c r="DCC342" s="84"/>
      <c r="DCD342" s="84"/>
      <c r="DCE342" s="84"/>
      <c r="DCF342" s="84"/>
      <c r="DCG342" s="84"/>
      <c r="DCH342" s="84"/>
      <c r="DCI342" s="84"/>
      <c r="DCJ342" s="84"/>
      <c r="DCK342" s="84"/>
      <c r="DCL342" s="84"/>
      <c r="DCM342" s="84"/>
      <c r="DCN342" s="84"/>
      <c r="DCO342" s="84"/>
      <c r="DCP342" s="84"/>
      <c r="DCQ342" s="84"/>
      <c r="DCR342" s="84"/>
      <c r="DCS342" s="84"/>
      <c r="DCT342" s="84"/>
      <c r="DCU342" s="84"/>
      <c r="DCV342" s="84"/>
      <c r="DCW342" s="84"/>
      <c r="DCX342" s="84"/>
      <c r="DCY342" s="84"/>
      <c r="DCZ342" s="84"/>
      <c r="DDA342" s="84"/>
      <c r="DDB342" s="84"/>
      <c r="DDC342" s="84"/>
      <c r="DDD342" s="84"/>
      <c r="DDE342" s="84"/>
      <c r="DDF342" s="84"/>
      <c r="DDG342" s="84"/>
      <c r="DDH342" s="84"/>
      <c r="DDI342" s="84"/>
      <c r="DDJ342" s="84"/>
      <c r="DDK342" s="84"/>
      <c r="DDL342" s="84"/>
      <c r="DDM342" s="84"/>
      <c r="DDN342" s="84"/>
      <c r="DDO342" s="84"/>
      <c r="DDP342" s="84"/>
      <c r="DDQ342" s="84"/>
      <c r="DDR342" s="84"/>
      <c r="DDS342" s="84"/>
      <c r="DDT342" s="84"/>
      <c r="DDU342" s="84"/>
      <c r="DDV342" s="84"/>
      <c r="DDW342" s="84"/>
      <c r="DDX342" s="84"/>
      <c r="DDY342" s="84"/>
      <c r="DDZ342" s="84"/>
      <c r="DEA342" s="84"/>
      <c r="DEB342" s="84"/>
      <c r="DEC342" s="84"/>
      <c r="DED342" s="84"/>
      <c r="DEE342" s="84"/>
      <c r="DEF342" s="84"/>
      <c r="DEG342" s="84"/>
      <c r="DEH342" s="84"/>
      <c r="DEI342" s="84"/>
      <c r="DEJ342" s="84"/>
      <c r="DEK342" s="84"/>
      <c r="DEL342" s="84"/>
      <c r="DEM342" s="84"/>
      <c r="DEN342" s="84"/>
      <c r="DEO342" s="84"/>
      <c r="DEP342" s="84"/>
      <c r="DEQ342" s="84"/>
      <c r="DER342" s="84"/>
      <c r="DES342" s="84"/>
      <c r="DET342" s="84"/>
      <c r="DEU342" s="84"/>
      <c r="DEV342" s="84"/>
      <c r="DEW342" s="84"/>
      <c r="DEX342" s="84"/>
      <c r="DEY342" s="84"/>
      <c r="DEZ342" s="84"/>
      <c r="DFA342" s="84"/>
      <c r="DFB342" s="84"/>
      <c r="DFC342" s="84"/>
      <c r="DFD342" s="84"/>
      <c r="DFE342" s="84"/>
      <c r="DFF342" s="84"/>
      <c r="DFG342" s="84"/>
      <c r="DFH342" s="84"/>
      <c r="DFI342" s="84"/>
      <c r="DFJ342" s="84"/>
      <c r="DFK342" s="84"/>
      <c r="DFL342" s="84"/>
      <c r="DFM342" s="84"/>
      <c r="DFN342" s="84"/>
      <c r="DFO342" s="84"/>
      <c r="DFP342" s="84"/>
      <c r="DFQ342" s="84"/>
      <c r="DFR342" s="84"/>
      <c r="DFS342" s="84"/>
      <c r="DFT342" s="84"/>
      <c r="DFU342" s="84"/>
      <c r="DFV342" s="84"/>
      <c r="DFW342" s="84"/>
      <c r="DFX342" s="84"/>
      <c r="DFY342" s="84"/>
      <c r="DFZ342" s="84"/>
      <c r="DGA342" s="84"/>
      <c r="DGB342" s="84"/>
      <c r="DGC342" s="84"/>
      <c r="DGD342" s="84"/>
      <c r="DGE342" s="84"/>
      <c r="DGF342" s="84"/>
      <c r="DGG342" s="84"/>
      <c r="DGH342" s="84"/>
      <c r="DGI342" s="84"/>
      <c r="DGJ342" s="84"/>
      <c r="DGK342" s="84"/>
      <c r="DGL342" s="84"/>
      <c r="DGM342" s="84"/>
      <c r="DGN342" s="84"/>
      <c r="DGO342" s="84"/>
      <c r="DGP342" s="84"/>
      <c r="DGQ342" s="84"/>
      <c r="DGR342" s="84"/>
      <c r="DGS342" s="84"/>
      <c r="DGT342" s="84"/>
      <c r="DGU342" s="84"/>
      <c r="DGV342" s="84"/>
      <c r="DGW342" s="84"/>
      <c r="DGX342" s="84"/>
      <c r="DGY342" s="84"/>
      <c r="DGZ342" s="84"/>
      <c r="DHA342" s="84"/>
      <c r="DHB342" s="84"/>
      <c r="DHC342" s="84"/>
      <c r="DHD342" s="84"/>
      <c r="DHE342" s="84"/>
      <c r="DHF342" s="84"/>
      <c r="DHG342" s="84"/>
      <c r="DHH342" s="84"/>
      <c r="DHI342" s="84"/>
      <c r="DHJ342" s="84"/>
      <c r="DHK342" s="84"/>
      <c r="DHL342" s="84"/>
      <c r="DHM342" s="84"/>
      <c r="DHN342" s="84"/>
      <c r="DHO342" s="84"/>
      <c r="DHP342" s="84"/>
      <c r="DHQ342" s="84"/>
      <c r="DHR342" s="84"/>
      <c r="DHS342" s="84"/>
      <c r="DHT342" s="84"/>
      <c r="DHU342" s="84"/>
      <c r="DHV342" s="84"/>
      <c r="DHW342" s="84"/>
      <c r="DHX342" s="84"/>
      <c r="DHY342" s="84"/>
      <c r="DHZ342" s="84"/>
      <c r="DIA342" s="84"/>
      <c r="DIB342" s="84"/>
      <c r="DIC342" s="84"/>
      <c r="DID342" s="84"/>
      <c r="DIE342" s="84"/>
      <c r="DIF342" s="84"/>
      <c r="DIG342" s="84"/>
      <c r="DIH342" s="84"/>
      <c r="DII342" s="84"/>
      <c r="DIJ342" s="84"/>
      <c r="DIK342" s="84"/>
      <c r="DIL342" s="84"/>
      <c r="DIM342" s="84"/>
      <c r="DIN342" s="84"/>
      <c r="DIO342" s="84"/>
      <c r="DIP342" s="84"/>
      <c r="DIQ342" s="84"/>
      <c r="DIR342" s="84"/>
      <c r="DIS342" s="84"/>
      <c r="DIT342" s="84"/>
      <c r="DIU342" s="84"/>
      <c r="DIV342" s="84"/>
      <c r="DIW342" s="84"/>
      <c r="DIX342" s="84"/>
      <c r="DIY342" s="84"/>
      <c r="DIZ342" s="84"/>
      <c r="DJA342" s="84"/>
      <c r="DJB342" s="84"/>
      <c r="DJC342" s="84"/>
      <c r="DJD342" s="84"/>
      <c r="DJE342" s="84"/>
      <c r="DJF342" s="84"/>
      <c r="DJG342" s="84"/>
      <c r="DJH342" s="84"/>
      <c r="DJI342" s="84"/>
      <c r="DJJ342" s="84"/>
      <c r="DJK342" s="84"/>
      <c r="DJL342" s="84"/>
      <c r="DJM342" s="84"/>
      <c r="DJN342" s="84"/>
      <c r="DJO342" s="84"/>
      <c r="DJP342" s="84"/>
      <c r="DJQ342" s="84"/>
      <c r="DJR342" s="84"/>
      <c r="DJS342" s="84"/>
      <c r="DJT342" s="84"/>
      <c r="DJU342" s="84"/>
      <c r="DJV342" s="84"/>
      <c r="DJW342" s="84"/>
      <c r="DJX342" s="84"/>
      <c r="DJY342" s="84"/>
      <c r="DJZ342" s="84"/>
      <c r="DKA342" s="84"/>
      <c r="DKB342" s="84"/>
      <c r="DKC342" s="84"/>
      <c r="DKD342" s="84"/>
      <c r="DKE342" s="84"/>
      <c r="DKF342" s="84"/>
      <c r="DKG342" s="84"/>
      <c r="DKH342" s="84"/>
      <c r="DKI342" s="84"/>
      <c r="DKJ342" s="84"/>
      <c r="DKK342" s="84"/>
      <c r="DKL342" s="84"/>
      <c r="DKM342" s="84"/>
      <c r="DKN342" s="84"/>
      <c r="DKO342" s="84"/>
      <c r="DKP342" s="84"/>
      <c r="DKQ342" s="84"/>
      <c r="DKR342" s="84"/>
      <c r="DKS342" s="84"/>
      <c r="DKT342" s="84"/>
      <c r="DKU342" s="84"/>
      <c r="DKV342" s="84"/>
      <c r="DKW342" s="84"/>
      <c r="DKX342" s="84"/>
      <c r="DKY342" s="84"/>
      <c r="DKZ342" s="84"/>
      <c r="DLA342" s="84"/>
      <c r="DLB342" s="84"/>
      <c r="DLC342" s="84"/>
      <c r="DLD342" s="84"/>
      <c r="DLE342" s="84"/>
      <c r="DLF342" s="84"/>
      <c r="DLG342" s="84"/>
      <c r="DLH342" s="84"/>
      <c r="DLI342" s="84"/>
      <c r="DLJ342" s="84"/>
      <c r="DLK342" s="84"/>
      <c r="DLL342" s="84"/>
      <c r="DLM342" s="84"/>
      <c r="DLN342" s="84"/>
      <c r="DLO342" s="84"/>
      <c r="DLP342" s="84"/>
      <c r="DLQ342" s="84"/>
      <c r="DLR342" s="84"/>
      <c r="DLS342" s="84"/>
      <c r="DLT342" s="84"/>
      <c r="DLU342" s="84"/>
      <c r="DLV342" s="84"/>
      <c r="DLW342" s="84"/>
      <c r="DLX342" s="84"/>
      <c r="DLY342" s="84"/>
      <c r="DLZ342" s="84"/>
      <c r="DMA342" s="84"/>
      <c r="DMB342" s="84"/>
      <c r="DMC342" s="84"/>
      <c r="DMD342" s="84"/>
      <c r="DME342" s="84"/>
      <c r="DMF342" s="84"/>
      <c r="DMG342" s="84"/>
      <c r="DMH342" s="84"/>
      <c r="DMI342" s="84"/>
      <c r="DMJ342" s="84"/>
      <c r="DMK342" s="84"/>
      <c r="DML342" s="84"/>
      <c r="DMM342" s="84"/>
      <c r="DMN342" s="84"/>
      <c r="DMO342" s="84"/>
      <c r="DMP342" s="84"/>
      <c r="DMQ342" s="84"/>
      <c r="DMR342" s="84"/>
      <c r="DMS342" s="84"/>
      <c r="DMT342" s="84"/>
      <c r="DMU342" s="84"/>
      <c r="DMV342" s="84"/>
      <c r="DMW342" s="84"/>
      <c r="DMX342" s="84"/>
      <c r="DMY342" s="84"/>
      <c r="DMZ342" s="84"/>
      <c r="DNA342" s="84"/>
      <c r="DNB342" s="84"/>
      <c r="DNC342" s="84"/>
      <c r="DND342" s="84"/>
      <c r="DNE342" s="84"/>
      <c r="DNF342" s="84"/>
      <c r="DNG342" s="84"/>
      <c r="DNH342" s="84"/>
      <c r="DNI342" s="84"/>
      <c r="DNJ342" s="84"/>
      <c r="DNK342" s="84"/>
      <c r="DNL342" s="84"/>
      <c r="DNM342" s="84"/>
      <c r="DNN342" s="84"/>
      <c r="DNO342" s="84"/>
      <c r="DNP342" s="84"/>
      <c r="DNQ342" s="84"/>
      <c r="DNR342" s="84"/>
      <c r="DNS342" s="84"/>
      <c r="DNT342" s="84"/>
      <c r="DNU342" s="84"/>
      <c r="DNV342" s="84"/>
      <c r="DNW342" s="84"/>
      <c r="DNX342" s="84"/>
      <c r="DNY342" s="84"/>
      <c r="DNZ342" s="84"/>
      <c r="DOA342" s="84"/>
      <c r="DOB342" s="84"/>
      <c r="DOC342" s="84"/>
      <c r="DOD342" s="84"/>
      <c r="DOE342" s="84"/>
      <c r="DOF342" s="84"/>
      <c r="DOG342" s="84"/>
      <c r="DOH342" s="84"/>
      <c r="DOI342" s="84"/>
      <c r="DOJ342" s="84"/>
      <c r="DOK342" s="84"/>
      <c r="DOL342" s="84"/>
      <c r="DOM342" s="84"/>
      <c r="DON342" s="84"/>
      <c r="DOO342" s="84"/>
      <c r="DOP342" s="84"/>
      <c r="DOQ342" s="84"/>
      <c r="DOR342" s="84"/>
      <c r="DOS342" s="84"/>
      <c r="DOT342" s="84"/>
      <c r="DOU342" s="84"/>
      <c r="DOV342" s="84"/>
      <c r="DOW342" s="84"/>
      <c r="DOX342" s="84"/>
      <c r="DOY342" s="84"/>
      <c r="DOZ342" s="84"/>
      <c r="DPA342" s="84"/>
      <c r="DPB342" s="84"/>
      <c r="DPC342" s="84"/>
      <c r="DPD342" s="84"/>
      <c r="DPE342" s="84"/>
      <c r="DPF342" s="84"/>
      <c r="DPG342" s="84"/>
      <c r="DPH342" s="84"/>
      <c r="DPI342" s="84"/>
      <c r="DPJ342" s="84"/>
      <c r="DPK342" s="84"/>
      <c r="DPL342" s="84"/>
      <c r="DPM342" s="84"/>
      <c r="DPN342" s="84"/>
      <c r="DPO342" s="84"/>
      <c r="DPP342" s="84"/>
      <c r="DPQ342" s="84"/>
      <c r="DPR342" s="84"/>
      <c r="DPS342" s="84"/>
      <c r="DPT342" s="84"/>
      <c r="DPU342" s="84"/>
      <c r="DPV342" s="84"/>
      <c r="DPW342" s="84"/>
      <c r="DPX342" s="84"/>
      <c r="DPY342" s="84"/>
      <c r="DPZ342" s="84"/>
      <c r="DQA342" s="84"/>
      <c r="DQB342" s="84"/>
      <c r="DQC342" s="84"/>
      <c r="DQD342" s="84"/>
      <c r="DQE342" s="84"/>
      <c r="DQF342" s="84"/>
      <c r="DQG342" s="84"/>
      <c r="DQH342" s="84"/>
      <c r="DQI342" s="84"/>
      <c r="DQJ342" s="84"/>
      <c r="DQK342" s="84"/>
      <c r="DQL342" s="84"/>
      <c r="DQM342" s="84"/>
      <c r="DQN342" s="84"/>
      <c r="DQO342" s="84"/>
      <c r="DQP342" s="84"/>
      <c r="DQQ342" s="84"/>
      <c r="DQR342" s="84"/>
      <c r="DQS342" s="84"/>
      <c r="DQT342" s="84"/>
      <c r="DQU342" s="84"/>
      <c r="DQV342" s="84"/>
      <c r="DQW342" s="84"/>
      <c r="DQX342" s="84"/>
      <c r="DQY342" s="84"/>
      <c r="DQZ342" s="84"/>
      <c r="DRA342" s="84"/>
      <c r="DRB342" s="84"/>
      <c r="DRC342" s="84"/>
      <c r="DRD342" s="84"/>
      <c r="DRE342" s="84"/>
      <c r="DRF342" s="84"/>
      <c r="DRG342" s="84"/>
      <c r="DRH342" s="84"/>
      <c r="DRI342" s="84"/>
      <c r="DRJ342" s="84"/>
      <c r="DRK342" s="84"/>
      <c r="DRL342" s="84"/>
      <c r="DRM342" s="84"/>
      <c r="DRN342" s="84"/>
      <c r="DRO342" s="84"/>
      <c r="DRP342" s="84"/>
      <c r="DRQ342" s="84"/>
      <c r="DRR342" s="84"/>
      <c r="DRS342" s="84"/>
      <c r="DRT342" s="84"/>
      <c r="DRU342" s="84"/>
      <c r="DRV342" s="84"/>
      <c r="DRW342" s="84"/>
      <c r="DRX342" s="84"/>
      <c r="DRY342" s="84"/>
      <c r="DRZ342" s="84"/>
      <c r="DSA342" s="84"/>
      <c r="DSB342" s="84"/>
      <c r="DSC342" s="84"/>
      <c r="DSD342" s="84"/>
      <c r="DSE342" s="84"/>
      <c r="DSF342" s="84"/>
      <c r="DSG342" s="84"/>
      <c r="DSH342" s="84"/>
      <c r="DSI342" s="84"/>
      <c r="DSJ342" s="84"/>
      <c r="DSK342" s="84"/>
      <c r="DSL342" s="84"/>
      <c r="DSM342" s="84"/>
      <c r="DSN342" s="84"/>
      <c r="DSO342" s="84"/>
      <c r="DSP342" s="84"/>
      <c r="DSQ342" s="84"/>
      <c r="DSR342" s="84"/>
      <c r="DSS342" s="84"/>
      <c r="DST342" s="84"/>
      <c r="DSU342" s="84"/>
      <c r="DSV342" s="84"/>
      <c r="DSW342" s="84"/>
      <c r="DSX342" s="84"/>
      <c r="DSY342" s="84"/>
      <c r="DSZ342" s="84"/>
      <c r="DTA342" s="84"/>
      <c r="DTB342" s="84"/>
      <c r="DTC342" s="84"/>
      <c r="DTD342" s="84"/>
      <c r="DTE342" s="84"/>
      <c r="DTF342" s="84"/>
      <c r="DTG342" s="84"/>
      <c r="DTH342" s="84"/>
      <c r="DTI342" s="84"/>
      <c r="DTJ342" s="84"/>
      <c r="DTK342" s="84"/>
      <c r="DTL342" s="84"/>
      <c r="DTM342" s="84"/>
      <c r="DTN342" s="84"/>
      <c r="DTO342" s="84"/>
      <c r="DTP342" s="84"/>
      <c r="DTQ342" s="84"/>
      <c r="DTR342" s="84"/>
      <c r="DTS342" s="84"/>
      <c r="DTT342" s="84"/>
      <c r="DTU342" s="84"/>
      <c r="DTV342" s="84"/>
      <c r="DTW342" s="84"/>
      <c r="DTX342" s="84"/>
      <c r="DTY342" s="84"/>
      <c r="DTZ342" s="84"/>
      <c r="DUA342" s="84"/>
      <c r="DUB342" s="84"/>
      <c r="DUC342" s="84"/>
      <c r="DUD342" s="84"/>
      <c r="DUE342" s="84"/>
      <c r="DUF342" s="84"/>
      <c r="DUG342" s="84"/>
      <c r="DUH342" s="84"/>
      <c r="DUI342" s="84"/>
      <c r="DUJ342" s="84"/>
      <c r="DUK342" s="84"/>
      <c r="DUL342" s="84"/>
      <c r="DUM342" s="84"/>
      <c r="DUN342" s="84"/>
      <c r="DUO342" s="84"/>
      <c r="DUP342" s="84"/>
      <c r="DUQ342" s="84"/>
      <c r="DUR342" s="84"/>
      <c r="DUS342" s="84"/>
      <c r="DUT342" s="84"/>
      <c r="DUU342" s="84"/>
      <c r="DUV342" s="84"/>
      <c r="DUW342" s="84"/>
      <c r="DUX342" s="84"/>
      <c r="DUY342" s="84"/>
      <c r="DUZ342" s="84"/>
      <c r="DVA342" s="84"/>
      <c r="DVB342" s="84"/>
      <c r="DVC342" s="84"/>
      <c r="DVD342" s="84"/>
      <c r="DVE342" s="84"/>
      <c r="DVF342" s="84"/>
      <c r="DVG342" s="84"/>
      <c r="DVH342" s="84"/>
      <c r="DVI342" s="84"/>
      <c r="DVJ342" s="84"/>
      <c r="DVK342" s="84"/>
      <c r="DVL342" s="84"/>
      <c r="DVM342" s="84"/>
      <c r="DVN342" s="84"/>
      <c r="DVO342" s="84"/>
      <c r="DVP342" s="84"/>
      <c r="DVQ342" s="84"/>
      <c r="DVR342" s="84"/>
      <c r="DVS342" s="84"/>
      <c r="DVT342" s="84"/>
      <c r="DVU342" s="84"/>
      <c r="DVV342" s="84"/>
      <c r="DVW342" s="84"/>
      <c r="DVX342" s="84"/>
      <c r="DVY342" s="84"/>
      <c r="DVZ342" s="84"/>
      <c r="DWA342" s="84"/>
      <c r="DWB342" s="84"/>
      <c r="DWC342" s="84"/>
      <c r="DWD342" s="84"/>
      <c r="DWE342" s="84"/>
      <c r="DWF342" s="84"/>
      <c r="DWG342" s="84"/>
      <c r="DWH342" s="84"/>
      <c r="DWI342" s="84"/>
      <c r="DWJ342" s="84"/>
      <c r="DWK342" s="84"/>
      <c r="DWL342" s="84"/>
      <c r="DWM342" s="84"/>
      <c r="DWN342" s="84"/>
      <c r="DWO342" s="84"/>
      <c r="DWP342" s="84"/>
      <c r="DWQ342" s="84"/>
      <c r="DWR342" s="84"/>
      <c r="DWS342" s="84"/>
      <c r="DWT342" s="84"/>
      <c r="DWU342" s="84"/>
      <c r="DWV342" s="84"/>
      <c r="DWW342" s="84"/>
      <c r="DWX342" s="84"/>
      <c r="DWY342" s="84"/>
      <c r="DWZ342" s="84"/>
      <c r="DXA342" s="84"/>
      <c r="DXB342" s="84"/>
      <c r="DXC342" s="84"/>
      <c r="DXD342" s="84"/>
      <c r="DXE342" s="84"/>
      <c r="DXF342" s="84"/>
      <c r="DXG342" s="84"/>
      <c r="DXH342" s="84"/>
      <c r="DXI342" s="84"/>
      <c r="DXJ342" s="84"/>
      <c r="DXK342" s="84"/>
      <c r="DXL342" s="84"/>
      <c r="DXM342" s="84"/>
      <c r="DXN342" s="84"/>
      <c r="DXO342" s="84"/>
      <c r="DXP342" s="84"/>
      <c r="DXQ342" s="84"/>
      <c r="DXR342" s="84"/>
      <c r="DXS342" s="84"/>
      <c r="DXT342" s="84"/>
      <c r="DXU342" s="84"/>
      <c r="DXV342" s="84"/>
      <c r="DXW342" s="84"/>
      <c r="DXX342" s="84"/>
      <c r="DXY342" s="84"/>
      <c r="DXZ342" s="84"/>
      <c r="DYA342" s="84"/>
      <c r="DYB342" s="84"/>
      <c r="DYC342" s="84"/>
      <c r="DYD342" s="84"/>
      <c r="DYE342" s="84"/>
      <c r="DYF342" s="84"/>
      <c r="DYG342" s="84"/>
      <c r="DYH342" s="84"/>
      <c r="DYI342" s="84"/>
      <c r="DYJ342" s="84"/>
      <c r="DYK342" s="84"/>
      <c r="DYL342" s="84"/>
      <c r="DYM342" s="84"/>
      <c r="DYN342" s="84"/>
      <c r="DYO342" s="84"/>
      <c r="DYP342" s="84"/>
      <c r="DYQ342" s="84"/>
      <c r="DYR342" s="84"/>
      <c r="DYS342" s="84"/>
      <c r="DYT342" s="84"/>
      <c r="DYU342" s="84"/>
      <c r="DYV342" s="84"/>
      <c r="DYW342" s="84"/>
      <c r="DYX342" s="84"/>
      <c r="DYY342" s="84"/>
      <c r="DYZ342" s="84"/>
      <c r="DZA342" s="84"/>
      <c r="DZB342" s="84"/>
      <c r="DZC342" s="84"/>
      <c r="DZD342" s="84"/>
      <c r="DZE342" s="84"/>
      <c r="DZF342" s="84"/>
      <c r="DZG342" s="84"/>
      <c r="DZH342" s="84"/>
      <c r="DZI342" s="84"/>
      <c r="DZJ342" s="84"/>
      <c r="DZK342" s="84"/>
      <c r="DZL342" s="84"/>
      <c r="DZM342" s="84"/>
      <c r="DZN342" s="84"/>
      <c r="DZO342" s="84"/>
      <c r="DZP342" s="84"/>
      <c r="DZQ342" s="84"/>
      <c r="DZR342" s="84"/>
      <c r="DZS342" s="84"/>
      <c r="DZT342" s="84"/>
      <c r="DZU342" s="84"/>
      <c r="DZV342" s="84"/>
      <c r="DZW342" s="84"/>
      <c r="DZX342" s="84"/>
      <c r="DZY342" s="84"/>
      <c r="DZZ342" s="84"/>
      <c r="EAA342" s="84"/>
      <c r="EAB342" s="84"/>
      <c r="EAC342" s="84"/>
      <c r="EAD342" s="84"/>
      <c r="EAE342" s="84"/>
      <c r="EAF342" s="84"/>
      <c r="EAG342" s="84"/>
      <c r="EAH342" s="84"/>
      <c r="EAI342" s="84"/>
      <c r="EAJ342" s="84"/>
      <c r="EAK342" s="84"/>
      <c r="EAL342" s="84"/>
      <c r="EAM342" s="84"/>
      <c r="EAN342" s="84"/>
      <c r="EAO342" s="84"/>
      <c r="EAP342" s="84"/>
      <c r="EAQ342" s="84"/>
      <c r="EAR342" s="84"/>
      <c r="EAS342" s="84"/>
      <c r="EAT342" s="84"/>
      <c r="EAU342" s="84"/>
      <c r="EAV342" s="84"/>
      <c r="EAW342" s="84"/>
      <c r="EAX342" s="84"/>
      <c r="EAY342" s="84"/>
      <c r="EAZ342" s="84"/>
      <c r="EBA342" s="84"/>
      <c r="EBB342" s="84"/>
      <c r="EBC342" s="84"/>
      <c r="EBD342" s="84"/>
      <c r="EBE342" s="84"/>
      <c r="EBF342" s="84"/>
      <c r="EBG342" s="84"/>
      <c r="EBH342" s="84"/>
      <c r="EBI342" s="84"/>
      <c r="EBJ342" s="84"/>
      <c r="EBK342" s="84"/>
      <c r="EBL342" s="84"/>
      <c r="EBM342" s="84"/>
      <c r="EBN342" s="84"/>
      <c r="EBO342" s="84"/>
      <c r="EBP342" s="84"/>
      <c r="EBQ342" s="84"/>
      <c r="EBR342" s="84"/>
      <c r="EBS342" s="84"/>
      <c r="EBT342" s="84"/>
      <c r="EBU342" s="84"/>
      <c r="EBV342" s="84"/>
      <c r="EBW342" s="84"/>
      <c r="EBX342" s="84"/>
      <c r="EBY342" s="84"/>
      <c r="EBZ342" s="84"/>
      <c r="ECA342" s="84"/>
      <c r="ECB342" s="84"/>
      <c r="ECC342" s="84"/>
      <c r="ECD342" s="84"/>
      <c r="ECE342" s="84"/>
      <c r="ECF342" s="84"/>
      <c r="ECG342" s="84"/>
      <c r="ECH342" s="84"/>
      <c r="ECI342" s="84"/>
      <c r="ECJ342" s="84"/>
      <c r="ECK342" s="84"/>
      <c r="ECL342" s="84"/>
      <c r="ECM342" s="84"/>
      <c r="ECN342" s="84"/>
      <c r="ECO342" s="84"/>
      <c r="ECP342" s="84"/>
      <c r="ECQ342" s="84"/>
      <c r="ECR342" s="84"/>
      <c r="ECS342" s="84"/>
      <c r="ECT342" s="84"/>
      <c r="ECU342" s="84"/>
      <c r="ECV342" s="84"/>
      <c r="ECW342" s="84"/>
      <c r="ECX342" s="84"/>
      <c r="ECY342" s="84"/>
      <c r="ECZ342" s="84"/>
      <c r="EDA342" s="84"/>
      <c r="EDB342" s="84"/>
      <c r="EDC342" s="84"/>
      <c r="EDD342" s="84"/>
      <c r="EDE342" s="84"/>
      <c r="EDF342" s="84"/>
      <c r="EDG342" s="84"/>
      <c r="EDH342" s="84"/>
      <c r="EDI342" s="84"/>
      <c r="EDJ342" s="84"/>
      <c r="EDK342" s="84"/>
      <c r="EDL342" s="84"/>
      <c r="EDM342" s="84"/>
      <c r="EDN342" s="84"/>
      <c r="EDO342" s="84"/>
      <c r="EDP342" s="84"/>
      <c r="EDQ342" s="84"/>
      <c r="EDR342" s="84"/>
      <c r="EDS342" s="84"/>
      <c r="EDT342" s="84"/>
      <c r="EDU342" s="84"/>
      <c r="EDV342" s="84"/>
      <c r="EDW342" s="84"/>
      <c r="EDX342" s="84"/>
      <c r="EDY342" s="84"/>
      <c r="EDZ342" s="84"/>
      <c r="EEA342" s="84"/>
      <c r="EEB342" s="84"/>
      <c r="EEC342" s="84"/>
      <c r="EED342" s="84"/>
      <c r="EEE342" s="84"/>
      <c r="EEF342" s="84"/>
      <c r="EEG342" s="84"/>
      <c r="EEH342" s="84"/>
      <c r="EEI342" s="84"/>
      <c r="EEJ342" s="84"/>
      <c r="EEK342" s="84"/>
      <c r="EEL342" s="84"/>
      <c r="EEM342" s="84"/>
      <c r="EEN342" s="84"/>
      <c r="EEO342" s="84"/>
      <c r="EEP342" s="84"/>
      <c r="EEQ342" s="84"/>
      <c r="EER342" s="84"/>
      <c r="EES342" s="84"/>
      <c r="EET342" s="84"/>
      <c r="EEU342" s="84"/>
      <c r="EEV342" s="84"/>
      <c r="EEW342" s="84"/>
      <c r="EEX342" s="84"/>
      <c r="EEY342" s="84"/>
      <c r="EEZ342" s="84"/>
      <c r="EFA342" s="84"/>
      <c r="EFB342" s="84"/>
      <c r="EFC342" s="84"/>
      <c r="EFD342" s="84"/>
      <c r="EFE342" s="84"/>
      <c r="EFF342" s="84"/>
      <c r="EFG342" s="84"/>
      <c r="EFH342" s="84"/>
      <c r="EFI342" s="84"/>
      <c r="EFJ342" s="84"/>
      <c r="EFK342" s="84"/>
      <c r="EFL342" s="84"/>
      <c r="EFM342" s="84"/>
      <c r="EFN342" s="84"/>
      <c r="EFO342" s="84"/>
      <c r="EFP342" s="84"/>
      <c r="EFQ342" s="84"/>
      <c r="EFR342" s="84"/>
      <c r="EFS342" s="84"/>
      <c r="EFT342" s="84"/>
      <c r="EFU342" s="84"/>
      <c r="EFV342" s="84"/>
      <c r="EFW342" s="84"/>
      <c r="EFX342" s="84"/>
      <c r="EFY342" s="84"/>
      <c r="EFZ342" s="84"/>
      <c r="EGA342" s="84"/>
      <c r="EGB342" s="84"/>
      <c r="EGC342" s="84"/>
      <c r="EGD342" s="84"/>
      <c r="EGE342" s="84"/>
      <c r="EGF342" s="84"/>
      <c r="EGG342" s="84"/>
      <c r="EGH342" s="84"/>
      <c r="EGI342" s="84"/>
      <c r="EGJ342" s="84"/>
      <c r="EGK342" s="84"/>
      <c r="EGL342" s="84"/>
      <c r="EGM342" s="84"/>
      <c r="EGN342" s="84"/>
      <c r="EGO342" s="84"/>
      <c r="EGP342" s="84"/>
      <c r="EGQ342" s="84"/>
      <c r="EGR342" s="84"/>
      <c r="EGS342" s="84"/>
      <c r="EGT342" s="84"/>
      <c r="EGU342" s="84"/>
      <c r="EGV342" s="84"/>
      <c r="EGW342" s="84"/>
      <c r="EGX342" s="84"/>
      <c r="EGY342" s="84"/>
      <c r="EGZ342" s="84"/>
      <c r="EHA342" s="84"/>
      <c r="EHB342" s="84"/>
      <c r="EHC342" s="84"/>
      <c r="EHD342" s="84"/>
      <c r="EHE342" s="84"/>
      <c r="EHF342" s="84"/>
      <c r="EHG342" s="84"/>
      <c r="EHH342" s="84"/>
      <c r="EHI342" s="84"/>
      <c r="EHJ342" s="84"/>
      <c r="EHK342" s="84"/>
      <c r="EHL342" s="84"/>
      <c r="EHM342" s="84"/>
      <c r="EHN342" s="84"/>
      <c r="EHO342" s="84"/>
      <c r="EHP342" s="84"/>
      <c r="EHQ342" s="84"/>
      <c r="EHR342" s="84"/>
      <c r="EHS342" s="84"/>
      <c r="EHT342" s="84"/>
      <c r="EHU342" s="84"/>
      <c r="EHV342" s="84"/>
      <c r="EHW342" s="84"/>
      <c r="EHX342" s="84"/>
      <c r="EHY342" s="84"/>
      <c r="EHZ342" s="84"/>
      <c r="EIA342" s="84"/>
      <c r="EIB342" s="84"/>
      <c r="EIC342" s="84"/>
      <c r="EID342" s="84"/>
      <c r="EIE342" s="84"/>
      <c r="EIF342" s="84"/>
      <c r="EIG342" s="84"/>
      <c r="EIH342" s="84"/>
      <c r="EII342" s="84"/>
      <c r="EIJ342" s="84"/>
      <c r="EIK342" s="84"/>
      <c r="EIL342" s="84"/>
      <c r="EIM342" s="84"/>
      <c r="EIN342" s="84"/>
      <c r="EIO342" s="84"/>
      <c r="EIP342" s="84"/>
      <c r="EIQ342" s="84"/>
      <c r="EIR342" s="84"/>
      <c r="EIS342" s="84"/>
      <c r="EIT342" s="84"/>
      <c r="EIU342" s="84"/>
      <c r="EIV342" s="84"/>
      <c r="EIW342" s="84"/>
      <c r="EIX342" s="84"/>
      <c r="EIY342" s="84"/>
      <c r="EIZ342" s="84"/>
      <c r="EJA342" s="84"/>
      <c r="EJB342" s="84"/>
      <c r="EJC342" s="84"/>
      <c r="EJD342" s="84"/>
      <c r="EJE342" s="84"/>
      <c r="EJF342" s="84"/>
      <c r="EJG342" s="84"/>
      <c r="EJH342" s="84"/>
      <c r="EJI342" s="84"/>
      <c r="EJJ342" s="84"/>
      <c r="EJK342" s="84"/>
      <c r="EJL342" s="84"/>
      <c r="EJM342" s="84"/>
      <c r="EJN342" s="84"/>
      <c r="EJO342" s="84"/>
      <c r="EJP342" s="84"/>
      <c r="EJQ342" s="84"/>
      <c r="EJR342" s="84"/>
      <c r="EJS342" s="84"/>
      <c r="EJT342" s="84"/>
      <c r="EJU342" s="84"/>
      <c r="EJV342" s="84"/>
      <c r="EJW342" s="84"/>
      <c r="EJX342" s="84"/>
      <c r="EJY342" s="84"/>
      <c r="EJZ342" s="84"/>
      <c r="EKA342" s="84"/>
      <c r="EKB342" s="84"/>
      <c r="EKC342" s="84"/>
      <c r="EKD342" s="84"/>
      <c r="EKE342" s="84"/>
      <c r="EKF342" s="84"/>
      <c r="EKG342" s="84"/>
      <c r="EKH342" s="84"/>
      <c r="EKI342" s="84"/>
      <c r="EKJ342" s="84"/>
      <c r="EKK342" s="84"/>
      <c r="EKL342" s="84"/>
      <c r="EKM342" s="84"/>
      <c r="EKN342" s="84"/>
      <c r="EKO342" s="84"/>
      <c r="EKP342" s="84"/>
      <c r="EKQ342" s="84"/>
      <c r="EKR342" s="84"/>
      <c r="EKS342" s="84"/>
      <c r="EKT342" s="84"/>
      <c r="EKU342" s="84"/>
      <c r="EKV342" s="84"/>
      <c r="EKW342" s="84"/>
      <c r="EKX342" s="84"/>
      <c r="EKY342" s="84"/>
      <c r="EKZ342" s="84"/>
      <c r="ELA342" s="84"/>
      <c r="ELB342" s="84"/>
      <c r="ELC342" s="84"/>
      <c r="ELD342" s="84"/>
      <c r="ELE342" s="84"/>
      <c r="ELF342" s="84"/>
      <c r="ELG342" s="84"/>
      <c r="ELH342" s="84"/>
      <c r="ELI342" s="84"/>
      <c r="ELJ342" s="84"/>
      <c r="ELK342" s="84"/>
      <c r="ELL342" s="84"/>
      <c r="ELM342" s="84"/>
      <c r="ELN342" s="84"/>
      <c r="ELO342" s="84"/>
      <c r="ELP342" s="84"/>
      <c r="ELQ342" s="84"/>
      <c r="ELR342" s="84"/>
      <c r="ELS342" s="84"/>
      <c r="ELT342" s="84"/>
      <c r="ELU342" s="84"/>
      <c r="ELV342" s="84"/>
      <c r="ELW342" s="84"/>
      <c r="ELX342" s="84"/>
      <c r="ELY342" s="84"/>
      <c r="ELZ342" s="84"/>
      <c r="EMA342" s="84"/>
      <c r="EMB342" s="84"/>
      <c r="EMC342" s="84"/>
      <c r="EMD342" s="84"/>
      <c r="EME342" s="84"/>
      <c r="EMF342" s="84"/>
      <c r="EMG342" s="84"/>
      <c r="EMH342" s="84"/>
      <c r="EMI342" s="84"/>
      <c r="EMJ342" s="84"/>
      <c r="EMK342" s="84"/>
      <c r="EML342" s="84"/>
      <c r="EMM342" s="84"/>
      <c r="EMN342" s="84"/>
      <c r="EMO342" s="84"/>
      <c r="EMP342" s="84"/>
      <c r="EMQ342" s="84"/>
      <c r="EMR342" s="84"/>
      <c r="EMS342" s="84"/>
      <c r="EMT342" s="84"/>
      <c r="EMU342" s="84"/>
      <c r="EMV342" s="84"/>
      <c r="EMW342" s="84"/>
      <c r="EMX342" s="84"/>
      <c r="EMY342" s="84"/>
      <c r="EMZ342" s="84"/>
      <c r="ENA342" s="84"/>
      <c r="ENB342" s="84"/>
      <c r="ENC342" s="84"/>
      <c r="END342" s="84"/>
      <c r="ENE342" s="84"/>
      <c r="ENF342" s="84"/>
      <c r="ENG342" s="84"/>
      <c r="ENH342" s="84"/>
      <c r="ENI342" s="84"/>
      <c r="ENJ342" s="84"/>
      <c r="ENK342" s="84"/>
      <c r="ENL342" s="84"/>
      <c r="ENM342" s="84"/>
      <c r="ENN342" s="84"/>
      <c r="ENO342" s="84"/>
      <c r="ENP342" s="84"/>
      <c r="ENQ342" s="84"/>
      <c r="ENR342" s="84"/>
      <c r="ENS342" s="84"/>
      <c r="ENT342" s="84"/>
      <c r="ENU342" s="84"/>
      <c r="ENV342" s="84"/>
      <c r="ENW342" s="84"/>
      <c r="ENX342" s="84"/>
      <c r="ENY342" s="84"/>
      <c r="ENZ342" s="84"/>
      <c r="EOA342" s="84"/>
      <c r="EOB342" s="84"/>
      <c r="EOC342" s="84"/>
      <c r="EOD342" s="84"/>
      <c r="EOE342" s="84"/>
      <c r="EOF342" s="84"/>
      <c r="EOG342" s="84"/>
      <c r="EOH342" s="84"/>
      <c r="EOI342" s="84"/>
      <c r="EOJ342" s="84"/>
      <c r="EOK342" s="84"/>
      <c r="EOL342" s="84"/>
      <c r="EOM342" s="84"/>
      <c r="EON342" s="84"/>
      <c r="EOO342" s="84"/>
      <c r="EOP342" s="84"/>
      <c r="EOQ342" s="84"/>
      <c r="EOR342" s="84"/>
      <c r="EOS342" s="84"/>
      <c r="EOT342" s="84"/>
      <c r="EOU342" s="84"/>
      <c r="EOV342" s="84"/>
      <c r="EOW342" s="84"/>
      <c r="EOX342" s="84"/>
      <c r="EOY342" s="84"/>
      <c r="EOZ342" s="84"/>
      <c r="EPA342" s="84"/>
      <c r="EPB342" s="84"/>
      <c r="EPC342" s="84"/>
      <c r="EPD342" s="84"/>
      <c r="EPE342" s="84"/>
      <c r="EPF342" s="84"/>
      <c r="EPG342" s="84"/>
      <c r="EPH342" s="84"/>
      <c r="EPI342" s="84"/>
      <c r="EPJ342" s="84"/>
      <c r="EPK342" s="84"/>
      <c r="EPL342" s="84"/>
      <c r="EPM342" s="84"/>
      <c r="EPN342" s="84"/>
      <c r="EPO342" s="84"/>
      <c r="EPP342" s="84"/>
      <c r="EPQ342" s="84"/>
      <c r="EPR342" s="84"/>
      <c r="EPS342" s="84"/>
      <c r="EPT342" s="84"/>
      <c r="EPU342" s="84"/>
      <c r="EPV342" s="84"/>
      <c r="EPW342" s="84"/>
      <c r="EPX342" s="84"/>
      <c r="EPY342" s="84"/>
      <c r="EPZ342" s="84"/>
      <c r="EQA342" s="84"/>
      <c r="EQB342" s="84"/>
      <c r="EQC342" s="84"/>
      <c r="EQD342" s="84"/>
      <c r="EQE342" s="84"/>
      <c r="EQF342" s="84"/>
      <c r="EQG342" s="84"/>
      <c r="EQH342" s="84"/>
      <c r="EQI342" s="84"/>
      <c r="EQJ342" s="84"/>
      <c r="EQK342" s="84"/>
      <c r="EQL342" s="84"/>
      <c r="EQM342" s="84"/>
      <c r="EQN342" s="84"/>
      <c r="EQO342" s="84"/>
      <c r="EQP342" s="84"/>
      <c r="EQQ342" s="84"/>
      <c r="EQR342" s="84"/>
      <c r="EQS342" s="84"/>
      <c r="EQT342" s="84"/>
      <c r="EQU342" s="84"/>
      <c r="EQV342" s="84"/>
      <c r="EQW342" s="84"/>
      <c r="EQX342" s="84"/>
      <c r="EQY342" s="84"/>
      <c r="EQZ342" s="84"/>
      <c r="ERA342" s="84"/>
      <c r="ERB342" s="84"/>
      <c r="ERC342" s="84"/>
      <c r="ERD342" s="84"/>
      <c r="ERE342" s="84"/>
      <c r="ERF342" s="84"/>
      <c r="ERG342" s="84"/>
      <c r="ERH342" s="84"/>
      <c r="ERI342" s="84"/>
      <c r="ERJ342" s="84"/>
      <c r="ERK342" s="84"/>
      <c r="ERL342" s="84"/>
      <c r="ERM342" s="84"/>
      <c r="ERN342" s="84"/>
      <c r="ERO342" s="84"/>
      <c r="ERP342" s="84"/>
      <c r="ERQ342" s="84"/>
      <c r="ERR342" s="84"/>
      <c r="ERS342" s="84"/>
      <c r="ERT342" s="84"/>
      <c r="ERU342" s="84"/>
      <c r="ERV342" s="84"/>
      <c r="ERW342" s="84"/>
      <c r="ERX342" s="84"/>
      <c r="ERY342" s="84"/>
      <c r="ERZ342" s="84"/>
      <c r="ESA342" s="84"/>
      <c r="ESB342" s="84"/>
      <c r="ESC342" s="84"/>
      <c r="ESD342" s="84"/>
      <c r="ESE342" s="84"/>
      <c r="ESF342" s="84"/>
      <c r="ESG342" s="84"/>
      <c r="ESH342" s="84"/>
      <c r="ESI342" s="84"/>
      <c r="ESJ342" s="84"/>
      <c r="ESK342" s="84"/>
      <c r="ESL342" s="84"/>
      <c r="ESM342" s="84"/>
      <c r="ESN342" s="84"/>
      <c r="ESO342" s="84"/>
      <c r="ESP342" s="84"/>
      <c r="ESQ342" s="84"/>
      <c r="ESR342" s="84"/>
      <c r="ESS342" s="84"/>
      <c r="EST342" s="84"/>
      <c r="ESU342" s="84"/>
      <c r="ESV342" s="84"/>
      <c r="ESW342" s="84"/>
      <c r="ESX342" s="84"/>
      <c r="ESY342" s="84"/>
      <c r="ESZ342" s="84"/>
      <c r="ETA342" s="84"/>
      <c r="ETB342" s="84"/>
      <c r="ETC342" s="84"/>
      <c r="ETD342" s="84"/>
      <c r="ETE342" s="84"/>
      <c r="ETF342" s="84"/>
      <c r="ETG342" s="84"/>
      <c r="ETH342" s="84"/>
      <c r="ETI342" s="84"/>
      <c r="ETJ342" s="84"/>
      <c r="ETK342" s="84"/>
      <c r="ETL342" s="84"/>
      <c r="ETM342" s="84"/>
      <c r="ETN342" s="84"/>
      <c r="ETO342" s="84"/>
      <c r="ETP342" s="84"/>
      <c r="ETQ342" s="84"/>
      <c r="ETR342" s="84"/>
      <c r="ETS342" s="84"/>
      <c r="ETT342" s="84"/>
      <c r="ETU342" s="84"/>
      <c r="ETV342" s="84"/>
      <c r="ETW342" s="84"/>
      <c r="ETX342" s="84"/>
      <c r="ETY342" s="84"/>
      <c r="ETZ342" s="84"/>
      <c r="EUA342" s="84"/>
      <c r="EUB342" s="84"/>
      <c r="EUC342" s="84"/>
      <c r="EUD342" s="84"/>
      <c r="EUE342" s="84"/>
      <c r="EUF342" s="84"/>
      <c r="EUG342" s="84"/>
      <c r="EUH342" s="84"/>
      <c r="EUI342" s="84"/>
      <c r="EUJ342" s="84"/>
      <c r="EUK342" s="84"/>
      <c r="EUL342" s="84"/>
      <c r="EUM342" s="84"/>
      <c r="EUN342" s="84"/>
      <c r="EUO342" s="84"/>
      <c r="EUP342" s="84"/>
      <c r="EUQ342" s="84"/>
      <c r="EUR342" s="84"/>
      <c r="EUS342" s="84"/>
      <c r="EUT342" s="84"/>
      <c r="EUU342" s="84"/>
      <c r="EUV342" s="84"/>
      <c r="EUW342" s="84"/>
      <c r="EUX342" s="84"/>
      <c r="EUY342" s="84"/>
      <c r="EUZ342" s="84"/>
      <c r="EVA342" s="84"/>
      <c r="EVB342" s="84"/>
      <c r="EVC342" s="84"/>
      <c r="EVD342" s="84"/>
      <c r="EVE342" s="84"/>
      <c r="EVF342" s="84"/>
      <c r="EVG342" s="84"/>
      <c r="EVH342" s="84"/>
      <c r="EVI342" s="84"/>
      <c r="EVJ342" s="84"/>
      <c r="EVK342" s="84"/>
      <c r="EVL342" s="84"/>
      <c r="EVM342" s="84"/>
      <c r="EVN342" s="84"/>
      <c r="EVO342" s="84"/>
      <c r="EVP342" s="84"/>
      <c r="EVQ342" s="84"/>
      <c r="EVR342" s="84"/>
      <c r="EVS342" s="84"/>
      <c r="EVT342" s="84"/>
      <c r="EVU342" s="84"/>
      <c r="EVV342" s="84"/>
      <c r="EVW342" s="84"/>
      <c r="EVX342" s="84"/>
      <c r="EVY342" s="84"/>
      <c r="EVZ342" s="84"/>
      <c r="EWA342" s="84"/>
      <c r="EWB342" s="84"/>
      <c r="EWC342" s="84"/>
      <c r="EWD342" s="84"/>
      <c r="EWE342" s="84"/>
      <c r="EWF342" s="84"/>
      <c r="EWG342" s="84"/>
      <c r="EWH342" s="84"/>
      <c r="EWI342" s="84"/>
      <c r="EWJ342" s="84"/>
      <c r="EWK342" s="84"/>
      <c r="EWL342" s="84"/>
      <c r="EWM342" s="84"/>
      <c r="EWN342" s="84"/>
      <c r="EWO342" s="84"/>
      <c r="EWP342" s="84"/>
      <c r="EWQ342" s="84"/>
      <c r="EWR342" s="84"/>
      <c r="EWS342" s="84"/>
      <c r="EWT342" s="84"/>
      <c r="EWU342" s="84"/>
      <c r="EWV342" s="84"/>
      <c r="EWW342" s="84"/>
      <c r="EWX342" s="84"/>
      <c r="EWY342" s="84"/>
      <c r="EWZ342" s="84"/>
      <c r="EXA342" s="84"/>
      <c r="EXB342" s="84"/>
      <c r="EXC342" s="84"/>
      <c r="EXD342" s="84"/>
      <c r="EXE342" s="84"/>
      <c r="EXF342" s="84"/>
      <c r="EXG342" s="84"/>
      <c r="EXH342" s="84"/>
      <c r="EXI342" s="84"/>
      <c r="EXJ342" s="84"/>
      <c r="EXK342" s="84"/>
      <c r="EXL342" s="84"/>
      <c r="EXM342" s="84"/>
      <c r="EXN342" s="84"/>
      <c r="EXO342" s="84"/>
      <c r="EXP342" s="84"/>
      <c r="EXQ342" s="84"/>
      <c r="EXR342" s="84"/>
      <c r="EXS342" s="84"/>
      <c r="EXT342" s="84"/>
      <c r="EXU342" s="84"/>
      <c r="EXV342" s="84"/>
      <c r="EXW342" s="84"/>
      <c r="EXX342" s="84"/>
      <c r="EXY342" s="84"/>
      <c r="EXZ342" s="84"/>
      <c r="EYA342" s="84"/>
      <c r="EYB342" s="84"/>
      <c r="EYC342" s="84"/>
      <c r="EYD342" s="84"/>
      <c r="EYE342" s="84"/>
      <c r="EYF342" s="84"/>
      <c r="EYG342" s="84"/>
      <c r="EYH342" s="84"/>
      <c r="EYI342" s="84"/>
      <c r="EYJ342" s="84"/>
      <c r="EYK342" s="84"/>
      <c r="EYL342" s="84"/>
      <c r="EYM342" s="84"/>
      <c r="EYN342" s="84"/>
      <c r="EYO342" s="84"/>
      <c r="EYP342" s="84"/>
      <c r="EYQ342" s="84"/>
      <c r="EYR342" s="84"/>
      <c r="EYS342" s="84"/>
      <c r="EYT342" s="84"/>
      <c r="EYU342" s="84"/>
      <c r="EYV342" s="84"/>
      <c r="EYW342" s="84"/>
      <c r="EYX342" s="84"/>
      <c r="EYY342" s="84"/>
      <c r="EYZ342" s="84"/>
      <c r="EZA342" s="84"/>
      <c r="EZB342" s="84"/>
      <c r="EZC342" s="84"/>
      <c r="EZD342" s="84"/>
      <c r="EZE342" s="84"/>
      <c r="EZF342" s="84"/>
      <c r="EZG342" s="84"/>
      <c r="EZH342" s="84"/>
      <c r="EZI342" s="84"/>
      <c r="EZJ342" s="84"/>
      <c r="EZK342" s="84"/>
      <c r="EZL342" s="84"/>
      <c r="EZM342" s="84"/>
      <c r="EZN342" s="84"/>
      <c r="EZO342" s="84"/>
      <c r="EZP342" s="84"/>
      <c r="EZQ342" s="84"/>
      <c r="EZR342" s="84"/>
      <c r="EZS342" s="84"/>
      <c r="EZT342" s="84"/>
      <c r="EZU342" s="84"/>
      <c r="EZV342" s="84"/>
      <c r="EZW342" s="84"/>
      <c r="EZX342" s="84"/>
      <c r="EZY342" s="84"/>
      <c r="EZZ342" s="84"/>
      <c r="FAA342" s="84"/>
      <c r="FAB342" s="84"/>
      <c r="FAC342" s="84"/>
      <c r="FAD342" s="84"/>
      <c r="FAE342" s="84"/>
      <c r="FAF342" s="84"/>
      <c r="FAG342" s="84"/>
      <c r="FAH342" s="84"/>
      <c r="FAI342" s="84"/>
      <c r="FAJ342" s="84"/>
      <c r="FAK342" s="84"/>
      <c r="FAL342" s="84"/>
      <c r="FAM342" s="84"/>
      <c r="FAN342" s="84"/>
      <c r="FAO342" s="84"/>
      <c r="FAP342" s="84"/>
      <c r="FAQ342" s="84"/>
      <c r="FAR342" s="84"/>
      <c r="FAS342" s="84"/>
      <c r="FAT342" s="84"/>
      <c r="FAU342" s="84"/>
      <c r="FAV342" s="84"/>
      <c r="FAW342" s="84"/>
      <c r="FAX342" s="84"/>
      <c r="FAY342" s="84"/>
      <c r="FAZ342" s="84"/>
      <c r="FBA342" s="84"/>
      <c r="FBB342" s="84"/>
      <c r="FBC342" s="84"/>
      <c r="FBD342" s="84"/>
      <c r="FBE342" s="84"/>
      <c r="FBF342" s="84"/>
      <c r="FBG342" s="84"/>
      <c r="FBH342" s="84"/>
      <c r="FBI342" s="84"/>
      <c r="FBJ342" s="84"/>
      <c r="FBK342" s="84"/>
      <c r="FBL342" s="84"/>
      <c r="FBM342" s="84"/>
      <c r="FBN342" s="84"/>
      <c r="FBO342" s="84"/>
      <c r="FBP342" s="84"/>
      <c r="FBQ342" s="84"/>
      <c r="FBR342" s="84"/>
      <c r="FBS342" s="84"/>
      <c r="FBT342" s="84"/>
      <c r="FBU342" s="84"/>
      <c r="FBV342" s="84"/>
      <c r="FBW342" s="84"/>
      <c r="FBX342" s="84"/>
      <c r="FBY342" s="84"/>
      <c r="FBZ342" s="84"/>
      <c r="FCA342" s="84"/>
      <c r="FCB342" s="84"/>
      <c r="FCC342" s="84"/>
      <c r="FCD342" s="84"/>
      <c r="FCE342" s="84"/>
      <c r="FCF342" s="84"/>
      <c r="FCG342" s="84"/>
      <c r="FCH342" s="84"/>
      <c r="FCI342" s="84"/>
      <c r="FCJ342" s="84"/>
      <c r="FCK342" s="84"/>
      <c r="FCL342" s="84"/>
      <c r="FCM342" s="84"/>
      <c r="FCN342" s="84"/>
      <c r="FCO342" s="84"/>
      <c r="FCP342" s="84"/>
      <c r="FCQ342" s="84"/>
      <c r="FCR342" s="84"/>
      <c r="FCS342" s="84"/>
      <c r="FCT342" s="84"/>
      <c r="FCU342" s="84"/>
      <c r="FCV342" s="84"/>
      <c r="FCW342" s="84"/>
      <c r="FCX342" s="84"/>
      <c r="FCY342" s="84"/>
      <c r="FCZ342" s="84"/>
      <c r="FDA342" s="84"/>
      <c r="FDB342" s="84"/>
      <c r="FDC342" s="84"/>
      <c r="FDD342" s="84"/>
      <c r="FDE342" s="84"/>
      <c r="FDF342" s="84"/>
      <c r="FDG342" s="84"/>
      <c r="FDH342" s="84"/>
      <c r="FDI342" s="84"/>
      <c r="FDJ342" s="84"/>
      <c r="FDK342" s="84"/>
      <c r="FDL342" s="84"/>
      <c r="FDM342" s="84"/>
      <c r="FDN342" s="84"/>
      <c r="FDO342" s="84"/>
      <c r="FDP342" s="84"/>
      <c r="FDQ342" s="84"/>
      <c r="FDR342" s="84"/>
      <c r="FDS342" s="84"/>
      <c r="FDT342" s="84"/>
      <c r="FDU342" s="84"/>
      <c r="FDV342" s="84"/>
      <c r="FDW342" s="84"/>
      <c r="FDX342" s="84"/>
      <c r="FDY342" s="84"/>
      <c r="FDZ342" s="84"/>
      <c r="FEA342" s="84"/>
      <c r="FEB342" s="84"/>
      <c r="FEC342" s="84"/>
      <c r="FED342" s="84"/>
      <c r="FEE342" s="84"/>
      <c r="FEF342" s="84"/>
      <c r="FEG342" s="84"/>
      <c r="FEH342" s="84"/>
      <c r="FEI342" s="84"/>
      <c r="FEJ342" s="84"/>
      <c r="FEK342" s="84"/>
      <c r="FEL342" s="84"/>
      <c r="FEM342" s="84"/>
      <c r="FEN342" s="84"/>
      <c r="FEO342" s="84"/>
      <c r="FEP342" s="84"/>
      <c r="FEQ342" s="84"/>
      <c r="FER342" s="84"/>
      <c r="FES342" s="84"/>
      <c r="FET342" s="84"/>
      <c r="FEU342" s="84"/>
      <c r="FEV342" s="84"/>
      <c r="FEW342" s="84"/>
      <c r="FEX342" s="84"/>
      <c r="FEY342" s="84"/>
      <c r="FEZ342" s="84"/>
      <c r="FFA342" s="84"/>
      <c r="FFB342" s="84"/>
      <c r="FFC342" s="84"/>
      <c r="FFD342" s="84"/>
      <c r="FFE342" s="84"/>
      <c r="FFF342" s="84"/>
      <c r="FFG342" s="84"/>
      <c r="FFH342" s="84"/>
      <c r="FFI342" s="84"/>
      <c r="FFJ342" s="84"/>
      <c r="FFK342" s="84"/>
      <c r="FFL342" s="84"/>
      <c r="FFM342" s="84"/>
      <c r="FFN342" s="84"/>
      <c r="FFO342" s="84"/>
      <c r="FFP342" s="84"/>
      <c r="FFQ342" s="84"/>
      <c r="FFR342" s="84"/>
      <c r="FFS342" s="84"/>
      <c r="FFT342" s="84"/>
      <c r="FFU342" s="84"/>
      <c r="FFV342" s="84"/>
      <c r="FFW342" s="84"/>
      <c r="FFX342" s="84"/>
      <c r="FFY342" s="84"/>
      <c r="FFZ342" s="84"/>
      <c r="FGA342" s="84"/>
      <c r="FGB342" s="84"/>
      <c r="FGC342" s="84"/>
      <c r="FGD342" s="84"/>
      <c r="FGE342" s="84"/>
      <c r="FGF342" s="84"/>
      <c r="FGG342" s="84"/>
      <c r="FGH342" s="84"/>
      <c r="FGI342" s="84"/>
      <c r="FGJ342" s="84"/>
      <c r="FGK342" s="84"/>
      <c r="FGL342" s="84"/>
      <c r="FGM342" s="84"/>
      <c r="FGN342" s="84"/>
      <c r="FGO342" s="84"/>
      <c r="FGP342" s="84"/>
      <c r="FGQ342" s="84"/>
      <c r="FGR342" s="84"/>
      <c r="FGS342" s="84"/>
      <c r="FGT342" s="84"/>
      <c r="FGU342" s="84"/>
      <c r="FGV342" s="84"/>
      <c r="FGW342" s="84"/>
      <c r="FGX342" s="84"/>
      <c r="FGY342" s="84"/>
      <c r="FGZ342" s="84"/>
      <c r="FHA342" s="84"/>
      <c r="FHB342" s="84"/>
      <c r="FHC342" s="84"/>
      <c r="FHD342" s="84"/>
      <c r="FHE342" s="84"/>
      <c r="FHF342" s="84"/>
      <c r="FHG342" s="84"/>
      <c r="FHH342" s="84"/>
      <c r="FHI342" s="84"/>
      <c r="FHJ342" s="84"/>
      <c r="FHK342" s="84"/>
      <c r="FHL342" s="84"/>
      <c r="FHM342" s="84"/>
      <c r="FHN342" s="84"/>
      <c r="FHO342" s="84"/>
      <c r="FHP342" s="84"/>
      <c r="FHQ342" s="84"/>
      <c r="FHR342" s="84"/>
      <c r="FHS342" s="84"/>
      <c r="FHT342" s="84"/>
      <c r="FHU342" s="84"/>
      <c r="FHV342" s="84"/>
      <c r="FHW342" s="84"/>
      <c r="FHX342" s="84"/>
      <c r="FHY342" s="84"/>
      <c r="FHZ342" s="84"/>
      <c r="FIA342" s="84"/>
      <c r="FIB342" s="84"/>
      <c r="FIC342" s="84"/>
      <c r="FID342" s="84"/>
      <c r="FIE342" s="84"/>
      <c r="FIF342" s="84"/>
      <c r="FIG342" s="84"/>
      <c r="FIH342" s="84"/>
      <c r="FII342" s="84"/>
      <c r="FIJ342" s="84"/>
      <c r="FIK342" s="84"/>
      <c r="FIL342" s="84"/>
      <c r="FIM342" s="84"/>
      <c r="FIN342" s="84"/>
      <c r="FIO342" s="84"/>
      <c r="FIP342" s="84"/>
      <c r="FIQ342" s="84"/>
      <c r="FIR342" s="84"/>
      <c r="FIS342" s="84"/>
      <c r="FIT342" s="84"/>
      <c r="FIU342" s="84"/>
      <c r="FIV342" s="84"/>
      <c r="FIW342" s="84"/>
      <c r="FIX342" s="84"/>
      <c r="FIY342" s="84"/>
      <c r="FIZ342" s="84"/>
      <c r="FJA342" s="84"/>
      <c r="FJB342" s="84"/>
      <c r="FJC342" s="84"/>
      <c r="FJD342" s="84"/>
      <c r="FJE342" s="84"/>
      <c r="FJF342" s="84"/>
      <c r="FJG342" s="84"/>
      <c r="FJH342" s="84"/>
      <c r="FJI342" s="84"/>
      <c r="FJJ342" s="84"/>
      <c r="FJK342" s="84"/>
      <c r="FJL342" s="84"/>
      <c r="FJM342" s="84"/>
      <c r="FJN342" s="84"/>
      <c r="FJO342" s="84"/>
      <c r="FJP342" s="84"/>
      <c r="FJQ342" s="84"/>
      <c r="FJR342" s="84"/>
      <c r="FJS342" s="84"/>
      <c r="FJT342" s="84"/>
      <c r="FJU342" s="84"/>
      <c r="FJV342" s="84"/>
      <c r="FJW342" s="84"/>
      <c r="FJX342" s="84"/>
      <c r="FJY342" s="84"/>
      <c r="FJZ342" s="84"/>
      <c r="FKA342" s="84"/>
      <c r="FKB342" s="84"/>
      <c r="FKC342" s="84"/>
      <c r="FKD342" s="84"/>
      <c r="FKE342" s="84"/>
      <c r="FKF342" s="84"/>
      <c r="FKG342" s="84"/>
      <c r="FKH342" s="84"/>
      <c r="FKI342" s="84"/>
      <c r="FKJ342" s="84"/>
      <c r="FKK342" s="84"/>
      <c r="FKL342" s="84"/>
      <c r="FKM342" s="84"/>
      <c r="FKN342" s="84"/>
      <c r="FKO342" s="84"/>
      <c r="FKP342" s="84"/>
      <c r="FKQ342" s="84"/>
      <c r="FKR342" s="84"/>
      <c r="FKS342" s="84"/>
      <c r="FKT342" s="84"/>
      <c r="FKU342" s="84"/>
      <c r="FKV342" s="84"/>
      <c r="FKW342" s="84"/>
      <c r="FKX342" s="84"/>
      <c r="FKY342" s="84"/>
      <c r="FKZ342" s="84"/>
      <c r="FLA342" s="84"/>
      <c r="FLB342" s="84"/>
      <c r="FLC342" s="84"/>
      <c r="FLD342" s="84"/>
      <c r="FLE342" s="84"/>
      <c r="FLF342" s="84"/>
      <c r="FLG342" s="84"/>
      <c r="FLH342" s="84"/>
      <c r="FLI342" s="84"/>
      <c r="FLJ342" s="84"/>
      <c r="FLK342" s="84"/>
      <c r="FLL342" s="84"/>
      <c r="FLM342" s="84"/>
      <c r="FLN342" s="84"/>
      <c r="FLO342" s="84"/>
      <c r="FLP342" s="84"/>
      <c r="FLQ342" s="84"/>
      <c r="FLR342" s="84"/>
      <c r="FLS342" s="84"/>
      <c r="FLT342" s="84"/>
      <c r="FLU342" s="84"/>
      <c r="FLV342" s="84"/>
      <c r="FLW342" s="84"/>
      <c r="FLX342" s="84"/>
      <c r="FLY342" s="84"/>
      <c r="FLZ342" s="84"/>
      <c r="FMA342" s="84"/>
      <c r="FMB342" s="84"/>
      <c r="FMC342" s="84"/>
      <c r="FMD342" s="84"/>
      <c r="FME342" s="84"/>
      <c r="FMF342" s="84"/>
      <c r="FMG342" s="84"/>
      <c r="FMH342" s="84"/>
      <c r="FMI342" s="84"/>
      <c r="FMJ342" s="84"/>
      <c r="FMK342" s="84"/>
      <c r="FML342" s="84"/>
      <c r="FMM342" s="84"/>
      <c r="FMN342" s="84"/>
      <c r="FMO342" s="84"/>
      <c r="FMP342" s="84"/>
      <c r="FMQ342" s="84"/>
      <c r="FMR342" s="84"/>
      <c r="FMS342" s="84"/>
      <c r="FMT342" s="84"/>
      <c r="FMU342" s="84"/>
      <c r="FMV342" s="84"/>
      <c r="FMW342" s="84"/>
      <c r="FMX342" s="84"/>
      <c r="FMY342" s="84"/>
      <c r="FMZ342" s="84"/>
      <c r="FNA342" s="84"/>
      <c r="FNB342" s="84"/>
      <c r="FNC342" s="84"/>
      <c r="FND342" s="84"/>
      <c r="FNE342" s="84"/>
      <c r="FNF342" s="84"/>
      <c r="FNG342" s="84"/>
      <c r="FNH342" s="84"/>
      <c r="FNI342" s="84"/>
      <c r="FNJ342" s="84"/>
      <c r="FNK342" s="84"/>
      <c r="FNL342" s="84"/>
      <c r="FNM342" s="84"/>
      <c r="FNN342" s="84"/>
      <c r="FNO342" s="84"/>
      <c r="FNP342" s="84"/>
      <c r="FNQ342" s="84"/>
      <c r="FNR342" s="84"/>
      <c r="FNS342" s="84"/>
      <c r="FNT342" s="84"/>
      <c r="FNU342" s="84"/>
      <c r="FNV342" s="84"/>
      <c r="FNW342" s="84"/>
      <c r="FNX342" s="84"/>
      <c r="FNY342" s="84"/>
      <c r="FNZ342" s="84"/>
      <c r="FOA342" s="84"/>
      <c r="FOB342" s="84"/>
      <c r="FOC342" s="84"/>
      <c r="FOD342" s="84"/>
      <c r="FOE342" s="84"/>
      <c r="FOF342" s="84"/>
      <c r="FOG342" s="84"/>
      <c r="FOH342" s="84"/>
      <c r="FOI342" s="84"/>
      <c r="FOJ342" s="84"/>
      <c r="FOK342" s="84"/>
      <c r="FOL342" s="84"/>
      <c r="FOM342" s="84"/>
      <c r="FON342" s="84"/>
      <c r="FOO342" s="84"/>
      <c r="FOP342" s="84"/>
      <c r="FOQ342" s="84"/>
      <c r="FOR342" s="84"/>
      <c r="FOS342" s="84"/>
      <c r="FOT342" s="84"/>
      <c r="FOU342" s="84"/>
      <c r="FOV342" s="84"/>
      <c r="FOW342" s="84"/>
      <c r="FOX342" s="84"/>
      <c r="FOY342" s="84"/>
      <c r="FOZ342" s="84"/>
      <c r="FPA342" s="84"/>
      <c r="FPB342" s="84"/>
      <c r="FPC342" s="84"/>
      <c r="FPD342" s="84"/>
      <c r="FPE342" s="84"/>
      <c r="FPF342" s="84"/>
      <c r="FPG342" s="84"/>
      <c r="FPH342" s="84"/>
      <c r="FPI342" s="84"/>
      <c r="FPJ342" s="84"/>
      <c r="FPK342" s="84"/>
      <c r="FPL342" s="84"/>
      <c r="FPM342" s="84"/>
      <c r="FPN342" s="84"/>
      <c r="FPO342" s="84"/>
      <c r="FPP342" s="84"/>
      <c r="FPQ342" s="84"/>
      <c r="FPR342" s="84"/>
      <c r="FPS342" s="84"/>
      <c r="FPT342" s="84"/>
      <c r="FPU342" s="84"/>
      <c r="FPV342" s="84"/>
      <c r="FPW342" s="84"/>
      <c r="FPX342" s="84"/>
      <c r="FPY342" s="84"/>
      <c r="FPZ342" s="84"/>
      <c r="FQA342" s="84"/>
      <c r="FQB342" s="84"/>
      <c r="FQC342" s="84"/>
      <c r="FQD342" s="84"/>
      <c r="FQE342" s="84"/>
      <c r="FQF342" s="84"/>
      <c r="FQG342" s="84"/>
      <c r="FQH342" s="84"/>
      <c r="FQI342" s="84"/>
      <c r="FQJ342" s="84"/>
      <c r="FQK342" s="84"/>
      <c r="FQL342" s="84"/>
      <c r="FQM342" s="84"/>
      <c r="FQN342" s="84"/>
      <c r="FQO342" s="84"/>
      <c r="FQP342" s="84"/>
      <c r="FQQ342" s="84"/>
      <c r="FQR342" s="84"/>
      <c r="FQS342" s="84"/>
      <c r="FQT342" s="84"/>
      <c r="FQU342" s="84"/>
      <c r="FQV342" s="84"/>
      <c r="FQW342" s="84"/>
      <c r="FQX342" s="84"/>
      <c r="FQY342" s="84"/>
      <c r="FQZ342" s="84"/>
      <c r="FRA342" s="84"/>
      <c r="FRB342" s="84"/>
      <c r="FRC342" s="84"/>
      <c r="FRD342" s="84"/>
      <c r="FRE342" s="84"/>
      <c r="FRF342" s="84"/>
      <c r="FRG342" s="84"/>
      <c r="FRH342" s="84"/>
      <c r="FRI342" s="84"/>
      <c r="FRJ342" s="84"/>
      <c r="FRK342" s="84"/>
      <c r="FRL342" s="84"/>
      <c r="FRM342" s="84"/>
      <c r="FRN342" s="84"/>
      <c r="FRO342" s="84"/>
      <c r="FRP342" s="84"/>
      <c r="FRQ342" s="84"/>
      <c r="FRR342" s="84"/>
      <c r="FRS342" s="84"/>
      <c r="FRT342" s="84"/>
      <c r="FRU342" s="84"/>
      <c r="FRV342" s="84"/>
      <c r="FRW342" s="84"/>
      <c r="FRX342" s="84"/>
      <c r="FRY342" s="84"/>
      <c r="FRZ342" s="84"/>
      <c r="FSA342" s="84"/>
      <c r="FSB342" s="84"/>
      <c r="FSC342" s="84"/>
      <c r="FSD342" s="84"/>
      <c r="FSE342" s="84"/>
      <c r="FSF342" s="84"/>
      <c r="FSG342" s="84"/>
      <c r="FSH342" s="84"/>
      <c r="FSI342" s="84"/>
      <c r="FSJ342" s="84"/>
      <c r="FSK342" s="84"/>
      <c r="FSL342" s="84"/>
      <c r="FSM342" s="84"/>
      <c r="FSN342" s="84"/>
      <c r="FSO342" s="84"/>
      <c r="FSP342" s="84"/>
      <c r="FSQ342" s="84"/>
      <c r="FSR342" s="84"/>
      <c r="FSS342" s="84"/>
      <c r="FST342" s="84"/>
      <c r="FSU342" s="84"/>
      <c r="FSV342" s="84"/>
      <c r="FSW342" s="84"/>
      <c r="FSX342" s="84"/>
      <c r="FSY342" s="84"/>
      <c r="FSZ342" s="84"/>
      <c r="FTA342" s="84"/>
      <c r="FTB342" s="84"/>
      <c r="FTC342" s="84"/>
      <c r="FTD342" s="84"/>
      <c r="FTE342" s="84"/>
      <c r="FTF342" s="84"/>
      <c r="FTG342" s="84"/>
      <c r="FTH342" s="84"/>
      <c r="FTI342" s="84"/>
      <c r="FTJ342" s="84"/>
      <c r="FTK342" s="84"/>
      <c r="FTL342" s="84"/>
      <c r="FTM342" s="84"/>
      <c r="FTN342" s="84"/>
      <c r="FTO342" s="84"/>
      <c r="FTP342" s="84"/>
      <c r="FTQ342" s="84"/>
      <c r="FTR342" s="84"/>
      <c r="FTS342" s="84"/>
      <c r="FTT342" s="84"/>
      <c r="FTU342" s="84"/>
      <c r="FTV342" s="84"/>
      <c r="FTW342" s="84"/>
      <c r="FTX342" s="84"/>
      <c r="FTY342" s="84"/>
      <c r="FTZ342" s="84"/>
      <c r="FUA342" s="84"/>
      <c r="FUB342" s="84"/>
      <c r="FUC342" s="84"/>
      <c r="FUD342" s="84"/>
      <c r="FUE342" s="84"/>
      <c r="FUF342" s="84"/>
      <c r="FUG342" s="84"/>
      <c r="FUH342" s="84"/>
      <c r="FUI342" s="84"/>
      <c r="FUJ342" s="84"/>
      <c r="FUK342" s="84"/>
      <c r="FUL342" s="84"/>
      <c r="FUM342" s="84"/>
      <c r="FUN342" s="84"/>
      <c r="FUO342" s="84"/>
      <c r="FUP342" s="84"/>
      <c r="FUQ342" s="84"/>
      <c r="FUR342" s="84"/>
      <c r="FUS342" s="84"/>
      <c r="FUT342" s="84"/>
      <c r="FUU342" s="84"/>
      <c r="FUV342" s="84"/>
      <c r="FUW342" s="84"/>
      <c r="FUX342" s="84"/>
      <c r="FUY342" s="84"/>
      <c r="FUZ342" s="84"/>
      <c r="FVA342" s="84"/>
      <c r="FVB342" s="84"/>
      <c r="FVC342" s="84"/>
      <c r="FVD342" s="84"/>
      <c r="FVE342" s="84"/>
      <c r="FVF342" s="84"/>
      <c r="FVG342" s="84"/>
      <c r="FVH342" s="84"/>
      <c r="FVI342" s="84"/>
      <c r="FVJ342" s="84"/>
      <c r="FVK342" s="84"/>
      <c r="FVL342" s="84"/>
      <c r="FVM342" s="84"/>
      <c r="FVN342" s="84"/>
      <c r="FVO342" s="84"/>
      <c r="FVP342" s="84"/>
      <c r="FVQ342" s="84"/>
      <c r="FVR342" s="84"/>
      <c r="FVS342" s="84"/>
      <c r="FVT342" s="84"/>
      <c r="FVU342" s="84"/>
      <c r="FVV342" s="84"/>
      <c r="FVW342" s="84"/>
      <c r="FVX342" s="84"/>
      <c r="FVY342" s="84"/>
      <c r="FVZ342" s="84"/>
      <c r="FWA342" s="84"/>
      <c r="FWB342" s="84"/>
      <c r="FWC342" s="84"/>
      <c r="FWD342" s="84"/>
      <c r="FWE342" s="84"/>
      <c r="FWF342" s="84"/>
      <c r="FWG342" s="84"/>
      <c r="FWH342" s="84"/>
      <c r="FWI342" s="84"/>
      <c r="FWJ342" s="84"/>
      <c r="FWK342" s="84"/>
      <c r="FWL342" s="84"/>
      <c r="FWM342" s="84"/>
      <c r="FWN342" s="84"/>
      <c r="FWO342" s="84"/>
      <c r="FWP342" s="84"/>
      <c r="FWQ342" s="84"/>
      <c r="FWR342" s="84"/>
      <c r="FWS342" s="84"/>
      <c r="FWT342" s="84"/>
      <c r="FWU342" s="84"/>
      <c r="FWV342" s="84"/>
      <c r="FWW342" s="84"/>
      <c r="FWX342" s="84"/>
      <c r="FWY342" s="84"/>
      <c r="FWZ342" s="84"/>
      <c r="FXA342" s="84"/>
      <c r="FXB342" s="84"/>
      <c r="FXC342" s="84"/>
      <c r="FXD342" s="84"/>
      <c r="FXE342" s="84"/>
      <c r="FXF342" s="84"/>
      <c r="FXG342" s="84"/>
      <c r="FXH342" s="84"/>
      <c r="FXI342" s="84"/>
      <c r="FXJ342" s="84"/>
      <c r="FXK342" s="84"/>
      <c r="FXL342" s="84"/>
      <c r="FXM342" s="84"/>
      <c r="FXN342" s="84"/>
      <c r="FXO342" s="84"/>
      <c r="FXP342" s="84"/>
      <c r="FXQ342" s="84"/>
      <c r="FXR342" s="84"/>
      <c r="FXS342" s="84"/>
      <c r="FXT342" s="84"/>
      <c r="FXU342" s="84"/>
      <c r="FXV342" s="84"/>
      <c r="FXW342" s="84"/>
      <c r="FXX342" s="84"/>
      <c r="FXY342" s="84"/>
      <c r="FXZ342" s="84"/>
      <c r="FYA342" s="84"/>
      <c r="FYB342" s="84"/>
      <c r="FYC342" s="84"/>
      <c r="FYD342" s="84"/>
      <c r="FYE342" s="84"/>
      <c r="FYF342" s="84"/>
      <c r="FYG342" s="84"/>
      <c r="FYH342" s="84"/>
      <c r="FYI342" s="84"/>
      <c r="FYJ342" s="84"/>
      <c r="FYK342" s="84"/>
      <c r="FYL342" s="84"/>
      <c r="FYM342" s="84"/>
      <c r="FYN342" s="84"/>
      <c r="FYO342" s="84"/>
      <c r="FYP342" s="84"/>
      <c r="FYQ342" s="84"/>
      <c r="FYR342" s="84"/>
      <c r="FYS342" s="84"/>
      <c r="FYT342" s="84"/>
      <c r="FYU342" s="84"/>
      <c r="FYV342" s="84"/>
      <c r="FYW342" s="84"/>
      <c r="FYX342" s="84"/>
      <c r="FYY342" s="84"/>
      <c r="FYZ342" s="84"/>
      <c r="FZA342" s="84"/>
      <c r="FZB342" s="84"/>
      <c r="FZC342" s="84"/>
      <c r="FZD342" s="84"/>
      <c r="FZE342" s="84"/>
      <c r="FZF342" s="84"/>
      <c r="FZG342" s="84"/>
      <c r="FZH342" s="84"/>
      <c r="FZI342" s="84"/>
      <c r="FZJ342" s="84"/>
      <c r="FZK342" s="84"/>
      <c r="FZL342" s="84"/>
      <c r="FZM342" s="84"/>
      <c r="FZN342" s="84"/>
      <c r="FZO342" s="84"/>
      <c r="FZP342" s="84"/>
      <c r="FZQ342" s="84"/>
      <c r="FZR342" s="84"/>
      <c r="FZS342" s="84"/>
      <c r="FZT342" s="84"/>
      <c r="FZU342" s="84"/>
      <c r="FZV342" s="84"/>
      <c r="FZW342" s="84"/>
      <c r="FZX342" s="84"/>
      <c r="FZY342" s="84"/>
      <c r="FZZ342" s="84"/>
      <c r="GAA342" s="84"/>
      <c r="GAB342" s="84"/>
      <c r="GAC342" s="84"/>
      <c r="GAD342" s="84"/>
      <c r="GAE342" s="84"/>
      <c r="GAF342" s="84"/>
      <c r="GAG342" s="84"/>
      <c r="GAH342" s="84"/>
      <c r="GAI342" s="84"/>
      <c r="GAJ342" s="84"/>
      <c r="GAK342" s="84"/>
      <c r="GAL342" s="84"/>
      <c r="GAM342" s="84"/>
      <c r="GAN342" s="84"/>
      <c r="GAO342" s="84"/>
      <c r="GAP342" s="84"/>
      <c r="GAQ342" s="84"/>
      <c r="GAR342" s="84"/>
      <c r="GAS342" s="84"/>
      <c r="GAT342" s="84"/>
      <c r="GAU342" s="84"/>
      <c r="GAV342" s="84"/>
      <c r="GAW342" s="84"/>
      <c r="GAX342" s="84"/>
      <c r="GAY342" s="84"/>
      <c r="GAZ342" s="84"/>
      <c r="GBA342" s="84"/>
      <c r="GBB342" s="84"/>
      <c r="GBC342" s="84"/>
      <c r="GBD342" s="84"/>
      <c r="GBE342" s="84"/>
      <c r="GBF342" s="84"/>
      <c r="GBG342" s="84"/>
      <c r="GBH342" s="84"/>
      <c r="GBI342" s="84"/>
      <c r="GBJ342" s="84"/>
      <c r="GBK342" s="84"/>
      <c r="GBL342" s="84"/>
      <c r="GBM342" s="84"/>
      <c r="GBN342" s="84"/>
      <c r="GBO342" s="84"/>
      <c r="GBP342" s="84"/>
      <c r="GBQ342" s="84"/>
      <c r="GBR342" s="84"/>
      <c r="GBS342" s="84"/>
      <c r="GBT342" s="84"/>
      <c r="GBU342" s="84"/>
      <c r="GBV342" s="84"/>
      <c r="GBW342" s="84"/>
      <c r="GBX342" s="84"/>
      <c r="GBY342" s="84"/>
      <c r="GBZ342" s="84"/>
      <c r="GCA342" s="84"/>
      <c r="GCB342" s="84"/>
      <c r="GCC342" s="84"/>
      <c r="GCD342" s="84"/>
      <c r="GCE342" s="84"/>
      <c r="GCF342" s="84"/>
      <c r="GCG342" s="84"/>
      <c r="GCH342" s="84"/>
      <c r="GCI342" s="84"/>
      <c r="GCJ342" s="84"/>
      <c r="GCK342" s="84"/>
      <c r="GCL342" s="84"/>
      <c r="GCM342" s="84"/>
      <c r="GCN342" s="84"/>
      <c r="GCO342" s="84"/>
      <c r="GCP342" s="84"/>
      <c r="GCQ342" s="84"/>
      <c r="GCR342" s="84"/>
      <c r="GCS342" s="84"/>
      <c r="GCT342" s="84"/>
      <c r="GCU342" s="84"/>
      <c r="GCV342" s="84"/>
      <c r="GCW342" s="84"/>
      <c r="GCX342" s="84"/>
      <c r="GCY342" s="84"/>
      <c r="GCZ342" s="84"/>
      <c r="GDA342" s="84"/>
      <c r="GDB342" s="84"/>
      <c r="GDC342" s="84"/>
      <c r="GDD342" s="84"/>
      <c r="GDE342" s="84"/>
      <c r="GDF342" s="84"/>
      <c r="GDG342" s="84"/>
      <c r="GDH342" s="84"/>
      <c r="GDI342" s="84"/>
      <c r="GDJ342" s="84"/>
      <c r="GDK342" s="84"/>
      <c r="GDL342" s="84"/>
      <c r="GDM342" s="84"/>
      <c r="GDN342" s="84"/>
      <c r="GDO342" s="84"/>
      <c r="GDP342" s="84"/>
      <c r="GDQ342" s="84"/>
      <c r="GDR342" s="84"/>
      <c r="GDS342" s="84"/>
      <c r="GDT342" s="84"/>
      <c r="GDU342" s="84"/>
      <c r="GDV342" s="84"/>
      <c r="GDW342" s="84"/>
      <c r="GDX342" s="84"/>
      <c r="GDY342" s="84"/>
      <c r="GDZ342" s="84"/>
      <c r="GEA342" s="84"/>
      <c r="GEB342" s="84"/>
      <c r="GEC342" s="84"/>
      <c r="GED342" s="84"/>
      <c r="GEE342" s="84"/>
      <c r="GEF342" s="84"/>
      <c r="GEG342" s="84"/>
      <c r="GEH342" s="84"/>
      <c r="GEI342" s="84"/>
      <c r="GEJ342" s="84"/>
      <c r="GEK342" s="84"/>
      <c r="GEL342" s="84"/>
      <c r="GEM342" s="84"/>
      <c r="GEN342" s="84"/>
      <c r="GEO342" s="84"/>
      <c r="GEP342" s="84"/>
      <c r="GEQ342" s="84"/>
      <c r="GER342" s="84"/>
      <c r="GES342" s="84"/>
      <c r="GET342" s="84"/>
      <c r="GEU342" s="84"/>
      <c r="GEV342" s="84"/>
      <c r="GEW342" s="84"/>
      <c r="GEX342" s="84"/>
      <c r="GEY342" s="84"/>
      <c r="GEZ342" s="84"/>
      <c r="GFA342" s="84"/>
      <c r="GFB342" s="84"/>
      <c r="GFC342" s="84"/>
      <c r="GFD342" s="84"/>
      <c r="GFE342" s="84"/>
      <c r="GFF342" s="84"/>
      <c r="GFG342" s="84"/>
      <c r="GFH342" s="84"/>
      <c r="GFI342" s="84"/>
      <c r="GFJ342" s="84"/>
      <c r="GFK342" s="84"/>
      <c r="GFL342" s="84"/>
      <c r="GFM342" s="84"/>
      <c r="GFN342" s="84"/>
      <c r="GFO342" s="84"/>
      <c r="GFP342" s="84"/>
      <c r="GFQ342" s="84"/>
      <c r="GFR342" s="84"/>
      <c r="GFS342" s="84"/>
      <c r="GFT342" s="84"/>
      <c r="GFU342" s="84"/>
      <c r="GFV342" s="84"/>
      <c r="GFW342" s="84"/>
      <c r="GFX342" s="84"/>
      <c r="GFY342" s="84"/>
      <c r="GFZ342" s="84"/>
      <c r="GGA342" s="84"/>
      <c r="GGB342" s="84"/>
      <c r="GGC342" s="84"/>
      <c r="GGD342" s="84"/>
      <c r="GGE342" s="84"/>
      <c r="GGF342" s="84"/>
      <c r="GGG342" s="84"/>
      <c r="GGH342" s="84"/>
      <c r="GGI342" s="84"/>
      <c r="GGJ342" s="84"/>
      <c r="GGK342" s="84"/>
      <c r="GGL342" s="84"/>
      <c r="GGM342" s="84"/>
      <c r="GGN342" s="84"/>
      <c r="GGO342" s="84"/>
      <c r="GGP342" s="84"/>
      <c r="GGQ342" s="84"/>
      <c r="GGR342" s="84"/>
      <c r="GGS342" s="84"/>
      <c r="GGT342" s="84"/>
      <c r="GGU342" s="84"/>
      <c r="GGV342" s="84"/>
      <c r="GGW342" s="84"/>
      <c r="GGX342" s="84"/>
      <c r="GGY342" s="84"/>
      <c r="GGZ342" s="84"/>
      <c r="GHA342" s="84"/>
      <c r="GHB342" s="84"/>
      <c r="GHC342" s="84"/>
      <c r="GHD342" s="84"/>
      <c r="GHE342" s="84"/>
      <c r="GHF342" s="84"/>
      <c r="GHG342" s="84"/>
      <c r="GHH342" s="84"/>
      <c r="GHI342" s="84"/>
      <c r="GHJ342" s="84"/>
      <c r="GHK342" s="84"/>
      <c r="GHL342" s="84"/>
      <c r="GHM342" s="84"/>
      <c r="GHN342" s="84"/>
      <c r="GHO342" s="84"/>
      <c r="GHP342" s="84"/>
      <c r="GHQ342" s="84"/>
      <c r="GHR342" s="84"/>
      <c r="GHS342" s="84"/>
      <c r="GHT342" s="84"/>
      <c r="GHU342" s="84"/>
      <c r="GHV342" s="84"/>
      <c r="GHW342" s="84"/>
      <c r="GHX342" s="84"/>
      <c r="GHY342" s="84"/>
      <c r="GHZ342" s="84"/>
      <c r="GIA342" s="84"/>
      <c r="GIB342" s="84"/>
      <c r="GIC342" s="84"/>
      <c r="GID342" s="84"/>
      <c r="GIE342" s="84"/>
      <c r="GIF342" s="84"/>
      <c r="GIG342" s="84"/>
      <c r="GIH342" s="84"/>
      <c r="GII342" s="84"/>
      <c r="GIJ342" s="84"/>
      <c r="GIK342" s="84"/>
      <c r="GIL342" s="84"/>
      <c r="GIM342" s="84"/>
      <c r="GIN342" s="84"/>
      <c r="GIO342" s="84"/>
      <c r="GIP342" s="84"/>
      <c r="GIQ342" s="84"/>
      <c r="GIR342" s="84"/>
      <c r="GIS342" s="84"/>
      <c r="GIT342" s="84"/>
      <c r="GIU342" s="84"/>
      <c r="GIV342" s="84"/>
      <c r="GIW342" s="84"/>
      <c r="GIX342" s="84"/>
      <c r="GIY342" s="84"/>
      <c r="GIZ342" s="84"/>
      <c r="GJA342" s="84"/>
      <c r="GJB342" s="84"/>
      <c r="GJC342" s="84"/>
      <c r="GJD342" s="84"/>
      <c r="GJE342" s="84"/>
      <c r="GJF342" s="84"/>
      <c r="GJG342" s="84"/>
      <c r="GJH342" s="84"/>
      <c r="GJI342" s="84"/>
      <c r="GJJ342" s="84"/>
      <c r="GJK342" s="84"/>
      <c r="GJL342" s="84"/>
      <c r="GJM342" s="84"/>
      <c r="GJN342" s="84"/>
      <c r="GJO342" s="84"/>
      <c r="GJP342" s="84"/>
      <c r="GJQ342" s="84"/>
      <c r="GJR342" s="84"/>
      <c r="GJS342" s="84"/>
      <c r="GJT342" s="84"/>
      <c r="GJU342" s="84"/>
      <c r="GJV342" s="84"/>
      <c r="GJW342" s="84"/>
      <c r="GJX342" s="84"/>
      <c r="GJY342" s="84"/>
      <c r="GJZ342" s="84"/>
      <c r="GKA342" s="84"/>
      <c r="GKB342" s="84"/>
      <c r="GKC342" s="84"/>
      <c r="GKD342" s="84"/>
      <c r="GKE342" s="84"/>
      <c r="GKF342" s="84"/>
      <c r="GKG342" s="84"/>
      <c r="GKH342" s="84"/>
      <c r="GKI342" s="84"/>
      <c r="GKJ342" s="84"/>
      <c r="GKK342" s="84"/>
      <c r="GKL342" s="84"/>
      <c r="GKM342" s="84"/>
      <c r="GKN342" s="84"/>
      <c r="GKO342" s="84"/>
      <c r="GKP342" s="84"/>
      <c r="GKQ342" s="84"/>
      <c r="GKR342" s="84"/>
      <c r="GKS342" s="84"/>
      <c r="GKT342" s="84"/>
      <c r="GKU342" s="84"/>
      <c r="GKV342" s="84"/>
      <c r="GKW342" s="84"/>
      <c r="GKX342" s="84"/>
      <c r="GKY342" s="84"/>
      <c r="GKZ342" s="84"/>
      <c r="GLA342" s="84"/>
      <c r="GLB342" s="84"/>
      <c r="GLC342" s="84"/>
      <c r="GLD342" s="84"/>
      <c r="GLE342" s="84"/>
      <c r="GLF342" s="84"/>
      <c r="GLG342" s="84"/>
      <c r="GLH342" s="84"/>
      <c r="GLI342" s="84"/>
      <c r="GLJ342" s="84"/>
      <c r="GLK342" s="84"/>
      <c r="GLL342" s="84"/>
      <c r="GLM342" s="84"/>
      <c r="GLN342" s="84"/>
      <c r="GLO342" s="84"/>
      <c r="GLP342" s="84"/>
      <c r="GLQ342" s="84"/>
      <c r="GLR342" s="84"/>
      <c r="GLS342" s="84"/>
      <c r="GLT342" s="84"/>
      <c r="GLU342" s="84"/>
      <c r="GLV342" s="84"/>
      <c r="GLW342" s="84"/>
      <c r="GLX342" s="84"/>
      <c r="GLY342" s="84"/>
      <c r="GLZ342" s="84"/>
      <c r="GMA342" s="84"/>
      <c r="GMB342" s="84"/>
      <c r="GMC342" s="84"/>
      <c r="GMD342" s="84"/>
      <c r="GME342" s="84"/>
      <c r="GMF342" s="84"/>
      <c r="GMG342" s="84"/>
      <c r="GMH342" s="84"/>
      <c r="GMI342" s="84"/>
      <c r="GMJ342" s="84"/>
      <c r="GMK342" s="84"/>
      <c r="GML342" s="84"/>
      <c r="GMM342" s="84"/>
      <c r="GMN342" s="84"/>
      <c r="GMO342" s="84"/>
      <c r="GMP342" s="84"/>
      <c r="GMQ342" s="84"/>
      <c r="GMR342" s="84"/>
      <c r="GMS342" s="84"/>
      <c r="GMT342" s="84"/>
      <c r="GMU342" s="84"/>
      <c r="GMV342" s="84"/>
      <c r="GMW342" s="84"/>
      <c r="GMX342" s="84"/>
      <c r="GMY342" s="84"/>
      <c r="GMZ342" s="84"/>
      <c r="GNA342" s="84"/>
      <c r="GNB342" s="84"/>
      <c r="GNC342" s="84"/>
      <c r="GND342" s="84"/>
      <c r="GNE342" s="84"/>
      <c r="GNF342" s="84"/>
      <c r="GNG342" s="84"/>
      <c r="GNH342" s="84"/>
      <c r="GNI342" s="84"/>
      <c r="GNJ342" s="84"/>
      <c r="GNK342" s="84"/>
      <c r="GNL342" s="84"/>
      <c r="GNM342" s="84"/>
      <c r="GNN342" s="84"/>
      <c r="GNO342" s="84"/>
      <c r="GNP342" s="84"/>
      <c r="GNQ342" s="84"/>
      <c r="GNR342" s="84"/>
      <c r="GNS342" s="84"/>
      <c r="GNT342" s="84"/>
      <c r="GNU342" s="84"/>
      <c r="GNV342" s="84"/>
      <c r="GNW342" s="84"/>
      <c r="GNX342" s="84"/>
      <c r="GNY342" s="84"/>
      <c r="GNZ342" s="84"/>
      <c r="GOA342" s="84"/>
      <c r="GOB342" s="84"/>
      <c r="GOC342" s="84"/>
      <c r="GOD342" s="84"/>
      <c r="GOE342" s="84"/>
      <c r="GOF342" s="84"/>
      <c r="GOG342" s="84"/>
      <c r="GOH342" s="84"/>
      <c r="GOI342" s="84"/>
      <c r="GOJ342" s="84"/>
      <c r="GOK342" s="84"/>
      <c r="GOL342" s="84"/>
      <c r="GOM342" s="84"/>
      <c r="GON342" s="84"/>
      <c r="GOO342" s="84"/>
      <c r="GOP342" s="84"/>
      <c r="GOQ342" s="84"/>
      <c r="GOR342" s="84"/>
      <c r="GOS342" s="84"/>
      <c r="GOT342" s="84"/>
      <c r="GOU342" s="84"/>
      <c r="GOV342" s="84"/>
      <c r="GOW342" s="84"/>
      <c r="GOX342" s="84"/>
      <c r="GOY342" s="84"/>
      <c r="GOZ342" s="84"/>
      <c r="GPA342" s="84"/>
      <c r="GPB342" s="84"/>
      <c r="GPC342" s="84"/>
      <c r="GPD342" s="84"/>
      <c r="GPE342" s="84"/>
      <c r="GPF342" s="84"/>
      <c r="GPG342" s="84"/>
      <c r="GPH342" s="84"/>
      <c r="GPI342" s="84"/>
      <c r="GPJ342" s="84"/>
      <c r="GPK342" s="84"/>
      <c r="GPL342" s="84"/>
      <c r="GPM342" s="84"/>
      <c r="GPN342" s="84"/>
      <c r="GPO342" s="84"/>
      <c r="GPP342" s="84"/>
      <c r="GPQ342" s="84"/>
      <c r="GPR342" s="84"/>
      <c r="GPS342" s="84"/>
      <c r="GPT342" s="84"/>
      <c r="GPU342" s="84"/>
      <c r="GPV342" s="84"/>
      <c r="GPW342" s="84"/>
      <c r="GPX342" s="84"/>
      <c r="GPY342" s="84"/>
      <c r="GPZ342" s="84"/>
      <c r="GQA342" s="84"/>
      <c r="GQB342" s="84"/>
      <c r="GQC342" s="84"/>
      <c r="GQD342" s="84"/>
      <c r="GQE342" s="84"/>
      <c r="GQF342" s="84"/>
      <c r="GQG342" s="84"/>
      <c r="GQH342" s="84"/>
      <c r="GQI342" s="84"/>
      <c r="GQJ342" s="84"/>
      <c r="GQK342" s="84"/>
      <c r="GQL342" s="84"/>
      <c r="GQM342" s="84"/>
      <c r="GQN342" s="84"/>
      <c r="GQO342" s="84"/>
      <c r="GQP342" s="84"/>
      <c r="GQQ342" s="84"/>
      <c r="GQR342" s="84"/>
      <c r="GQS342" s="84"/>
      <c r="GQT342" s="84"/>
      <c r="GQU342" s="84"/>
      <c r="GQV342" s="84"/>
      <c r="GQW342" s="84"/>
      <c r="GQX342" s="84"/>
      <c r="GQY342" s="84"/>
      <c r="GQZ342" s="84"/>
      <c r="GRA342" s="84"/>
      <c r="GRB342" s="84"/>
      <c r="GRC342" s="84"/>
      <c r="GRD342" s="84"/>
      <c r="GRE342" s="84"/>
      <c r="GRF342" s="84"/>
      <c r="GRG342" s="84"/>
      <c r="GRH342" s="84"/>
      <c r="GRI342" s="84"/>
      <c r="GRJ342" s="84"/>
      <c r="GRK342" s="84"/>
      <c r="GRL342" s="84"/>
      <c r="GRM342" s="84"/>
      <c r="GRN342" s="84"/>
      <c r="GRO342" s="84"/>
      <c r="GRP342" s="84"/>
      <c r="GRQ342" s="84"/>
      <c r="GRR342" s="84"/>
      <c r="GRS342" s="84"/>
      <c r="GRT342" s="84"/>
      <c r="GRU342" s="84"/>
      <c r="GRV342" s="84"/>
      <c r="GRW342" s="84"/>
      <c r="GRX342" s="84"/>
      <c r="GRY342" s="84"/>
      <c r="GRZ342" s="84"/>
      <c r="GSA342" s="84"/>
      <c r="GSB342" s="84"/>
      <c r="GSC342" s="84"/>
      <c r="GSD342" s="84"/>
      <c r="GSE342" s="84"/>
      <c r="GSF342" s="84"/>
      <c r="GSG342" s="84"/>
      <c r="GSH342" s="84"/>
      <c r="GSI342" s="84"/>
      <c r="GSJ342" s="84"/>
      <c r="GSK342" s="84"/>
      <c r="GSL342" s="84"/>
      <c r="GSM342" s="84"/>
      <c r="GSN342" s="84"/>
      <c r="GSO342" s="84"/>
      <c r="GSP342" s="84"/>
      <c r="GSQ342" s="84"/>
      <c r="GSR342" s="84"/>
      <c r="GSS342" s="84"/>
      <c r="GST342" s="84"/>
      <c r="GSU342" s="84"/>
      <c r="GSV342" s="84"/>
      <c r="GSW342" s="84"/>
      <c r="GSX342" s="84"/>
      <c r="GSY342" s="84"/>
      <c r="GSZ342" s="84"/>
      <c r="GTA342" s="84"/>
      <c r="GTB342" s="84"/>
      <c r="GTC342" s="84"/>
      <c r="GTD342" s="84"/>
      <c r="GTE342" s="84"/>
      <c r="GTF342" s="84"/>
      <c r="GTG342" s="84"/>
      <c r="GTH342" s="84"/>
      <c r="GTI342" s="84"/>
      <c r="GTJ342" s="84"/>
      <c r="GTK342" s="84"/>
      <c r="GTL342" s="84"/>
      <c r="GTM342" s="84"/>
      <c r="GTN342" s="84"/>
      <c r="GTO342" s="84"/>
      <c r="GTP342" s="84"/>
      <c r="GTQ342" s="84"/>
      <c r="GTR342" s="84"/>
      <c r="GTS342" s="84"/>
      <c r="GTT342" s="84"/>
      <c r="GTU342" s="84"/>
      <c r="GTV342" s="84"/>
      <c r="GTW342" s="84"/>
      <c r="GTX342" s="84"/>
      <c r="GTY342" s="84"/>
      <c r="GTZ342" s="84"/>
      <c r="GUA342" s="84"/>
      <c r="GUB342" s="84"/>
      <c r="GUC342" s="84"/>
      <c r="GUD342" s="84"/>
      <c r="GUE342" s="84"/>
      <c r="GUF342" s="84"/>
      <c r="GUG342" s="84"/>
      <c r="GUH342" s="84"/>
      <c r="GUI342" s="84"/>
      <c r="GUJ342" s="84"/>
      <c r="GUK342" s="84"/>
      <c r="GUL342" s="84"/>
      <c r="GUM342" s="84"/>
      <c r="GUN342" s="84"/>
      <c r="GUO342" s="84"/>
      <c r="GUP342" s="84"/>
      <c r="GUQ342" s="84"/>
      <c r="GUR342" s="84"/>
      <c r="GUS342" s="84"/>
      <c r="GUT342" s="84"/>
      <c r="GUU342" s="84"/>
      <c r="GUV342" s="84"/>
      <c r="GUW342" s="84"/>
      <c r="GUX342" s="84"/>
      <c r="GUY342" s="84"/>
      <c r="GUZ342" s="84"/>
      <c r="GVA342" s="84"/>
      <c r="GVB342" s="84"/>
      <c r="GVC342" s="84"/>
      <c r="GVD342" s="84"/>
      <c r="GVE342" s="84"/>
      <c r="GVF342" s="84"/>
      <c r="GVG342" s="84"/>
      <c r="GVH342" s="84"/>
      <c r="GVI342" s="84"/>
      <c r="GVJ342" s="84"/>
      <c r="GVK342" s="84"/>
      <c r="GVL342" s="84"/>
      <c r="GVM342" s="84"/>
      <c r="GVN342" s="84"/>
      <c r="GVO342" s="84"/>
      <c r="GVP342" s="84"/>
      <c r="GVQ342" s="84"/>
      <c r="GVR342" s="84"/>
      <c r="GVS342" s="84"/>
      <c r="GVT342" s="84"/>
      <c r="GVU342" s="84"/>
      <c r="GVV342" s="84"/>
      <c r="GVW342" s="84"/>
      <c r="GVX342" s="84"/>
      <c r="GVY342" s="84"/>
      <c r="GVZ342" s="84"/>
      <c r="GWA342" s="84"/>
      <c r="GWB342" s="84"/>
      <c r="GWC342" s="84"/>
      <c r="GWD342" s="84"/>
      <c r="GWE342" s="84"/>
      <c r="GWF342" s="84"/>
      <c r="GWG342" s="84"/>
      <c r="GWH342" s="84"/>
      <c r="GWI342" s="84"/>
      <c r="GWJ342" s="84"/>
      <c r="GWK342" s="84"/>
      <c r="GWL342" s="84"/>
      <c r="GWM342" s="84"/>
      <c r="GWN342" s="84"/>
      <c r="GWO342" s="84"/>
      <c r="GWP342" s="84"/>
      <c r="GWQ342" s="84"/>
      <c r="GWR342" s="84"/>
      <c r="GWS342" s="84"/>
      <c r="GWT342" s="84"/>
      <c r="GWU342" s="84"/>
      <c r="GWV342" s="84"/>
      <c r="GWW342" s="84"/>
      <c r="GWX342" s="84"/>
      <c r="GWY342" s="84"/>
      <c r="GWZ342" s="84"/>
      <c r="GXA342" s="84"/>
      <c r="GXB342" s="84"/>
      <c r="GXC342" s="84"/>
      <c r="GXD342" s="84"/>
      <c r="GXE342" s="84"/>
      <c r="GXF342" s="84"/>
      <c r="GXG342" s="84"/>
      <c r="GXH342" s="84"/>
      <c r="GXI342" s="84"/>
      <c r="GXJ342" s="84"/>
      <c r="GXK342" s="84"/>
      <c r="GXL342" s="84"/>
      <c r="GXM342" s="84"/>
      <c r="GXN342" s="84"/>
      <c r="GXO342" s="84"/>
      <c r="GXP342" s="84"/>
      <c r="GXQ342" s="84"/>
      <c r="GXR342" s="84"/>
      <c r="GXS342" s="84"/>
      <c r="GXT342" s="84"/>
      <c r="GXU342" s="84"/>
      <c r="GXV342" s="84"/>
      <c r="GXW342" s="84"/>
      <c r="GXX342" s="84"/>
      <c r="GXY342" s="84"/>
      <c r="GXZ342" s="84"/>
      <c r="GYA342" s="84"/>
      <c r="GYB342" s="84"/>
      <c r="GYC342" s="84"/>
      <c r="GYD342" s="84"/>
      <c r="GYE342" s="84"/>
      <c r="GYF342" s="84"/>
      <c r="GYG342" s="84"/>
      <c r="GYH342" s="84"/>
      <c r="GYI342" s="84"/>
      <c r="GYJ342" s="84"/>
      <c r="GYK342" s="84"/>
      <c r="GYL342" s="84"/>
      <c r="GYM342" s="84"/>
      <c r="GYN342" s="84"/>
      <c r="GYO342" s="84"/>
      <c r="GYP342" s="84"/>
      <c r="GYQ342" s="84"/>
      <c r="GYR342" s="84"/>
      <c r="GYS342" s="84"/>
      <c r="GYT342" s="84"/>
      <c r="GYU342" s="84"/>
      <c r="GYV342" s="84"/>
      <c r="GYW342" s="84"/>
      <c r="GYX342" s="84"/>
      <c r="GYY342" s="84"/>
      <c r="GYZ342" s="84"/>
      <c r="GZA342" s="84"/>
      <c r="GZB342" s="84"/>
      <c r="GZC342" s="84"/>
      <c r="GZD342" s="84"/>
      <c r="GZE342" s="84"/>
      <c r="GZF342" s="84"/>
      <c r="GZG342" s="84"/>
      <c r="GZH342" s="84"/>
      <c r="GZI342" s="84"/>
      <c r="GZJ342" s="84"/>
      <c r="GZK342" s="84"/>
      <c r="GZL342" s="84"/>
      <c r="GZM342" s="84"/>
      <c r="GZN342" s="84"/>
      <c r="GZO342" s="84"/>
      <c r="GZP342" s="84"/>
      <c r="GZQ342" s="84"/>
      <c r="GZR342" s="84"/>
      <c r="GZS342" s="84"/>
      <c r="GZT342" s="84"/>
      <c r="GZU342" s="84"/>
      <c r="GZV342" s="84"/>
      <c r="GZW342" s="84"/>
      <c r="GZX342" s="84"/>
      <c r="GZY342" s="84"/>
      <c r="GZZ342" s="84"/>
      <c r="HAA342" s="84"/>
      <c r="HAB342" s="84"/>
      <c r="HAC342" s="84"/>
      <c r="HAD342" s="84"/>
      <c r="HAE342" s="84"/>
      <c r="HAF342" s="84"/>
      <c r="HAG342" s="84"/>
      <c r="HAH342" s="84"/>
      <c r="HAI342" s="84"/>
      <c r="HAJ342" s="84"/>
      <c r="HAK342" s="84"/>
      <c r="HAL342" s="84"/>
      <c r="HAM342" s="84"/>
      <c r="HAN342" s="84"/>
      <c r="HAO342" s="84"/>
      <c r="HAP342" s="84"/>
      <c r="HAQ342" s="84"/>
      <c r="HAR342" s="84"/>
      <c r="HAS342" s="84"/>
      <c r="HAT342" s="84"/>
      <c r="HAU342" s="84"/>
      <c r="HAV342" s="84"/>
      <c r="HAW342" s="84"/>
      <c r="HAX342" s="84"/>
      <c r="HAY342" s="84"/>
      <c r="HAZ342" s="84"/>
      <c r="HBA342" s="84"/>
      <c r="HBB342" s="84"/>
      <c r="HBC342" s="84"/>
      <c r="HBD342" s="84"/>
      <c r="HBE342" s="84"/>
      <c r="HBF342" s="84"/>
      <c r="HBG342" s="84"/>
      <c r="HBH342" s="84"/>
      <c r="HBI342" s="84"/>
      <c r="HBJ342" s="84"/>
      <c r="HBK342" s="84"/>
      <c r="HBL342" s="84"/>
      <c r="HBM342" s="84"/>
      <c r="HBN342" s="84"/>
      <c r="HBO342" s="84"/>
      <c r="HBP342" s="84"/>
      <c r="HBQ342" s="84"/>
      <c r="HBR342" s="84"/>
      <c r="HBS342" s="84"/>
      <c r="HBT342" s="84"/>
      <c r="HBU342" s="84"/>
      <c r="HBV342" s="84"/>
      <c r="HBW342" s="84"/>
      <c r="HBX342" s="84"/>
      <c r="HBY342" s="84"/>
      <c r="HBZ342" s="84"/>
      <c r="HCA342" s="84"/>
      <c r="HCB342" s="84"/>
      <c r="HCC342" s="84"/>
      <c r="HCD342" s="84"/>
      <c r="HCE342" s="84"/>
      <c r="HCF342" s="84"/>
      <c r="HCG342" s="84"/>
      <c r="HCH342" s="84"/>
      <c r="HCI342" s="84"/>
      <c r="HCJ342" s="84"/>
      <c r="HCK342" s="84"/>
      <c r="HCL342" s="84"/>
      <c r="HCM342" s="84"/>
      <c r="HCN342" s="84"/>
      <c r="HCO342" s="84"/>
      <c r="HCP342" s="84"/>
      <c r="HCQ342" s="84"/>
      <c r="HCR342" s="84"/>
      <c r="HCS342" s="84"/>
      <c r="HCT342" s="84"/>
      <c r="HCU342" s="84"/>
      <c r="HCV342" s="84"/>
      <c r="HCW342" s="84"/>
      <c r="HCX342" s="84"/>
      <c r="HCY342" s="84"/>
      <c r="HCZ342" s="84"/>
      <c r="HDA342" s="84"/>
      <c r="HDB342" s="84"/>
      <c r="HDC342" s="84"/>
      <c r="HDD342" s="84"/>
      <c r="HDE342" s="84"/>
      <c r="HDF342" s="84"/>
      <c r="HDG342" s="84"/>
      <c r="HDH342" s="84"/>
      <c r="HDI342" s="84"/>
      <c r="HDJ342" s="84"/>
      <c r="HDK342" s="84"/>
      <c r="HDL342" s="84"/>
      <c r="HDM342" s="84"/>
      <c r="HDN342" s="84"/>
      <c r="HDO342" s="84"/>
      <c r="HDP342" s="84"/>
      <c r="HDQ342" s="84"/>
      <c r="HDR342" s="84"/>
      <c r="HDS342" s="84"/>
      <c r="HDT342" s="84"/>
      <c r="HDU342" s="84"/>
      <c r="HDV342" s="84"/>
      <c r="HDW342" s="84"/>
      <c r="HDX342" s="84"/>
      <c r="HDY342" s="84"/>
      <c r="HDZ342" s="84"/>
      <c r="HEA342" s="84"/>
      <c r="HEB342" s="84"/>
      <c r="HEC342" s="84"/>
      <c r="HED342" s="84"/>
      <c r="HEE342" s="84"/>
      <c r="HEF342" s="84"/>
      <c r="HEG342" s="84"/>
      <c r="HEH342" s="84"/>
      <c r="HEI342" s="84"/>
      <c r="HEJ342" s="84"/>
      <c r="HEK342" s="84"/>
      <c r="HEL342" s="84"/>
      <c r="HEM342" s="84"/>
      <c r="HEN342" s="84"/>
      <c r="HEO342" s="84"/>
      <c r="HEP342" s="84"/>
      <c r="HEQ342" s="84"/>
      <c r="HER342" s="84"/>
      <c r="HES342" s="84"/>
      <c r="HET342" s="84"/>
      <c r="HEU342" s="84"/>
      <c r="HEV342" s="84"/>
      <c r="HEW342" s="84"/>
      <c r="HEX342" s="84"/>
      <c r="HEY342" s="84"/>
      <c r="HEZ342" s="84"/>
      <c r="HFA342" s="84"/>
      <c r="HFB342" s="84"/>
      <c r="HFC342" s="84"/>
      <c r="HFD342" s="84"/>
      <c r="HFE342" s="84"/>
      <c r="HFF342" s="84"/>
      <c r="HFG342" s="84"/>
      <c r="HFH342" s="84"/>
      <c r="HFI342" s="84"/>
      <c r="HFJ342" s="84"/>
      <c r="HFK342" s="84"/>
      <c r="HFL342" s="84"/>
      <c r="HFM342" s="84"/>
      <c r="HFN342" s="84"/>
      <c r="HFO342" s="84"/>
      <c r="HFP342" s="84"/>
      <c r="HFQ342" s="84"/>
      <c r="HFR342" s="84"/>
      <c r="HFS342" s="84"/>
      <c r="HFT342" s="84"/>
      <c r="HFU342" s="84"/>
      <c r="HFV342" s="84"/>
      <c r="HFW342" s="84"/>
      <c r="HFX342" s="84"/>
      <c r="HFY342" s="84"/>
      <c r="HFZ342" s="84"/>
      <c r="HGA342" s="84"/>
      <c r="HGB342" s="84"/>
      <c r="HGC342" s="84"/>
      <c r="HGD342" s="84"/>
      <c r="HGE342" s="84"/>
      <c r="HGF342" s="84"/>
      <c r="HGG342" s="84"/>
      <c r="HGH342" s="84"/>
      <c r="HGI342" s="84"/>
      <c r="HGJ342" s="84"/>
      <c r="HGK342" s="84"/>
      <c r="HGL342" s="84"/>
      <c r="HGM342" s="84"/>
      <c r="HGN342" s="84"/>
      <c r="HGO342" s="84"/>
      <c r="HGP342" s="84"/>
      <c r="HGQ342" s="84"/>
      <c r="HGR342" s="84"/>
      <c r="HGS342" s="84"/>
      <c r="HGT342" s="84"/>
      <c r="HGU342" s="84"/>
      <c r="HGV342" s="84"/>
      <c r="HGW342" s="84"/>
      <c r="HGX342" s="84"/>
      <c r="HGY342" s="84"/>
      <c r="HGZ342" s="84"/>
      <c r="HHA342" s="84"/>
      <c r="HHB342" s="84"/>
      <c r="HHC342" s="84"/>
      <c r="HHD342" s="84"/>
      <c r="HHE342" s="84"/>
      <c r="HHF342" s="84"/>
      <c r="HHG342" s="84"/>
      <c r="HHH342" s="84"/>
      <c r="HHI342" s="84"/>
      <c r="HHJ342" s="84"/>
      <c r="HHK342" s="84"/>
      <c r="HHL342" s="84"/>
      <c r="HHM342" s="84"/>
      <c r="HHN342" s="84"/>
      <c r="HHO342" s="84"/>
      <c r="HHP342" s="84"/>
      <c r="HHQ342" s="84"/>
      <c r="HHR342" s="84"/>
      <c r="HHS342" s="84"/>
      <c r="HHT342" s="84"/>
      <c r="HHU342" s="84"/>
      <c r="HHV342" s="84"/>
      <c r="HHW342" s="84"/>
      <c r="HHX342" s="84"/>
      <c r="HHY342" s="84"/>
      <c r="HHZ342" s="84"/>
      <c r="HIA342" s="84"/>
      <c r="HIB342" s="84"/>
      <c r="HIC342" s="84"/>
      <c r="HID342" s="84"/>
      <c r="HIE342" s="84"/>
      <c r="HIF342" s="84"/>
      <c r="HIG342" s="84"/>
      <c r="HIH342" s="84"/>
      <c r="HII342" s="84"/>
      <c r="HIJ342" s="84"/>
      <c r="HIK342" s="84"/>
      <c r="HIL342" s="84"/>
      <c r="HIM342" s="84"/>
      <c r="HIN342" s="84"/>
      <c r="HIO342" s="84"/>
      <c r="HIP342" s="84"/>
      <c r="HIQ342" s="84"/>
      <c r="HIR342" s="84"/>
      <c r="HIS342" s="84"/>
      <c r="HIT342" s="84"/>
      <c r="HIU342" s="84"/>
      <c r="HIV342" s="84"/>
      <c r="HIW342" s="84"/>
      <c r="HIX342" s="84"/>
      <c r="HIY342" s="84"/>
      <c r="HIZ342" s="84"/>
      <c r="HJA342" s="84"/>
      <c r="HJB342" s="84"/>
      <c r="HJC342" s="84"/>
      <c r="HJD342" s="84"/>
      <c r="HJE342" s="84"/>
      <c r="HJF342" s="84"/>
      <c r="HJG342" s="84"/>
      <c r="HJH342" s="84"/>
      <c r="HJI342" s="84"/>
      <c r="HJJ342" s="84"/>
      <c r="HJK342" s="84"/>
      <c r="HJL342" s="84"/>
      <c r="HJM342" s="84"/>
      <c r="HJN342" s="84"/>
      <c r="HJO342" s="84"/>
      <c r="HJP342" s="84"/>
      <c r="HJQ342" s="84"/>
      <c r="HJR342" s="84"/>
      <c r="HJS342" s="84"/>
      <c r="HJT342" s="84"/>
      <c r="HJU342" s="84"/>
      <c r="HJV342" s="84"/>
      <c r="HJW342" s="84"/>
      <c r="HJX342" s="84"/>
      <c r="HJY342" s="84"/>
      <c r="HJZ342" s="84"/>
      <c r="HKA342" s="84"/>
      <c r="HKB342" s="84"/>
      <c r="HKC342" s="84"/>
      <c r="HKD342" s="84"/>
      <c r="HKE342" s="84"/>
      <c r="HKF342" s="84"/>
      <c r="HKG342" s="84"/>
      <c r="HKH342" s="84"/>
      <c r="HKI342" s="84"/>
      <c r="HKJ342" s="84"/>
      <c r="HKK342" s="84"/>
      <c r="HKL342" s="84"/>
      <c r="HKM342" s="84"/>
      <c r="HKN342" s="84"/>
      <c r="HKO342" s="84"/>
      <c r="HKP342" s="84"/>
      <c r="HKQ342" s="84"/>
      <c r="HKR342" s="84"/>
      <c r="HKS342" s="84"/>
      <c r="HKT342" s="84"/>
      <c r="HKU342" s="84"/>
      <c r="HKV342" s="84"/>
      <c r="HKW342" s="84"/>
      <c r="HKX342" s="84"/>
      <c r="HKY342" s="84"/>
      <c r="HKZ342" s="84"/>
      <c r="HLA342" s="84"/>
      <c r="HLB342" s="84"/>
      <c r="HLC342" s="84"/>
      <c r="HLD342" s="84"/>
      <c r="HLE342" s="84"/>
      <c r="HLF342" s="84"/>
      <c r="HLG342" s="84"/>
      <c r="HLH342" s="84"/>
      <c r="HLI342" s="84"/>
      <c r="HLJ342" s="84"/>
      <c r="HLK342" s="84"/>
      <c r="HLL342" s="84"/>
      <c r="HLM342" s="84"/>
      <c r="HLN342" s="84"/>
      <c r="HLO342" s="84"/>
      <c r="HLP342" s="84"/>
      <c r="HLQ342" s="84"/>
      <c r="HLR342" s="84"/>
      <c r="HLS342" s="84"/>
      <c r="HLT342" s="84"/>
      <c r="HLU342" s="84"/>
      <c r="HLV342" s="84"/>
      <c r="HLW342" s="84"/>
      <c r="HLX342" s="84"/>
      <c r="HLY342" s="84"/>
      <c r="HLZ342" s="84"/>
      <c r="HMA342" s="84"/>
      <c r="HMB342" s="84"/>
      <c r="HMC342" s="84"/>
      <c r="HMD342" s="84"/>
      <c r="HME342" s="84"/>
      <c r="HMF342" s="84"/>
      <c r="HMG342" s="84"/>
      <c r="HMH342" s="84"/>
      <c r="HMI342" s="84"/>
      <c r="HMJ342" s="84"/>
      <c r="HMK342" s="84"/>
      <c r="HML342" s="84"/>
      <c r="HMM342" s="84"/>
      <c r="HMN342" s="84"/>
      <c r="HMO342" s="84"/>
      <c r="HMP342" s="84"/>
      <c r="HMQ342" s="84"/>
      <c r="HMR342" s="84"/>
      <c r="HMS342" s="84"/>
      <c r="HMT342" s="84"/>
      <c r="HMU342" s="84"/>
      <c r="HMV342" s="84"/>
      <c r="HMW342" s="84"/>
      <c r="HMX342" s="84"/>
      <c r="HMY342" s="84"/>
      <c r="HMZ342" s="84"/>
      <c r="HNA342" s="84"/>
      <c r="HNB342" s="84"/>
      <c r="HNC342" s="84"/>
      <c r="HND342" s="84"/>
      <c r="HNE342" s="84"/>
      <c r="HNF342" s="84"/>
      <c r="HNG342" s="84"/>
      <c r="HNH342" s="84"/>
      <c r="HNI342" s="84"/>
      <c r="HNJ342" s="84"/>
      <c r="HNK342" s="84"/>
      <c r="HNL342" s="84"/>
      <c r="HNM342" s="84"/>
      <c r="HNN342" s="84"/>
      <c r="HNO342" s="84"/>
      <c r="HNP342" s="84"/>
      <c r="HNQ342" s="84"/>
      <c r="HNR342" s="84"/>
      <c r="HNS342" s="84"/>
      <c r="HNT342" s="84"/>
      <c r="HNU342" s="84"/>
      <c r="HNV342" s="84"/>
      <c r="HNW342" s="84"/>
      <c r="HNX342" s="84"/>
      <c r="HNY342" s="84"/>
      <c r="HNZ342" s="84"/>
      <c r="HOA342" s="84"/>
      <c r="HOB342" s="84"/>
      <c r="HOC342" s="84"/>
      <c r="HOD342" s="84"/>
      <c r="HOE342" s="84"/>
      <c r="HOF342" s="84"/>
      <c r="HOG342" s="84"/>
      <c r="HOH342" s="84"/>
      <c r="HOI342" s="84"/>
      <c r="HOJ342" s="84"/>
      <c r="HOK342" s="84"/>
      <c r="HOL342" s="84"/>
      <c r="HOM342" s="84"/>
      <c r="HON342" s="84"/>
      <c r="HOO342" s="84"/>
      <c r="HOP342" s="84"/>
      <c r="HOQ342" s="84"/>
      <c r="HOR342" s="84"/>
      <c r="HOS342" s="84"/>
      <c r="HOT342" s="84"/>
      <c r="HOU342" s="84"/>
      <c r="HOV342" s="84"/>
      <c r="HOW342" s="84"/>
      <c r="HOX342" s="84"/>
      <c r="HOY342" s="84"/>
      <c r="HOZ342" s="84"/>
      <c r="HPA342" s="84"/>
      <c r="HPB342" s="84"/>
      <c r="HPC342" s="84"/>
      <c r="HPD342" s="84"/>
      <c r="HPE342" s="84"/>
      <c r="HPF342" s="84"/>
      <c r="HPG342" s="84"/>
      <c r="HPH342" s="84"/>
      <c r="HPI342" s="84"/>
      <c r="HPJ342" s="84"/>
      <c r="HPK342" s="84"/>
      <c r="HPL342" s="84"/>
      <c r="HPM342" s="84"/>
      <c r="HPN342" s="84"/>
      <c r="HPO342" s="84"/>
      <c r="HPP342" s="84"/>
      <c r="HPQ342" s="84"/>
      <c r="HPR342" s="84"/>
      <c r="HPS342" s="84"/>
      <c r="HPT342" s="84"/>
      <c r="HPU342" s="84"/>
      <c r="HPV342" s="84"/>
      <c r="HPW342" s="84"/>
      <c r="HPX342" s="84"/>
      <c r="HPY342" s="84"/>
      <c r="HPZ342" s="84"/>
      <c r="HQA342" s="84"/>
      <c r="HQB342" s="84"/>
      <c r="HQC342" s="84"/>
      <c r="HQD342" s="84"/>
      <c r="HQE342" s="84"/>
      <c r="HQF342" s="84"/>
      <c r="HQG342" s="84"/>
      <c r="HQH342" s="84"/>
      <c r="HQI342" s="84"/>
      <c r="HQJ342" s="84"/>
      <c r="HQK342" s="84"/>
      <c r="HQL342" s="84"/>
      <c r="HQM342" s="84"/>
      <c r="HQN342" s="84"/>
      <c r="HQO342" s="84"/>
      <c r="HQP342" s="84"/>
      <c r="HQQ342" s="84"/>
      <c r="HQR342" s="84"/>
      <c r="HQS342" s="84"/>
      <c r="HQT342" s="84"/>
      <c r="HQU342" s="84"/>
      <c r="HQV342" s="84"/>
      <c r="HQW342" s="84"/>
      <c r="HQX342" s="84"/>
      <c r="HQY342" s="84"/>
      <c r="HQZ342" s="84"/>
      <c r="HRA342" s="84"/>
      <c r="HRB342" s="84"/>
      <c r="HRC342" s="84"/>
      <c r="HRD342" s="84"/>
      <c r="HRE342" s="84"/>
      <c r="HRF342" s="84"/>
      <c r="HRG342" s="84"/>
      <c r="HRH342" s="84"/>
      <c r="HRI342" s="84"/>
      <c r="HRJ342" s="84"/>
      <c r="HRK342" s="84"/>
      <c r="HRL342" s="84"/>
      <c r="HRM342" s="84"/>
      <c r="HRN342" s="84"/>
      <c r="HRO342" s="84"/>
      <c r="HRP342" s="84"/>
      <c r="HRQ342" s="84"/>
      <c r="HRR342" s="84"/>
      <c r="HRS342" s="84"/>
      <c r="HRT342" s="84"/>
      <c r="HRU342" s="84"/>
      <c r="HRV342" s="84"/>
      <c r="HRW342" s="84"/>
      <c r="HRX342" s="84"/>
      <c r="HRY342" s="84"/>
      <c r="HRZ342" s="84"/>
      <c r="HSA342" s="84"/>
      <c r="HSB342" s="84"/>
      <c r="HSC342" s="84"/>
      <c r="HSD342" s="84"/>
      <c r="HSE342" s="84"/>
      <c r="HSF342" s="84"/>
      <c r="HSG342" s="84"/>
      <c r="HSH342" s="84"/>
      <c r="HSI342" s="84"/>
      <c r="HSJ342" s="84"/>
      <c r="HSK342" s="84"/>
      <c r="HSL342" s="84"/>
      <c r="HSM342" s="84"/>
      <c r="HSN342" s="84"/>
      <c r="HSO342" s="84"/>
      <c r="HSP342" s="84"/>
      <c r="HSQ342" s="84"/>
      <c r="HSR342" s="84"/>
      <c r="HSS342" s="84"/>
      <c r="HST342" s="84"/>
      <c r="HSU342" s="84"/>
      <c r="HSV342" s="84"/>
      <c r="HSW342" s="84"/>
      <c r="HSX342" s="84"/>
      <c r="HSY342" s="84"/>
      <c r="HSZ342" s="84"/>
      <c r="HTA342" s="84"/>
      <c r="HTB342" s="84"/>
      <c r="HTC342" s="84"/>
      <c r="HTD342" s="84"/>
      <c r="HTE342" s="84"/>
      <c r="HTF342" s="84"/>
      <c r="HTG342" s="84"/>
      <c r="HTH342" s="84"/>
      <c r="HTI342" s="84"/>
      <c r="HTJ342" s="84"/>
      <c r="HTK342" s="84"/>
      <c r="HTL342" s="84"/>
      <c r="HTM342" s="84"/>
      <c r="HTN342" s="84"/>
      <c r="HTO342" s="84"/>
      <c r="HTP342" s="84"/>
      <c r="HTQ342" s="84"/>
      <c r="HTR342" s="84"/>
      <c r="HTS342" s="84"/>
      <c r="HTT342" s="84"/>
      <c r="HTU342" s="84"/>
      <c r="HTV342" s="84"/>
      <c r="HTW342" s="84"/>
      <c r="HTX342" s="84"/>
      <c r="HTY342" s="84"/>
      <c r="HTZ342" s="84"/>
      <c r="HUA342" s="84"/>
      <c r="HUB342" s="84"/>
      <c r="HUC342" s="84"/>
      <c r="HUD342" s="84"/>
      <c r="HUE342" s="84"/>
      <c r="HUF342" s="84"/>
      <c r="HUG342" s="84"/>
      <c r="HUH342" s="84"/>
      <c r="HUI342" s="84"/>
      <c r="HUJ342" s="84"/>
      <c r="HUK342" s="84"/>
      <c r="HUL342" s="84"/>
      <c r="HUM342" s="84"/>
      <c r="HUN342" s="84"/>
      <c r="HUO342" s="84"/>
      <c r="HUP342" s="84"/>
      <c r="HUQ342" s="84"/>
      <c r="HUR342" s="84"/>
      <c r="HUS342" s="84"/>
      <c r="HUT342" s="84"/>
      <c r="HUU342" s="84"/>
      <c r="HUV342" s="84"/>
      <c r="HUW342" s="84"/>
      <c r="HUX342" s="84"/>
      <c r="HUY342" s="84"/>
      <c r="HUZ342" s="84"/>
      <c r="HVA342" s="84"/>
      <c r="HVB342" s="84"/>
      <c r="HVC342" s="84"/>
      <c r="HVD342" s="84"/>
      <c r="HVE342" s="84"/>
      <c r="HVF342" s="84"/>
      <c r="HVG342" s="84"/>
      <c r="HVH342" s="84"/>
      <c r="HVI342" s="84"/>
      <c r="HVJ342" s="84"/>
      <c r="HVK342" s="84"/>
      <c r="HVL342" s="84"/>
      <c r="HVM342" s="84"/>
      <c r="HVN342" s="84"/>
      <c r="HVO342" s="84"/>
      <c r="HVP342" s="84"/>
      <c r="HVQ342" s="84"/>
      <c r="HVR342" s="84"/>
      <c r="HVS342" s="84"/>
      <c r="HVT342" s="84"/>
      <c r="HVU342" s="84"/>
      <c r="HVV342" s="84"/>
      <c r="HVW342" s="84"/>
      <c r="HVX342" s="84"/>
      <c r="HVY342" s="84"/>
      <c r="HVZ342" s="84"/>
      <c r="HWA342" s="84"/>
      <c r="HWB342" s="84"/>
      <c r="HWC342" s="84"/>
      <c r="HWD342" s="84"/>
      <c r="HWE342" s="84"/>
      <c r="HWF342" s="84"/>
      <c r="HWG342" s="84"/>
      <c r="HWH342" s="84"/>
      <c r="HWI342" s="84"/>
      <c r="HWJ342" s="84"/>
      <c r="HWK342" s="84"/>
      <c r="HWL342" s="84"/>
      <c r="HWM342" s="84"/>
      <c r="HWN342" s="84"/>
      <c r="HWO342" s="84"/>
      <c r="HWP342" s="84"/>
      <c r="HWQ342" s="84"/>
      <c r="HWR342" s="84"/>
      <c r="HWS342" s="84"/>
      <c r="HWT342" s="84"/>
      <c r="HWU342" s="84"/>
      <c r="HWV342" s="84"/>
      <c r="HWW342" s="84"/>
      <c r="HWX342" s="84"/>
      <c r="HWY342" s="84"/>
      <c r="HWZ342" s="84"/>
      <c r="HXA342" s="84"/>
      <c r="HXB342" s="84"/>
      <c r="HXC342" s="84"/>
      <c r="HXD342" s="84"/>
      <c r="HXE342" s="84"/>
      <c r="HXF342" s="84"/>
      <c r="HXG342" s="84"/>
      <c r="HXH342" s="84"/>
      <c r="HXI342" s="84"/>
      <c r="HXJ342" s="84"/>
      <c r="HXK342" s="84"/>
      <c r="HXL342" s="84"/>
      <c r="HXM342" s="84"/>
      <c r="HXN342" s="84"/>
      <c r="HXO342" s="84"/>
      <c r="HXP342" s="84"/>
      <c r="HXQ342" s="84"/>
      <c r="HXR342" s="84"/>
      <c r="HXS342" s="84"/>
      <c r="HXT342" s="84"/>
      <c r="HXU342" s="84"/>
      <c r="HXV342" s="84"/>
      <c r="HXW342" s="84"/>
      <c r="HXX342" s="84"/>
      <c r="HXY342" s="84"/>
      <c r="HXZ342" s="84"/>
      <c r="HYA342" s="84"/>
      <c r="HYB342" s="84"/>
      <c r="HYC342" s="84"/>
      <c r="HYD342" s="84"/>
      <c r="HYE342" s="84"/>
      <c r="HYF342" s="84"/>
      <c r="HYG342" s="84"/>
      <c r="HYH342" s="84"/>
      <c r="HYI342" s="84"/>
      <c r="HYJ342" s="84"/>
      <c r="HYK342" s="84"/>
      <c r="HYL342" s="84"/>
      <c r="HYM342" s="84"/>
      <c r="HYN342" s="84"/>
      <c r="HYO342" s="84"/>
      <c r="HYP342" s="84"/>
      <c r="HYQ342" s="84"/>
      <c r="HYR342" s="84"/>
      <c r="HYS342" s="84"/>
      <c r="HYT342" s="84"/>
      <c r="HYU342" s="84"/>
      <c r="HYV342" s="84"/>
      <c r="HYW342" s="84"/>
      <c r="HYX342" s="84"/>
      <c r="HYY342" s="84"/>
      <c r="HYZ342" s="84"/>
      <c r="HZA342" s="84"/>
      <c r="HZB342" s="84"/>
      <c r="HZC342" s="84"/>
      <c r="HZD342" s="84"/>
      <c r="HZE342" s="84"/>
      <c r="HZF342" s="84"/>
      <c r="HZG342" s="84"/>
      <c r="HZH342" s="84"/>
      <c r="HZI342" s="84"/>
      <c r="HZJ342" s="84"/>
      <c r="HZK342" s="84"/>
      <c r="HZL342" s="84"/>
      <c r="HZM342" s="84"/>
      <c r="HZN342" s="84"/>
      <c r="HZO342" s="84"/>
      <c r="HZP342" s="84"/>
      <c r="HZQ342" s="84"/>
      <c r="HZR342" s="84"/>
      <c r="HZS342" s="84"/>
      <c r="HZT342" s="84"/>
      <c r="HZU342" s="84"/>
      <c r="HZV342" s="84"/>
      <c r="HZW342" s="84"/>
      <c r="HZX342" s="84"/>
      <c r="HZY342" s="84"/>
      <c r="HZZ342" s="84"/>
      <c r="IAA342" s="84"/>
      <c r="IAB342" s="84"/>
      <c r="IAC342" s="84"/>
      <c r="IAD342" s="84"/>
      <c r="IAE342" s="84"/>
      <c r="IAF342" s="84"/>
      <c r="IAG342" s="84"/>
      <c r="IAH342" s="84"/>
      <c r="IAI342" s="84"/>
      <c r="IAJ342" s="84"/>
      <c r="IAK342" s="84"/>
      <c r="IAL342" s="84"/>
      <c r="IAM342" s="84"/>
      <c r="IAN342" s="84"/>
      <c r="IAO342" s="84"/>
      <c r="IAP342" s="84"/>
      <c r="IAQ342" s="84"/>
      <c r="IAR342" s="84"/>
      <c r="IAS342" s="84"/>
      <c r="IAT342" s="84"/>
      <c r="IAU342" s="84"/>
      <c r="IAV342" s="84"/>
      <c r="IAW342" s="84"/>
      <c r="IAX342" s="84"/>
      <c r="IAY342" s="84"/>
      <c r="IAZ342" s="84"/>
      <c r="IBA342" s="84"/>
      <c r="IBB342" s="84"/>
      <c r="IBC342" s="84"/>
      <c r="IBD342" s="84"/>
      <c r="IBE342" s="84"/>
      <c r="IBF342" s="84"/>
      <c r="IBG342" s="84"/>
      <c r="IBH342" s="84"/>
      <c r="IBI342" s="84"/>
      <c r="IBJ342" s="84"/>
      <c r="IBK342" s="84"/>
      <c r="IBL342" s="84"/>
      <c r="IBM342" s="84"/>
      <c r="IBN342" s="84"/>
      <c r="IBO342" s="84"/>
      <c r="IBP342" s="84"/>
      <c r="IBQ342" s="84"/>
      <c r="IBR342" s="84"/>
      <c r="IBS342" s="84"/>
      <c r="IBT342" s="84"/>
      <c r="IBU342" s="84"/>
      <c r="IBV342" s="84"/>
      <c r="IBW342" s="84"/>
      <c r="IBX342" s="84"/>
      <c r="IBY342" s="84"/>
      <c r="IBZ342" s="84"/>
      <c r="ICA342" s="84"/>
      <c r="ICB342" s="84"/>
      <c r="ICC342" s="84"/>
      <c r="ICD342" s="84"/>
      <c r="ICE342" s="84"/>
      <c r="ICF342" s="84"/>
      <c r="ICG342" s="84"/>
      <c r="ICH342" s="84"/>
      <c r="ICI342" s="84"/>
      <c r="ICJ342" s="84"/>
      <c r="ICK342" s="84"/>
      <c r="ICL342" s="84"/>
      <c r="ICM342" s="84"/>
      <c r="ICN342" s="84"/>
      <c r="ICO342" s="84"/>
      <c r="ICP342" s="84"/>
      <c r="ICQ342" s="84"/>
      <c r="ICR342" s="84"/>
      <c r="ICS342" s="84"/>
      <c r="ICT342" s="84"/>
      <c r="ICU342" s="84"/>
      <c r="ICV342" s="84"/>
      <c r="ICW342" s="84"/>
      <c r="ICX342" s="84"/>
      <c r="ICY342" s="84"/>
      <c r="ICZ342" s="84"/>
      <c r="IDA342" s="84"/>
      <c r="IDB342" s="84"/>
      <c r="IDC342" s="84"/>
      <c r="IDD342" s="84"/>
      <c r="IDE342" s="84"/>
      <c r="IDF342" s="84"/>
      <c r="IDG342" s="84"/>
      <c r="IDH342" s="84"/>
      <c r="IDI342" s="84"/>
      <c r="IDJ342" s="84"/>
      <c r="IDK342" s="84"/>
      <c r="IDL342" s="84"/>
      <c r="IDM342" s="84"/>
      <c r="IDN342" s="84"/>
      <c r="IDO342" s="84"/>
      <c r="IDP342" s="84"/>
      <c r="IDQ342" s="84"/>
      <c r="IDR342" s="84"/>
      <c r="IDS342" s="84"/>
      <c r="IDT342" s="84"/>
      <c r="IDU342" s="84"/>
      <c r="IDV342" s="84"/>
      <c r="IDW342" s="84"/>
      <c r="IDX342" s="84"/>
      <c r="IDY342" s="84"/>
      <c r="IDZ342" s="84"/>
      <c r="IEA342" s="84"/>
      <c r="IEB342" s="84"/>
      <c r="IEC342" s="84"/>
      <c r="IED342" s="84"/>
      <c r="IEE342" s="84"/>
      <c r="IEF342" s="84"/>
      <c r="IEG342" s="84"/>
      <c r="IEH342" s="84"/>
      <c r="IEI342" s="84"/>
      <c r="IEJ342" s="84"/>
      <c r="IEK342" s="84"/>
      <c r="IEL342" s="84"/>
      <c r="IEM342" s="84"/>
      <c r="IEN342" s="84"/>
      <c r="IEO342" s="84"/>
      <c r="IEP342" s="84"/>
      <c r="IEQ342" s="84"/>
      <c r="IER342" s="84"/>
      <c r="IES342" s="84"/>
      <c r="IET342" s="84"/>
      <c r="IEU342" s="84"/>
      <c r="IEV342" s="84"/>
      <c r="IEW342" s="84"/>
      <c r="IEX342" s="84"/>
      <c r="IEY342" s="84"/>
      <c r="IEZ342" s="84"/>
      <c r="IFA342" s="84"/>
      <c r="IFB342" s="84"/>
      <c r="IFC342" s="84"/>
      <c r="IFD342" s="84"/>
      <c r="IFE342" s="84"/>
      <c r="IFF342" s="84"/>
      <c r="IFG342" s="84"/>
      <c r="IFH342" s="84"/>
      <c r="IFI342" s="84"/>
      <c r="IFJ342" s="84"/>
      <c r="IFK342" s="84"/>
      <c r="IFL342" s="84"/>
      <c r="IFM342" s="84"/>
      <c r="IFN342" s="84"/>
      <c r="IFO342" s="84"/>
      <c r="IFP342" s="84"/>
      <c r="IFQ342" s="84"/>
      <c r="IFR342" s="84"/>
      <c r="IFS342" s="84"/>
      <c r="IFT342" s="84"/>
      <c r="IFU342" s="84"/>
      <c r="IFV342" s="84"/>
      <c r="IFW342" s="84"/>
      <c r="IFX342" s="84"/>
      <c r="IFY342" s="84"/>
      <c r="IFZ342" s="84"/>
      <c r="IGA342" s="84"/>
      <c r="IGB342" s="84"/>
      <c r="IGC342" s="84"/>
      <c r="IGD342" s="84"/>
      <c r="IGE342" s="84"/>
      <c r="IGF342" s="84"/>
      <c r="IGG342" s="84"/>
      <c r="IGH342" s="84"/>
      <c r="IGI342" s="84"/>
      <c r="IGJ342" s="84"/>
      <c r="IGK342" s="84"/>
      <c r="IGL342" s="84"/>
      <c r="IGM342" s="84"/>
      <c r="IGN342" s="84"/>
      <c r="IGO342" s="84"/>
      <c r="IGP342" s="84"/>
      <c r="IGQ342" s="84"/>
      <c r="IGR342" s="84"/>
      <c r="IGS342" s="84"/>
      <c r="IGT342" s="84"/>
      <c r="IGU342" s="84"/>
      <c r="IGV342" s="84"/>
      <c r="IGW342" s="84"/>
      <c r="IGX342" s="84"/>
      <c r="IGY342" s="84"/>
      <c r="IGZ342" s="84"/>
      <c r="IHA342" s="84"/>
      <c r="IHB342" s="84"/>
      <c r="IHC342" s="84"/>
      <c r="IHD342" s="84"/>
      <c r="IHE342" s="84"/>
      <c r="IHF342" s="84"/>
      <c r="IHG342" s="84"/>
      <c r="IHH342" s="84"/>
      <c r="IHI342" s="84"/>
      <c r="IHJ342" s="84"/>
      <c r="IHK342" s="84"/>
      <c r="IHL342" s="84"/>
      <c r="IHM342" s="84"/>
      <c r="IHN342" s="84"/>
      <c r="IHO342" s="84"/>
      <c r="IHP342" s="84"/>
      <c r="IHQ342" s="84"/>
      <c r="IHR342" s="84"/>
      <c r="IHS342" s="84"/>
      <c r="IHT342" s="84"/>
      <c r="IHU342" s="84"/>
      <c r="IHV342" s="84"/>
      <c r="IHW342" s="84"/>
      <c r="IHX342" s="84"/>
      <c r="IHY342" s="84"/>
      <c r="IHZ342" s="84"/>
      <c r="IIA342" s="84"/>
      <c r="IIB342" s="84"/>
      <c r="IIC342" s="84"/>
      <c r="IID342" s="84"/>
      <c r="IIE342" s="84"/>
      <c r="IIF342" s="84"/>
      <c r="IIG342" s="84"/>
      <c r="IIH342" s="84"/>
      <c r="III342" s="84"/>
      <c r="IIJ342" s="84"/>
      <c r="IIK342" s="84"/>
      <c r="IIL342" s="84"/>
      <c r="IIM342" s="84"/>
      <c r="IIN342" s="84"/>
      <c r="IIO342" s="84"/>
      <c r="IIP342" s="84"/>
      <c r="IIQ342" s="84"/>
      <c r="IIR342" s="84"/>
      <c r="IIS342" s="84"/>
      <c r="IIT342" s="84"/>
      <c r="IIU342" s="84"/>
      <c r="IIV342" s="84"/>
      <c r="IIW342" s="84"/>
      <c r="IIX342" s="84"/>
      <c r="IIY342" s="84"/>
      <c r="IIZ342" s="84"/>
      <c r="IJA342" s="84"/>
      <c r="IJB342" s="84"/>
      <c r="IJC342" s="84"/>
      <c r="IJD342" s="84"/>
      <c r="IJE342" s="84"/>
      <c r="IJF342" s="84"/>
      <c r="IJG342" s="84"/>
      <c r="IJH342" s="84"/>
      <c r="IJI342" s="84"/>
      <c r="IJJ342" s="84"/>
      <c r="IJK342" s="84"/>
      <c r="IJL342" s="84"/>
      <c r="IJM342" s="84"/>
      <c r="IJN342" s="84"/>
      <c r="IJO342" s="84"/>
      <c r="IJP342" s="84"/>
      <c r="IJQ342" s="84"/>
      <c r="IJR342" s="84"/>
      <c r="IJS342" s="84"/>
      <c r="IJT342" s="84"/>
      <c r="IJU342" s="84"/>
      <c r="IJV342" s="84"/>
      <c r="IJW342" s="84"/>
      <c r="IJX342" s="84"/>
      <c r="IJY342" s="84"/>
      <c r="IJZ342" s="84"/>
      <c r="IKA342" s="84"/>
      <c r="IKB342" s="84"/>
      <c r="IKC342" s="84"/>
      <c r="IKD342" s="84"/>
      <c r="IKE342" s="84"/>
      <c r="IKF342" s="84"/>
      <c r="IKG342" s="84"/>
      <c r="IKH342" s="84"/>
      <c r="IKI342" s="84"/>
      <c r="IKJ342" s="84"/>
      <c r="IKK342" s="84"/>
      <c r="IKL342" s="84"/>
      <c r="IKM342" s="84"/>
      <c r="IKN342" s="84"/>
      <c r="IKO342" s="84"/>
      <c r="IKP342" s="84"/>
      <c r="IKQ342" s="84"/>
      <c r="IKR342" s="84"/>
      <c r="IKS342" s="84"/>
      <c r="IKT342" s="84"/>
      <c r="IKU342" s="84"/>
      <c r="IKV342" s="84"/>
      <c r="IKW342" s="84"/>
      <c r="IKX342" s="84"/>
      <c r="IKY342" s="84"/>
      <c r="IKZ342" s="84"/>
      <c r="ILA342" s="84"/>
      <c r="ILB342" s="84"/>
      <c r="ILC342" s="84"/>
      <c r="ILD342" s="84"/>
      <c r="ILE342" s="84"/>
      <c r="ILF342" s="84"/>
      <c r="ILG342" s="84"/>
      <c r="ILH342" s="84"/>
      <c r="ILI342" s="84"/>
      <c r="ILJ342" s="84"/>
      <c r="ILK342" s="84"/>
      <c r="ILL342" s="84"/>
      <c r="ILM342" s="84"/>
      <c r="ILN342" s="84"/>
      <c r="ILO342" s="84"/>
      <c r="ILP342" s="84"/>
      <c r="ILQ342" s="84"/>
      <c r="ILR342" s="84"/>
      <c r="ILS342" s="84"/>
      <c r="ILT342" s="84"/>
      <c r="ILU342" s="84"/>
      <c r="ILV342" s="84"/>
      <c r="ILW342" s="84"/>
      <c r="ILX342" s="84"/>
      <c r="ILY342" s="84"/>
      <c r="ILZ342" s="84"/>
      <c r="IMA342" s="84"/>
      <c r="IMB342" s="84"/>
      <c r="IMC342" s="84"/>
      <c r="IMD342" s="84"/>
      <c r="IME342" s="84"/>
      <c r="IMF342" s="84"/>
      <c r="IMG342" s="84"/>
      <c r="IMH342" s="84"/>
      <c r="IMI342" s="84"/>
      <c r="IMJ342" s="84"/>
      <c r="IMK342" s="84"/>
      <c r="IML342" s="84"/>
      <c r="IMM342" s="84"/>
      <c r="IMN342" s="84"/>
      <c r="IMO342" s="84"/>
      <c r="IMP342" s="84"/>
      <c r="IMQ342" s="84"/>
      <c r="IMR342" s="84"/>
      <c r="IMS342" s="84"/>
      <c r="IMT342" s="84"/>
      <c r="IMU342" s="84"/>
      <c r="IMV342" s="84"/>
      <c r="IMW342" s="84"/>
      <c r="IMX342" s="84"/>
      <c r="IMY342" s="84"/>
      <c r="IMZ342" s="84"/>
      <c r="INA342" s="84"/>
      <c r="INB342" s="84"/>
      <c r="INC342" s="84"/>
      <c r="IND342" s="84"/>
      <c r="INE342" s="84"/>
      <c r="INF342" s="84"/>
      <c r="ING342" s="84"/>
      <c r="INH342" s="84"/>
      <c r="INI342" s="84"/>
      <c r="INJ342" s="84"/>
      <c r="INK342" s="84"/>
      <c r="INL342" s="84"/>
      <c r="INM342" s="84"/>
      <c r="INN342" s="84"/>
      <c r="INO342" s="84"/>
      <c r="INP342" s="84"/>
      <c r="INQ342" s="84"/>
      <c r="INR342" s="84"/>
      <c r="INS342" s="84"/>
      <c r="INT342" s="84"/>
      <c r="INU342" s="84"/>
      <c r="INV342" s="84"/>
      <c r="INW342" s="84"/>
      <c r="INX342" s="84"/>
      <c r="INY342" s="84"/>
      <c r="INZ342" s="84"/>
      <c r="IOA342" s="84"/>
      <c r="IOB342" s="84"/>
      <c r="IOC342" s="84"/>
      <c r="IOD342" s="84"/>
      <c r="IOE342" s="84"/>
      <c r="IOF342" s="84"/>
      <c r="IOG342" s="84"/>
      <c r="IOH342" s="84"/>
      <c r="IOI342" s="84"/>
      <c r="IOJ342" s="84"/>
      <c r="IOK342" s="84"/>
      <c r="IOL342" s="84"/>
      <c r="IOM342" s="84"/>
      <c r="ION342" s="84"/>
      <c r="IOO342" s="84"/>
      <c r="IOP342" s="84"/>
      <c r="IOQ342" s="84"/>
      <c r="IOR342" s="84"/>
      <c r="IOS342" s="84"/>
      <c r="IOT342" s="84"/>
      <c r="IOU342" s="84"/>
      <c r="IOV342" s="84"/>
      <c r="IOW342" s="84"/>
      <c r="IOX342" s="84"/>
      <c r="IOY342" s="84"/>
      <c r="IOZ342" s="84"/>
      <c r="IPA342" s="84"/>
      <c r="IPB342" s="84"/>
      <c r="IPC342" s="84"/>
      <c r="IPD342" s="84"/>
      <c r="IPE342" s="84"/>
      <c r="IPF342" s="84"/>
      <c r="IPG342" s="84"/>
      <c r="IPH342" s="84"/>
      <c r="IPI342" s="84"/>
      <c r="IPJ342" s="84"/>
      <c r="IPK342" s="84"/>
      <c r="IPL342" s="84"/>
      <c r="IPM342" s="84"/>
      <c r="IPN342" s="84"/>
      <c r="IPO342" s="84"/>
      <c r="IPP342" s="84"/>
      <c r="IPQ342" s="84"/>
      <c r="IPR342" s="84"/>
      <c r="IPS342" s="84"/>
      <c r="IPT342" s="84"/>
      <c r="IPU342" s="84"/>
      <c r="IPV342" s="84"/>
      <c r="IPW342" s="84"/>
      <c r="IPX342" s="84"/>
      <c r="IPY342" s="84"/>
      <c r="IPZ342" s="84"/>
      <c r="IQA342" s="84"/>
      <c r="IQB342" s="84"/>
      <c r="IQC342" s="84"/>
      <c r="IQD342" s="84"/>
      <c r="IQE342" s="84"/>
      <c r="IQF342" s="84"/>
      <c r="IQG342" s="84"/>
      <c r="IQH342" s="84"/>
      <c r="IQI342" s="84"/>
      <c r="IQJ342" s="84"/>
      <c r="IQK342" s="84"/>
      <c r="IQL342" s="84"/>
      <c r="IQM342" s="84"/>
      <c r="IQN342" s="84"/>
      <c r="IQO342" s="84"/>
      <c r="IQP342" s="84"/>
      <c r="IQQ342" s="84"/>
      <c r="IQR342" s="84"/>
      <c r="IQS342" s="84"/>
      <c r="IQT342" s="84"/>
      <c r="IQU342" s="84"/>
      <c r="IQV342" s="84"/>
      <c r="IQW342" s="84"/>
      <c r="IQX342" s="84"/>
      <c r="IQY342" s="84"/>
      <c r="IQZ342" s="84"/>
      <c r="IRA342" s="84"/>
      <c r="IRB342" s="84"/>
      <c r="IRC342" s="84"/>
      <c r="IRD342" s="84"/>
      <c r="IRE342" s="84"/>
      <c r="IRF342" s="84"/>
      <c r="IRG342" s="84"/>
      <c r="IRH342" s="84"/>
      <c r="IRI342" s="84"/>
      <c r="IRJ342" s="84"/>
      <c r="IRK342" s="84"/>
      <c r="IRL342" s="84"/>
      <c r="IRM342" s="84"/>
      <c r="IRN342" s="84"/>
      <c r="IRO342" s="84"/>
      <c r="IRP342" s="84"/>
      <c r="IRQ342" s="84"/>
      <c r="IRR342" s="84"/>
      <c r="IRS342" s="84"/>
      <c r="IRT342" s="84"/>
      <c r="IRU342" s="84"/>
      <c r="IRV342" s="84"/>
      <c r="IRW342" s="84"/>
      <c r="IRX342" s="84"/>
      <c r="IRY342" s="84"/>
      <c r="IRZ342" s="84"/>
      <c r="ISA342" s="84"/>
      <c r="ISB342" s="84"/>
      <c r="ISC342" s="84"/>
      <c r="ISD342" s="84"/>
      <c r="ISE342" s="84"/>
      <c r="ISF342" s="84"/>
      <c r="ISG342" s="84"/>
      <c r="ISH342" s="84"/>
      <c r="ISI342" s="84"/>
      <c r="ISJ342" s="84"/>
      <c r="ISK342" s="84"/>
      <c r="ISL342" s="84"/>
      <c r="ISM342" s="84"/>
      <c r="ISN342" s="84"/>
      <c r="ISO342" s="84"/>
      <c r="ISP342" s="84"/>
      <c r="ISQ342" s="84"/>
      <c r="ISR342" s="84"/>
      <c r="ISS342" s="84"/>
      <c r="IST342" s="84"/>
      <c r="ISU342" s="84"/>
      <c r="ISV342" s="84"/>
      <c r="ISW342" s="84"/>
      <c r="ISX342" s="84"/>
      <c r="ISY342" s="84"/>
      <c r="ISZ342" s="84"/>
      <c r="ITA342" s="84"/>
      <c r="ITB342" s="84"/>
      <c r="ITC342" s="84"/>
      <c r="ITD342" s="84"/>
      <c r="ITE342" s="84"/>
      <c r="ITF342" s="84"/>
      <c r="ITG342" s="84"/>
      <c r="ITH342" s="84"/>
      <c r="ITI342" s="84"/>
      <c r="ITJ342" s="84"/>
      <c r="ITK342" s="84"/>
      <c r="ITL342" s="84"/>
      <c r="ITM342" s="84"/>
      <c r="ITN342" s="84"/>
      <c r="ITO342" s="84"/>
      <c r="ITP342" s="84"/>
      <c r="ITQ342" s="84"/>
      <c r="ITR342" s="84"/>
      <c r="ITS342" s="84"/>
      <c r="ITT342" s="84"/>
      <c r="ITU342" s="84"/>
      <c r="ITV342" s="84"/>
      <c r="ITW342" s="84"/>
      <c r="ITX342" s="84"/>
      <c r="ITY342" s="84"/>
      <c r="ITZ342" s="84"/>
      <c r="IUA342" s="84"/>
      <c r="IUB342" s="84"/>
      <c r="IUC342" s="84"/>
      <c r="IUD342" s="84"/>
      <c r="IUE342" s="84"/>
      <c r="IUF342" s="84"/>
      <c r="IUG342" s="84"/>
      <c r="IUH342" s="84"/>
      <c r="IUI342" s="84"/>
      <c r="IUJ342" s="84"/>
      <c r="IUK342" s="84"/>
      <c r="IUL342" s="84"/>
      <c r="IUM342" s="84"/>
      <c r="IUN342" s="84"/>
      <c r="IUO342" s="84"/>
      <c r="IUP342" s="84"/>
      <c r="IUQ342" s="84"/>
      <c r="IUR342" s="84"/>
      <c r="IUS342" s="84"/>
      <c r="IUT342" s="84"/>
      <c r="IUU342" s="84"/>
      <c r="IUV342" s="84"/>
      <c r="IUW342" s="84"/>
      <c r="IUX342" s="84"/>
      <c r="IUY342" s="84"/>
      <c r="IUZ342" s="84"/>
      <c r="IVA342" s="84"/>
      <c r="IVB342" s="84"/>
      <c r="IVC342" s="84"/>
      <c r="IVD342" s="84"/>
      <c r="IVE342" s="84"/>
      <c r="IVF342" s="84"/>
      <c r="IVG342" s="84"/>
      <c r="IVH342" s="84"/>
      <c r="IVI342" s="84"/>
      <c r="IVJ342" s="84"/>
      <c r="IVK342" s="84"/>
      <c r="IVL342" s="84"/>
      <c r="IVM342" s="84"/>
      <c r="IVN342" s="84"/>
      <c r="IVO342" s="84"/>
      <c r="IVP342" s="84"/>
      <c r="IVQ342" s="84"/>
      <c r="IVR342" s="84"/>
      <c r="IVS342" s="84"/>
      <c r="IVT342" s="84"/>
      <c r="IVU342" s="84"/>
      <c r="IVV342" s="84"/>
      <c r="IVW342" s="84"/>
      <c r="IVX342" s="84"/>
      <c r="IVY342" s="84"/>
      <c r="IVZ342" s="84"/>
      <c r="IWA342" s="84"/>
      <c r="IWB342" s="84"/>
      <c r="IWC342" s="84"/>
      <c r="IWD342" s="84"/>
      <c r="IWE342" s="84"/>
      <c r="IWF342" s="84"/>
      <c r="IWG342" s="84"/>
      <c r="IWH342" s="84"/>
      <c r="IWI342" s="84"/>
      <c r="IWJ342" s="84"/>
      <c r="IWK342" s="84"/>
      <c r="IWL342" s="84"/>
      <c r="IWM342" s="84"/>
      <c r="IWN342" s="84"/>
      <c r="IWO342" s="84"/>
      <c r="IWP342" s="84"/>
      <c r="IWQ342" s="84"/>
      <c r="IWR342" s="84"/>
      <c r="IWS342" s="84"/>
      <c r="IWT342" s="84"/>
      <c r="IWU342" s="84"/>
      <c r="IWV342" s="84"/>
      <c r="IWW342" s="84"/>
      <c r="IWX342" s="84"/>
      <c r="IWY342" s="84"/>
      <c r="IWZ342" s="84"/>
      <c r="IXA342" s="84"/>
      <c r="IXB342" s="84"/>
      <c r="IXC342" s="84"/>
      <c r="IXD342" s="84"/>
      <c r="IXE342" s="84"/>
      <c r="IXF342" s="84"/>
      <c r="IXG342" s="84"/>
      <c r="IXH342" s="84"/>
      <c r="IXI342" s="84"/>
      <c r="IXJ342" s="84"/>
      <c r="IXK342" s="84"/>
      <c r="IXL342" s="84"/>
      <c r="IXM342" s="84"/>
      <c r="IXN342" s="84"/>
      <c r="IXO342" s="84"/>
      <c r="IXP342" s="84"/>
      <c r="IXQ342" s="84"/>
      <c r="IXR342" s="84"/>
      <c r="IXS342" s="84"/>
      <c r="IXT342" s="84"/>
      <c r="IXU342" s="84"/>
      <c r="IXV342" s="84"/>
      <c r="IXW342" s="84"/>
      <c r="IXX342" s="84"/>
      <c r="IXY342" s="84"/>
      <c r="IXZ342" s="84"/>
      <c r="IYA342" s="84"/>
      <c r="IYB342" s="84"/>
      <c r="IYC342" s="84"/>
      <c r="IYD342" s="84"/>
      <c r="IYE342" s="84"/>
      <c r="IYF342" s="84"/>
      <c r="IYG342" s="84"/>
      <c r="IYH342" s="84"/>
      <c r="IYI342" s="84"/>
      <c r="IYJ342" s="84"/>
      <c r="IYK342" s="84"/>
      <c r="IYL342" s="84"/>
      <c r="IYM342" s="84"/>
      <c r="IYN342" s="84"/>
      <c r="IYO342" s="84"/>
      <c r="IYP342" s="84"/>
      <c r="IYQ342" s="84"/>
      <c r="IYR342" s="84"/>
      <c r="IYS342" s="84"/>
      <c r="IYT342" s="84"/>
      <c r="IYU342" s="84"/>
      <c r="IYV342" s="84"/>
      <c r="IYW342" s="84"/>
      <c r="IYX342" s="84"/>
      <c r="IYY342" s="84"/>
      <c r="IYZ342" s="84"/>
      <c r="IZA342" s="84"/>
      <c r="IZB342" s="84"/>
      <c r="IZC342" s="84"/>
      <c r="IZD342" s="84"/>
      <c r="IZE342" s="84"/>
      <c r="IZF342" s="84"/>
      <c r="IZG342" s="84"/>
      <c r="IZH342" s="84"/>
      <c r="IZI342" s="84"/>
      <c r="IZJ342" s="84"/>
      <c r="IZK342" s="84"/>
      <c r="IZL342" s="84"/>
      <c r="IZM342" s="84"/>
      <c r="IZN342" s="84"/>
      <c r="IZO342" s="84"/>
      <c r="IZP342" s="84"/>
      <c r="IZQ342" s="84"/>
      <c r="IZR342" s="84"/>
      <c r="IZS342" s="84"/>
      <c r="IZT342" s="84"/>
      <c r="IZU342" s="84"/>
      <c r="IZV342" s="84"/>
      <c r="IZW342" s="84"/>
      <c r="IZX342" s="84"/>
      <c r="IZY342" s="84"/>
      <c r="IZZ342" s="84"/>
      <c r="JAA342" s="84"/>
      <c r="JAB342" s="84"/>
      <c r="JAC342" s="84"/>
      <c r="JAD342" s="84"/>
      <c r="JAE342" s="84"/>
      <c r="JAF342" s="84"/>
      <c r="JAG342" s="84"/>
      <c r="JAH342" s="84"/>
      <c r="JAI342" s="84"/>
      <c r="JAJ342" s="84"/>
      <c r="JAK342" s="84"/>
      <c r="JAL342" s="84"/>
      <c r="JAM342" s="84"/>
      <c r="JAN342" s="84"/>
      <c r="JAO342" s="84"/>
      <c r="JAP342" s="84"/>
      <c r="JAQ342" s="84"/>
      <c r="JAR342" s="84"/>
      <c r="JAS342" s="84"/>
      <c r="JAT342" s="84"/>
      <c r="JAU342" s="84"/>
      <c r="JAV342" s="84"/>
      <c r="JAW342" s="84"/>
      <c r="JAX342" s="84"/>
      <c r="JAY342" s="84"/>
      <c r="JAZ342" s="84"/>
      <c r="JBA342" s="84"/>
      <c r="JBB342" s="84"/>
      <c r="JBC342" s="84"/>
      <c r="JBD342" s="84"/>
      <c r="JBE342" s="84"/>
      <c r="JBF342" s="84"/>
      <c r="JBG342" s="84"/>
      <c r="JBH342" s="84"/>
      <c r="JBI342" s="84"/>
      <c r="JBJ342" s="84"/>
      <c r="JBK342" s="84"/>
      <c r="JBL342" s="84"/>
      <c r="JBM342" s="84"/>
      <c r="JBN342" s="84"/>
      <c r="JBO342" s="84"/>
      <c r="JBP342" s="84"/>
      <c r="JBQ342" s="84"/>
      <c r="JBR342" s="84"/>
      <c r="JBS342" s="84"/>
      <c r="JBT342" s="84"/>
      <c r="JBU342" s="84"/>
      <c r="JBV342" s="84"/>
      <c r="JBW342" s="84"/>
      <c r="JBX342" s="84"/>
      <c r="JBY342" s="84"/>
      <c r="JBZ342" s="84"/>
      <c r="JCA342" s="84"/>
      <c r="JCB342" s="84"/>
      <c r="JCC342" s="84"/>
      <c r="JCD342" s="84"/>
      <c r="JCE342" s="84"/>
      <c r="JCF342" s="84"/>
      <c r="JCG342" s="84"/>
      <c r="JCH342" s="84"/>
      <c r="JCI342" s="84"/>
      <c r="JCJ342" s="84"/>
      <c r="JCK342" s="84"/>
      <c r="JCL342" s="84"/>
      <c r="JCM342" s="84"/>
      <c r="JCN342" s="84"/>
      <c r="JCO342" s="84"/>
      <c r="JCP342" s="84"/>
      <c r="JCQ342" s="84"/>
      <c r="JCR342" s="84"/>
      <c r="JCS342" s="84"/>
      <c r="JCT342" s="84"/>
      <c r="JCU342" s="84"/>
      <c r="JCV342" s="84"/>
      <c r="JCW342" s="84"/>
      <c r="JCX342" s="84"/>
      <c r="JCY342" s="84"/>
      <c r="JCZ342" s="84"/>
      <c r="JDA342" s="84"/>
      <c r="JDB342" s="84"/>
      <c r="JDC342" s="84"/>
      <c r="JDD342" s="84"/>
      <c r="JDE342" s="84"/>
      <c r="JDF342" s="84"/>
      <c r="JDG342" s="84"/>
      <c r="JDH342" s="84"/>
      <c r="JDI342" s="84"/>
      <c r="JDJ342" s="84"/>
      <c r="JDK342" s="84"/>
      <c r="JDL342" s="84"/>
      <c r="JDM342" s="84"/>
      <c r="JDN342" s="84"/>
      <c r="JDO342" s="84"/>
      <c r="JDP342" s="84"/>
      <c r="JDQ342" s="84"/>
      <c r="JDR342" s="84"/>
      <c r="JDS342" s="84"/>
      <c r="JDT342" s="84"/>
      <c r="JDU342" s="84"/>
      <c r="JDV342" s="84"/>
      <c r="JDW342" s="84"/>
      <c r="JDX342" s="84"/>
      <c r="JDY342" s="84"/>
      <c r="JDZ342" s="84"/>
      <c r="JEA342" s="84"/>
      <c r="JEB342" s="84"/>
      <c r="JEC342" s="84"/>
      <c r="JED342" s="84"/>
      <c r="JEE342" s="84"/>
      <c r="JEF342" s="84"/>
      <c r="JEG342" s="84"/>
      <c r="JEH342" s="84"/>
      <c r="JEI342" s="84"/>
      <c r="JEJ342" s="84"/>
      <c r="JEK342" s="84"/>
      <c r="JEL342" s="84"/>
      <c r="JEM342" s="84"/>
      <c r="JEN342" s="84"/>
      <c r="JEO342" s="84"/>
      <c r="JEP342" s="84"/>
      <c r="JEQ342" s="84"/>
      <c r="JER342" s="84"/>
      <c r="JES342" s="84"/>
      <c r="JET342" s="84"/>
      <c r="JEU342" s="84"/>
      <c r="JEV342" s="84"/>
      <c r="JEW342" s="84"/>
      <c r="JEX342" s="84"/>
      <c r="JEY342" s="84"/>
      <c r="JEZ342" s="84"/>
      <c r="JFA342" s="84"/>
      <c r="JFB342" s="84"/>
      <c r="JFC342" s="84"/>
      <c r="JFD342" s="84"/>
      <c r="JFE342" s="84"/>
      <c r="JFF342" s="84"/>
      <c r="JFG342" s="84"/>
      <c r="JFH342" s="84"/>
      <c r="JFI342" s="84"/>
      <c r="JFJ342" s="84"/>
      <c r="JFK342" s="84"/>
      <c r="JFL342" s="84"/>
      <c r="JFM342" s="84"/>
      <c r="JFN342" s="84"/>
      <c r="JFO342" s="84"/>
      <c r="JFP342" s="84"/>
      <c r="JFQ342" s="84"/>
      <c r="JFR342" s="84"/>
      <c r="JFS342" s="84"/>
      <c r="JFT342" s="84"/>
      <c r="JFU342" s="84"/>
      <c r="JFV342" s="84"/>
      <c r="JFW342" s="84"/>
      <c r="JFX342" s="84"/>
      <c r="JFY342" s="84"/>
      <c r="JFZ342" s="84"/>
      <c r="JGA342" s="84"/>
      <c r="JGB342" s="84"/>
      <c r="JGC342" s="84"/>
      <c r="JGD342" s="84"/>
      <c r="JGE342" s="84"/>
      <c r="JGF342" s="84"/>
      <c r="JGG342" s="84"/>
      <c r="JGH342" s="84"/>
      <c r="JGI342" s="84"/>
      <c r="JGJ342" s="84"/>
      <c r="JGK342" s="84"/>
      <c r="JGL342" s="84"/>
      <c r="JGM342" s="84"/>
      <c r="JGN342" s="84"/>
      <c r="JGO342" s="84"/>
      <c r="JGP342" s="84"/>
      <c r="JGQ342" s="84"/>
      <c r="JGR342" s="84"/>
      <c r="JGS342" s="84"/>
      <c r="JGT342" s="84"/>
      <c r="JGU342" s="84"/>
      <c r="JGV342" s="84"/>
      <c r="JGW342" s="84"/>
      <c r="JGX342" s="84"/>
      <c r="JGY342" s="84"/>
      <c r="JGZ342" s="84"/>
      <c r="JHA342" s="84"/>
      <c r="JHB342" s="84"/>
      <c r="JHC342" s="84"/>
      <c r="JHD342" s="84"/>
      <c r="JHE342" s="84"/>
      <c r="JHF342" s="84"/>
      <c r="JHG342" s="84"/>
      <c r="JHH342" s="84"/>
      <c r="JHI342" s="84"/>
      <c r="JHJ342" s="84"/>
      <c r="JHK342" s="84"/>
      <c r="JHL342" s="84"/>
      <c r="JHM342" s="84"/>
      <c r="JHN342" s="84"/>
      <c r="JHO342" s="84"/>
      <c r="JHP342" s="84"/>
      <c r="JHQ342" s="84"/>
      <c r="JHR342" s="84"/>
      <c r="JHS342" s="84"/>
      <c r="JHT342" s="84"/>
      <c r="JHU342" s="84"/>
      <c r="JHV342" s="84"/>
      <c r="JHW342" s="84"/>
      <c r="JHX342" s="84"/>
      <c r="JHY342" s="84"/>
      <c r="JHZ342" s="84"/>
      <c r="JIA342" s="84"/>
      <c r="JIB342" s="84"/>
      <c r="JIC342" s="84"/>
      <c r="JID342" s="84"/>
      <c r="JIE342" s="84"/>
      <c r="JIF342" s="84"/>
      <c r="JIG342" s="84"/>
      <c r="JIH342" s="84"/>
      <c r="JII342" s="84"/>
      <c r="JIJ342" s="84"/>
      <c r="JIK342" s="84"/>
      <c r="JIL342" s="84"/>
      <c r="JIM342" s="84"/>
      <c r="JIN342" s="84"/>
      <c r="JIO342" s="84"/>
      <c r="JIP342" s="84"/>
      <c r="JIQ342" s="84"/>
      <c r="JIR342" s="84"/>
      <c r="JIS342" s="84"/>
      <c r="JIT342" s="84"/>
      <c r="JIU342" s="84"/>
      <c r="JIV342" s="84"/>
      <c r="JIW342" s="84"/>
      <c r="JIX342" s="84"/>
      <c r="JIY342" s="84"/>
      <c r="JIZ342" s="84"/>
      <c r="JJA342" s="84"/>
      <c r="JJB342" s="84"/>
      <c r="JJC342" s="84"/>
      <c r="JJD342" s="84"/>
      <c r="JJE342" s="84"/>
      <c r="JJF342" s="84"/>
      <c r="JJG342" s="84"/>
      <c r="JJH342" s="84"/>
      <c r="JJI342" s="84"/>
      <c r="JJJ342" s="84"/>
      <c r="JJK342" s="84"/>
      <c r="JJL342" s="84"/>
      <c r="JJM342" s="84"/>
      <c r="JJN342" s="84"/>
      <c r="JJO342" s="84"/>
      <c r="JJP342" s="84"/>
      <c r="JJQ342" s="84"/>
      <c r="JJR342" s="84"/>
      <c r="JJS342" s="84"/>
      <c r="JJT342" s="84"/>
      <c r="JJU342" s="84"/>
      <c r="JJV342" s="84"/>
      <c r="JJW342" s="84"/>
      <c r="JJX342" s="84"/>
      <c r="JJY342" s="84"/>
      <c r="JJZ342" s="84"/>
      <c r="JKA342" s="84"/>
      <c r="JKB342" s="84"/>
      <c r="JKC342" s="84"/>
      <c r="JKD342" s="84"/>
      <c r="JKE342" s="84"/>
      <c r="JKF342" s="84"/>
      <c r="JKG342" s="84"/>
      <c r="JKH342" s="84"/>
      <c r="JKI342" s="84"/>
      <c r="JKJ342" s="84"/>
      <c r="JKK342" s="84"/>
      <c r="JKL342" s="84"/>
      <c r="JKM342" s="84"/>
      <c r="JKN342" s="84"/>
      <c r="JKO342" s="84"/>
      <c r="JKP342" s="84"/>
      <c r="JKQ342" s="84"/>
      <c r="JKR342" s="84"/>
      <c r="JKS342" s="84"/>
      <c r="JKT342" s="84"/>
      <c r="JKU342" s="84"/>
      <c r="JKV342" s="84"/>
      <c r="JKW342" s="84"/>
      <c r="JKX342" s="84"/>
      <c r="JKY342" s="84"/>
      <c r="JKZ342" s="84"/>
      <c r="JLA342" s="84"/>
      <c r="JLB342" s="84"/>
      <c r="JLC342" s="84"/>
      <c r="JLD342" s="84"/>
      <c r="JLE342" s="84"/>
      <c r="JLF342" s="84"/>
      <c r="JLG342" s="84"/>
      <c r="JLH342" s="84"/>
      <c r="JLI342" s="84"/>
      <c r="JLJ342" s="84"/>
      <c r="JLK342" s="84"/>
      <c r="JLL342" s="84"/>
      <c r="JLM342" s="84"/>
      <c r="JLN342" s="84"/>
      <c r="JLO342" s="84"/>
      <c r="JLP342" s="84"/>
      <c r="JLQ342" s="84"/>
      <c r="JLR342" s="84"/>
      <c r="JLS342" s="84"/>
      <c r="JLT342" s="84"/>
      <c r="JLU342" s="84"/>
      <c r="JLV342" s="84"/>
      <c r="JLW342" s="84"/>
      <c r="JLX342" s="84"/>
      <c r="JLY342" s="84"/>
      <c r="JLZ342" s="84"/>
      <c r="JMA342" s="84"/>
      <c r="JMB342" s="84"/>
      <c r="JMC342" s="84"/>
      <c r="JMD342" s="84"/>
      <c r="JME342" s="84"/>
      <c r="JMF342" s="84"/>
      <c r="JMG342" s="84"/>
      <c r="JMH342" s="84"/>
      <c r="JMI342" s="84"/>
      <c r="JMJ342" s="84"/>
      <c r="JMK342" s="84"/>
      <c r="JML342" s="84"/>
      <c r="JMM342" s="84"/>
      <c r="JMN342" s="84"/>
      <c r="JMO342" s="84"/>
      <c r="JMP342" s="84"/>
      <c r="JMQ342" s="84"/>
      <c r="JMR342" s="84"/>
      <c r="JMS342" s="84"/>
      <c r="JMT342" s="84"/>
      <c r="JMU342" s="84"/>
      <c r="JMV342" s="84"/>
      <c r="JMW342" s="84"/>
      <c r="JMX342" s="84"/>
      <c r="JMY342" s="84"/>
      <c r="JMZ342" s="84"/>
      <c r="JNA342" s="84"/>
      <c r="JNB342" s="84"/>
      <c r="JNC342" s="84"/>
      <c r="JND342" s="84"/>
      <c r="JNE342" s="84"/>
      <c r="JNF342" s="84"/>
      <c r="JNG342" s="84"/>
      <c r="JNH342" s="84"/>
      <c r="JNI342" s="84"/>
      <c r="JNJ342" s="84"/>
      <c r="JNK342" s="84"/>
      <c r="JNL342" s="84"/>
      <c r="JNM342" s="84"/>
      <c r="JNN342" s="84"/>
      <c r="JNO342" s="84"/>
      <c r="JNP342" s="84"/>
      <c r="JNQ342" s="84"/>
      <c r="JNR342" s="84"/>
      <c r="JNS342" s="84"/>
      <c r="JNT342" s="84"/>
      <c r="JNU342" s="84"/>
      <c r="JNV342" s="84"/>
      <c r="JNW342" s="84"/>
      <c r="JNX342" s="84"/>
      <c r="JNY342" s="84"/>
      <c r="JNZ342" s="84"/>
      <c r="JOA342" s="84"/>
      <c r="JOB342" s="84"/>
      <c r="JOC342" s="84"/>
      <c r="JOD342" s="84"/>
      <c r="JOE342" s="84"/>
      <c r="JOF342" s="84"/>
      <c r="JOG342" s="84"/>
      <c r="JOH342" s="84"/>
      <c r="JOI342" s="84"/>
      <c r="JOJ342" s="84"/>
      <c r="JOK342" s="84"/>
      <c r="JOL342" s="84"/>
      <c r="JOM342" s="84"/>
      <c r="JON342" s="84"/>
      <c r="JOO342" s="84"/>
      <c r="JOP342" s="84"/>
      <c r="JOQ342" s="84"/>
      <c r="JOR342" s="84"/>
      <c r="JOS342" s="84"/>
      <c r="JOT342" s="84"/>
      <c r="JOU342" s="84"/>
      <c r="JOV342" s="84"/>
      <c r="JOW342" s="84"/>
      <c r="JOX342" s="84"/>
      <c r="JOY342" s="84"/>
      <c r="JOZ342" s="84"/>
      <c r="JPA342" s="84"/>
      <c r="JPB342" s="84"/>
      <c r="JPC342" s="84"/>
      <c r="JPD342" s="84"/>
      <c r="JPE342" s="84"/>
      <c r="JPF342" s="84"/>
      <c r="JPG342" s="84"/>
      <c r="JPH342" s="84"/>
      <c r="JPI342" s="84"/>
      <c r="JPJ342" s="84"/>
      <c r="JPK342" s="84"/>
      <c r="JPL342" s="84"/>
      <c r="JPM342" s="84"/>
      <c r="JPN342" s="84"/>
      <c r="JPO342" s="84"/>
      <c r="JPP342" s="84"/>
      <c r="JPQ342" s="84"/>
      <c r="JPR342" s="84"/>
      <c r="JPS342" s="84"/>
      <c r="JPT342" s="84"/>
      <c r="JPU342" s="84"/>
      <c r="JPV342" s="84"/>
      <c r="JPW342" s="84"/>
      <c r="JPX342" s="84"/>
      <c r="JPY342" s="84"/>
      <c r="JPZ342" s="84"/>
      <c r="JQA342" s="84"/>
      <c r="JQB342" s="84"/>
      <c r="JQC342" s="84"/>
      <c r="JQD342" s="84"/>
      <c r="JQE342" s="84"/>
      <c r="JQF342" s="84"/>
      <c r="JQG342" s="84"/>
      <c r="JQH342" s="84"/>
      <c r="JQI342" s="84"/>
      <c r="JQJ342" s="84"/>
      <c r="JQK342" s="84"/>
      <c r="JQL342" s="84"/>
      <c r="JQM342" s="84"/>
      <c r="JQN342" s="84"/>
      <c r="JQO342" s="84"/>
      <c r="JQP342" s="84"/>
      <c r="JQQ342" s="84"/>
      <c r="JQR342" s="84"/>
      <c r="JQS342" s="84"/>
      <c r="JQT342" s="84"/>
      <c r="JQU342" s="84"/>
      <c r="JQV342" s="84"/>
      <c r="JQW342" s="84"/>
      <c r="JQX342" s="84"/>
      <c r="JQY342" s="84"/>
      <c r="JQZ342" s="84"/>
      <c r="JRA342" s="84"/>
      <c r="JRB342" s="84"/>
      <c r="JRC342" s="84"/>
      <c r="JRD342" s="84"/>
      <c r="JRE342" s="84"/>
      <c r="JRF342" s="84"/>
      <c r="JRG342" s="84"/>
      <c r="JRH342" s="84"/>
      <c r="JRI342" s="84"/>
      <c r="JRJ342" s="84"/>
      <c r="JRK342" s="84"/>
      <c r="JRL342" s="84"/>
      <c r="JRM342" s="84"/>
      <c r="JRN342" s="84"/>
      <c r="JRO342" s="84"/>
      <c r="JRP342" s="84"/>
      <c r="JRQ342" s="84"/>
      <c r="JRR342" s="84"/>
      <c r="JRS342" s="84"/>
      <c r="JRT342" s="84"/>
      <c r="JRU342" s="84"/>
      <c r="JRV342" s="84"/>
      <c r="JRW342" s="84"/>
      <c r="JRX342" s="84"/>
      <c r="JRY342" s="84"/>
      <c r="JRZ342" s="84"/>
      <c r="JSA342" s="84"/>
      <c r="JSB342" s="84"/>
      <c r="JSC342" s="84"/>
      <c r="JSD342" s="84"/>
      <c r="JSE342" s="84"/>
      <c r="JSF342" s="84"/>
      <c r="JSG342" s="84"/>
      <c r="JSH342" s="84"/>
      <c r="JSI342" s="84"/>
      <c r="JSJ342" s="84"/>
      <c r="JSK342" s="84"/>
      <c r="JSL342" s="84"/>
      <c r="JSM342" s="84"/>
      <c r="JSN342" s="84"/>
      <c r="JSO342" s="84"/>
      <c r="JSP342" s="84"/>
      <c r="JSQ342" s="84"/>
      <c r="JSR342" s="84"/>
      <c r="JSS342" s="84"/>
      <c r="JST342" s="84"/>
      <c r="JSU342" s="84"/>
      <c r="JSV342" s="84"/>
      <c r="JSW342" s="84"/>
      <c r="JSX342" s="84"/>
      <c r="JSY342" s="84"/>
      <c r="JSZ342" s="84"/>
      <c r="JTA342" s="84"/>
      <c r="JTB342" s="84"/>
      <c r="JTC342" s="84"/>
      <c r="JTD342" s="84"/>
      <c r="JTE342" s="84"/>
      <c r="JTF342" s="84"/>
      <c r="JTG342" s="84"/>
      <c r="JTH342" s="84"/>
      <c r="JTI342" s="84"/>
      <c r="JTJ342" s="84"/>
      <c r="JTK342" s="84"/>
      <c r="JTL342" s="84"/>
      <c r="JTM342" s="84"/>
      <c r="JTN342" s="84"/>
      <c r="JTO342" s="84"/>
      <c r="JTP342" s="84"/>
      <c r="JTQ342" s="84"/>
      <c r="JTR342" s="84"/>
      <c r="JTS342" s="84"/>
      <c r="JTT342" s="84"/>
      <c r="JTU342" s="84"/>
      <c r="JTV342" s="84"/>
      <c r="JTW342" s="84"/>
      <c r="JTX342" s="84"/>
      <c r="JTY342" s="84"/>
      <c r="JTZ342" s="84"/>
      <c r="JUA342" s="84"/>
      <c r="JUB342" s="84"/>
      <c r="JUC342" s="84"/>
      <c r="JUD342" s="84"/>
      <c r="JUE342" s="84"/>
      <c r="JUF342" s="84"/>
      <c r="JUG342" s="84"/>
      <c r="JUH342" s="84"/>
      <c r="JUI342" s="84"/>
      <c r="JUJ342" s="84"/>
      <c r="JUK342" s="84"/>
      <c r="JUL342" s="84"/>
      <c r="JUM342" s="84"/>
      <c r="JUN342" s="84"/>
      <c r="JUO342" s="84"/>
      <c r="JUP342" s="84"/>
      <c r="JUQ342" s="84"/>
      <c r="JUR342" s="84"/>
      <c r="JUS342" s="84"/>
      <c r="JUT342" s="84"/>
      <c r="JUU342" s="84"/>
      <c r="JUV342" s="84"/>
      <c r="JUW342" s="84"/>
      <c r="JUX342" s="84"/>
      <c r="JUY342" s="84"/>
      <c r="JUZ342" s="84"/>
      <c r="JVA342" s="84"/>
      <c r="JVB342" s="84"/>
      <c r="JVC342" s="84"/>
      <c r="JVD342" s="84"/>
      <c r="JVE342" s="84"/>
      <c r="JVF342" s="84"/>
      <c r="JVG342" s="84"/>
      <c r="JVH342" s="84"/>
      <c r="JVI342" s="84"/>
      <c r="JVJ342" s="84"/>
      <c r="JVK342" s="84"/>
      <c r="JVL342" s="84"/>
      <c r="JVM342" s="84"/>
      <c r="JVN342" s="84"/>
      <c r="JVO342" s="84"/>
      <c r="JVP342" s="84"/>
      <c r="JVQ342" s="84"/>
      <c r="JVR342" s="84"/>
      <c r="JVS342" s="84"/>
      <c r="JVT342" s="84"/>
      <c r="JVU342" s="84"/>
      <c r="JVV342" s="84"/>
      <c r="JVW342" s="84"/>
      <c r="JVX342" s="84"/>
      <c r="JVY342" s="84"/>
      <c r="JVZ342" s="84"/>
      <c r="JWA342" s="84"/>
      <c r="JWB342" s="84"/>
      <c r="JWC342" s="84"/>
      <c r="JWD342" s="84"/>
      <c r="JWE342" s="84"/>
      <c r="JWF342" s="84"/>
      <c r="JWG342" s="84"/>
      <c r="JWH342" s="84"/>
      <c r="JWI342" s="84"/>
      <c r="JWJ342" s="84"/>
      <c r="JWK342" s="84"/>
      <c r="JWL342" s="84"/>
      <c r="JWM342" s="84"/>
      <c r="JWN342" s="84"/>
      <c r="JWO342" s="84"/>
      <c r="JWP342" s="84"/>
      <c r="JWQ342" s="84"/>
      <c r="JWR342" s="84"/>
      <c r="JWS342" s="84"/>
      <c r="JWT342" s="84"/>
      <c r="JWU342" s="84"/>
      <c r="JWV342" s="84"/>
      <c r="JWW342" s="84"/>
      <c r="JWX342" s="84"/>
      <c r="JWY342" s="84"/>
      <c r="JWZ342" s="84"/>
      <c r="JXA342" s="84"/>
      <c r="JXB342" s="84"/>
      <c r="JXC342" s="84"/>
      <c r="JXD342" s="84"/>
      <c r="JXE342" s="84"/>
      <c r="JXF342" s="84"/>
      <c r="JXG342" s="84"/>
      <c r="JXH342" s="84"/>
      <c r="JXI342" s="84"/>
      <c r="JXJ342" s="84"/>
      <c r="JXK342" s="84"/>
      <c r="JXL342" s="84"/>
      <c r="JXM342" s="84"/>
      <c r="JXN342" s="84"/>
      <c r="JXO342" s="84"/>
      <c r="JXP342" s="84"/>
      <c r="JXQ342" s="84"/>
      <c r="JXR342" s="84"/>
      <c r="JXS342" s="84"/>
      <c r="JXT342" s="84"/>
      <c r="JXU342" s="84"/>
      <c r="JXV342" s="84"/>
      <c r="JXW342" s="84"/>
      <c r="JXX342" s="84"/>
      <c r="JXY342" s="84"/>
      <c r="JXZ342" s="84"/>
      <c r="JYA342" s="84"/>
      <c r="JYB342" s="84"/>
      <c r="JYC342" s="84"/>
      <c r="JYD342" s="84"/>
      <c r="JYE342" s="84"/>
      <c r="JYF342" s="84"/>
      <c r="JYG342" s="84"/>
      <c r="JYH342" s="84"/>
      <c r="JYI342" s="84"/>
      <c r="JYJ342" s="84"/>
      <c r="JYK342" s="84"/>
      <c r="JYL342" s="84"/>
      <c r="JYM342" s="84"/>
      <c r="JYN342" s="84"/>
      <c r="JYO342" s="84"/>
      <c r="JYP342" s="84"/>
      <c r="JYQ342" s="84"/>
      <c r="JYR342" s="84"/>
      <c r="JYS342" s="84"/>
      <c r="JYT342" s="84"/>
      <c r="JYU342" s="84"/>
      <c r="JYV342" s="84"/>
      <c r="JYW342" s="84"/>
      <c r="JYX342" s="84"/>
      <c r="JYY342" s="84"/>
      <c r="JYZ342" s="84"/>
      <c r="JZA342" s="84"/>
      <c r="JZB342" s="84"/>
      <c r="JZC342" s="84"/>
      <c r="JZD342" s="84"/>
      <c r="JZE342" s="84"/>
      <c r="JZF342" s="84"/>
      <c r="JZG342" s="84"/>
      <c r="JZH342" s="84"/>
      <c r="JZI342" s="84"/>
      <c r="JZJ342" s="84"/>
      <c r="JZK342" s="84"/>
      <c r="JZL342" s="84"/>
      <c r="JZM342" s="84"/>
      <c r="JZN342" s="84"/>
      <c r="JZO342" s="84"/>
      <c r="JZP342" s="84"/>
      <c r="JZQ342" s="84"/>
      <c r="JZR342" s="84"/>
      <c r="JZS342" s="84"/>
      <c r="JZT342" s="84"/>
      <c r="JZU342" s="84"/>
      <c r="JZV342" s="84"/>
      <c r="JZW342" s="84"/>
      <c r="JZX342" s="84"/>
      <c r="JZY342" s="84"/>
      <c r="JZZ342" s="84"/>
      <c r="KAA342" s="84"/>
      <c r="KAB342" s="84"/>
      <c r="KAC342" s="84"/>
      <c r="KAD342" s="84"/>
      <c r="KAE342" s="84"/>
      <c r="KAF342" s="84"/>
      <c r="KAG342" s="84"/>
      <c r="KAH342" s="84"/>
      <c r="KAI342" s="84"/>
      <c r="KAJ342" s="84"/>
      <c r="KAK342" s="84"/>
      <c r="KAL342" s="84"/>
      <c r="KAM342" s="84"/>
      <c r="KAN342" s="84"/>
      <c r="KAO342" s="84"/>
      <c r="KAP342" s="84"/>
      <c r="KAQ342" s="84"/>
      <c r="KAR342" s="84"/>
      <c r="KAS342" s="84"/>
      <c r="KAT342" s="84"/>
      <c r="KAU342" s="84"/>
      <c r="KAV342" s="84"/>
      <c r="KAW342" s="84"/>
      <c r="KAX342" s="84"/>
      <c r="KAY342" s="84"/>
      <c r="KAZ342" s="84"/>
      <c r="KBA342" s="84"/>
      <c r="KBB342" s="84"/>
      <c r="KBC342" s="84"/>
      <c r="KBD342" s="84"/>
      <c r="KBE342" s="84"/>
      <c r="KBF342" s="84"/>
      <c r="KBG342" s="84"/>
      <c r="KBH342" s="84"/>
      <c r="KBI342" s="84"/>
      <c r="KBJ342" s="84"/>
      <c r="KBK342" s="84"/>
      <c r="KBL342" s="84"/>
      <c r="KBM342" s="84"/>
      <c r="KBN342" s="84"/>
      <c r="KBO342" s="84"/>
      <c r="KBP342" s="84"/>
      <c r="KBQ342" s="84"/>
      <c r="KBR342" s="84"/>
      <c r="KBS342" s="84"/>
      <c r="KBT342" s="84"/>
      <c r="KBU342" s="84"/>
      <c r="KBV342" s="84"/>
      <c r="KBW342" s="84"/>
      <c r="KBX342" s="84"/>
      <c r="KBY342" s="84"/>
      <c r="KBZ342" s="84"/>
      <c r="KCA342" s="84"/>
      <c r="KCB342" s="84"/>
      <c r="KCC342" s="84"/>
      <c r="KCD342" s="84"/>
      <c r="KCE342" s="84"/>
      <c r="KCF342" s="84"/>
      <c r="KCG342" s="84"/>
      <c r="KCH342" s="84"/>
      <c r="KCI342" s="84"/>
      <c r="KCJ342" s="84"/>
      <c r="KCK342" s="84"/>
      <c r="KCL342" s="84"/>
      <c r="KCM342" s="84"/>
      <c r="KCN342" s="84"/>
      <c r="KCO342" s="84"/>
      <c r="KCP342" s="84"/>
      <c r="KCQ342" s="84"/>
      <c r="KCR342" s="84"/>
      <c r="KCS342" s="84"/>
      <c r="KCT342" s="84"/>
      <c r="KCU342" s="84"/>
      <c r="KCV342" s="84"/>
      <c r="KCW342" s="84"/>
      <c r="KCX342" s="84"/>
      <c r="KCY342" s="84"/>
      <c r="KCZ342" s="84"/>
      <c r="KDA342" s="84"/>
      <c r="KDB342" s="84"/>
      <c r="KDC342" s="84"/>
      <c r="KDD342" s="84"/>
      <c r="KDE342" s="84"/>
      <c r="KDF342" s="84"/>
      <c r="KDG342" s="84"/>
      <c r="KDH342" s="84"/>
      <c r="KDI342" s="84"/>
      <c r="KDJ342" s="84"/>
      <c r="KDK342" s="84"/>
      <c r="KDL342" s="84"/>
      <c r="KDM342" s="84"/>
      <c r="KDN342" s="84"/>
      <c r="KDO342" s="84"/>
      <c r="KDP342" s="84"/>
      <c r="KDQ342" s="84"/>
      <c r="KDR342" s="84"/>
      <c r="KDS342" s="84"/>
      <c r="KDT342" s="84"/>
      <c r="KDU342" s="84"/>
      <c r="KDV342" s="84"/>
      <c r="KDW342" s="84"/>
      <c r="KDX342" s="84"/>
      <c r="KDY342" s="84"/>
      <c r="KDZ342" s="84"/>
      <c r="KEA342" s="84"/>
      <c r="KEB342" s="84"/>
      <c r="KEC342" s="84"/>
      <c r="KED342" s="84"/>
      <c r="KEE342" s="84"/>
      <c r="KEF342" s="84"/>
      <c r="KEG342" s="84"/>
      <c r="KEH342" s="84"/>
      <c r="KEI342" s="84"/>
      <c r="KEJ342" s="84"/>
      <c r="KEK342" s="84"/>
      <c r="KEL342" s="84"/>
      <c r="KEM342" s="84"/>
      <c r="KEN342" s="84"/>
      <c r="KEO342" s="84"/>
      <c r="KEP342" s="84"/>
      <c r="KEQ342" s="84"/>
      <c r="KER342" s="84"/>
      <c r="KES342" s="84"/>
      <c r="KET342" s="84"/>
      <c r="KEU342" s="84"/>
      <c r="KEV342" s="84"/>
      <c r="KEW342" s="84"/>
      <c r="KEX342" s="84"/>
      <c r="KEY342" s="84"/>
      <c r="KEZ342" s="84"/>
      <c r="KFA342" s="84"/>
      <c r="KFB342" s="84"/>
      <c r="KFC342" s="84"/>
      <c r="KFD342" s="84"/>
      <c r="KFE342" s="84"/>
      <c r="KFF342" s="84"/>
      <c r="KFG342" s="84"/>
      <c r="KFH342" s="84"/>
      <c r="KFI342" s="84"/>
      <c r="KFJ342" s="84"/>
      <c r="KFK342" s="84"/>
      <c r="KFL342" s="84"/>
      <c r="KFM342" s="84"/>
      <c r="KFN342" s="84"/>
      <c r="KFO342" s="84"/>
      <c r="KFP342" s="84"/>
      <c r="KFQ342" s="84"/>
      <c r="KFR342" s="84"/>
      <c r="KFS342" s="84"/>
      <c r="KFT342" s="84"/>
      <c r="KFU342" s="84"/>
      <c r="KFV342" s="84"/>
      <c r="KFW342" s="84"/>
      <c r="KFX342" s="84"/>
      <c r="KFY342" s="84"/>
      <c r="KFZ342" s="84"/>
      <c r="KGA342" s="84"/>
      <c r="KGB342" s="84"/>
      <c r="KGC342" s="84"/>
      <c r="KGD342" s="84"/>
      <c r="KGE342" s="84"/>
      <c r="KGF342" s="84"/>
      <c r="KGG342" s="84"/>
      <c r="KGH342" s="84"/>
      <c r="KGI342" s="84"/>
      <c r="KGJ342" s="84"/>
      <c r="KGK342" s="84"/>
      <c r="KGL342" s="84"/>
      <c r="KGM342" s="84"/>
      <c r="KGN342" s="84"/>
      <c r="KGO342" s="84"/>
      <c r="KGP342" s="84"/>
      <c r="KGQ342" s="84"/>
      <c r="KGR342" s="84"/>
      <c r="KGS342" s="84"/>
      <c r="KGT342" s="84"/>
      <c r="KGU342" s="84"/>
      <c r="KGV342" s="84"/>
      <c r="KGW342" s="84"/>
      <c r="KGX342" s="84"/>
      <c r="KGY342" s="84"/>
      <c r="KGZ342" s="84"/>
      <c r="KHA342" s="84"/>
      <c r="KHB342" s="84"/>
      <c r="KHC342" s="84"/>
      <c r="KHD342" s="84"/>
      <c r="KHE342" s="84"/>
      <c r="KHF342" s="84"/>
      <c r="KHG342" s="84"/>
      <c r="KHH342" s="84"/>
      <c r="KHI342" s="84"/>
      <c r="KHJ342" s="84"/>
      <c r="KHK342" s="84"/>
      <c r="KHL342" s="84"/>
      <c r="KHM342" s="84"/>
      <c r="KHN342" s="84"/>
      <c r="KHO342" s="84"/>
      <c r="KHP342" s="84"/>
      <c r="KHQ342" s="84"/>
      <c r="KHR342" s="84"/>
      <c r="KHS342" s="84"/>
      <c r="KHT342" s="84"/>
      <c r="KHU342" s="84"/>
      <c r="KHV342" s="84"/>
      <c r="KHW342" s="84"/>
      <c r="KHX342" s="84"/>
      <c r="KHY342" s="84"/>
      <c r="KHZ342" s="84"/>
      <c r="KIA342" s="84"/>
      <c r="KIB342" s="84"/>
      <c r="KIC342" s="84"/>
      <c r="KID342" s="84"/>
      <c r="KIE342" s="84"/>
      <c r="KIF342" s="84"/>
      <c r="KIG342" s="84"/>
      <c r="KIH342" s="84"/>
      <c r="KII342" s="84"/>
      <c r="KIJ342" s="84"/>
      <c r="KIK342" s="84"/>
      <c r="KIL342" s="84"/>
      <c r="KIM342" s="84"/>
      <c r="KIN342" s="84"/>
      <c r="KIO342" s="84"/>
      <c r="KIP342" s="84"/>
      <c r="KIQ342" s="84"/>
      <c r="KIR342" s="84"/>
      <c r="KIS342" s="84"/>
      <c r="KIT342" s="84"/>
      <c r="KIU342" s="84"/>
      <c r="KIV342" s="84"/>
      <c r="KIW342" s="84"/>
      <c r="KIX342" s="84"/>
      <c r="KIY342" s="84"/>
      <c r="KIZ342" s="84"/>
      <c r="KJA342" s="84"/>
      <c r="KJB342" s="84"/>
      <c r="KJC342" s="84"/>
      <c r="KJD342" s="84"/>
      <c r="KJE342" s="84"/>
      <c r="KJF342" s="84"/>
      <c r="KJG342" s="84"/>
      <c r="KJH342" s="84"/>
      <c r="KJI342" s="84"/>
      <c r="KJJ342" s="84"/>
      <c r="KJK342" s="84"/>
      <c r="KJL342" s="84"/>
      <c r="KJM342" s="84"/>
      <c r="KJN342" s="84"/>
      <c r="KJO342" s="84"/>
      <c r="KJP342" s="84"/>
      <c r="KJQ342" s="84"/>
      <c r="KJR342" s="84"/>
      <c r="KJS342" s="84"/>
      <c r="KJT342" s="84"/>
      <c r="KJU342" s="84"/>
      <c r="KJV342" s="84"/>
      <c r="KJW342" s="84"/>
      <c r="KJX342" s="84"/>
      <c r="KJY342" s="84"/>
      <c r="KJZ342" s="84"/>
      <c r="KKA342" s="84"/>
      <c r="KKB342" s="84"/>
      <c r="KKC342" s="84"/>
      <c r="KKD342" s="84"/>
      <c r="KKE342" s="84"/>
      <c r="KKF342" s="84"/>
      <c r="KKG342" s="84"/>
      <c r="KKH342" s="84"/>
      <c r="KKI342" s="84"/>
      <c r="KKJ342" s="84"/>
      <c r="KKK342" s="84"/>
      <c r="KKL342" s="84"/>
      <c r="KKM342" s="84"/>
      <c r="KKN342" s="84"/>
      <c r="KKO342" s="84"/>
      <c r="KKP342" s="84"/>
      <c r="KKQ342" s="84"/>
      <c r="KKR342" s="84"/>
      <c r="KKS342" s="84"/>
      <c r="KKT342" s="84"/>
      <c r="KKU342" s="84"/>
      <c r="KKV342" s="84"/>
      <c r="KKW342" s="84"/>
      <c r="KKX342" s="84"/>
      <c r="KKY342" s="84"/>
      <c r="KKZ342" s="84"/>
      <c r="KLA342" s="84"/>
      <c r="KLB342" s="84"/>
      <c r="KLC342" s="84"/>
      <c r="KLD342" s="84"/>
      <c r="KLE342" s="84"/>
      <c r="KLF342" s="84"/>
      <c r="KLG342" s="84"/>
      <c r="KLH342" s="84"/>
      <c r="KLI342" s="84"/>
      <c r="KLJ342" s="84"/>
      <c r="KLK342" s="84"/>
      <c r="KLL342" s="84"/>
      <c r="KLM342" s="84"/>
      <c r="KLN342" s="84"/>
      <c r="KLO342" s="84"/>
      <c r="KLP342" s="84"/>
      <c r="KLQ342" s="84"/>
      <c r="KLR342" s="84"/>
      <c r="KLS342" s="84"/>
      <c r="KLT342" s="84"/>
      <c r="KLU342" s="84"/>
      <c r="KLV342" s="84"/>
      <c r="KLW342" s="84"/>
      <c r="KLX342" s="84"/>
      <c r="KLY342" s="84"/>
      <c r="KLZ342" s="84"/>
      <c r="KMA342" s="84"/>
      <c r="KMB342" s="84"/>
      <c r="KMC342" s="84"/>
      <c r="KMD342" s="84"/>
      <c r="KME342" s="84"/>
      <c r="KMF342" s="84"/>
      <c r="KMG342" s="84"/>
      <c r="KMH342" s="84"/>
      <c r="KMI342" s="84"/>
      <c r="KMJ342" s="84"/>
      <c r="KMK342" s="84"/>
      <c r="KML342" s="84"/>
      <c r="KMM342" s="84"/>
      <c r="KMN342" s="84"/>
      <c r="KMO342" s="84"/>
      <c r="KMP342" s="84"/>
      <c r="KMQ342" s="84"/>
      <c r="KMR342" s="84"/>
      <c r="KMS342" s="84"/>
      <c r="KMT342" s="84"/>
      <c r="KMU342" s="84"/>
      <c r="KMV342" s="84"/>
      <c r="KMW342" s="84"/>
      <c r="KMX342" s="84"/>
      <c r="KMY342" s="84"/>
      <c r="KMZ342" s="84"/>
      <c r="KNA342" s="84"/>
      <c r="KNB342" s="84"/>
      <c r="KNC342" s="84"/>
      <c r="KND342" s="84"/>
      <c r="KNE342" s="84"/>
      <c r="KNF342" s="84"/>
      <c r="KNG342" s="84"/>
      <c r="KNH342" s="84"/>
      <c r="KNI342" s="84"/>
      <c r="KNJ342" s="84"/>
      <c r="KNK342" s="84"/>
      <c r="KNL342" s="84"/>
      <c r="KNM342" s="84"/>
      <c r="KNN342" s="84"/>
      <c r="KNO342" s="84"/>
      <c r="KNP342" s="84"/>
      <c r="KNQ342" s="84"/>
      <c r="KNR342" s="84"/>
      <c r="KNS342" s="84"/>
      <c r="KNT342" s="84"/>
      <c r="KNU342" s="84"/>
      <c r="KNV342" s="84"/>
      <c r="KNW342" s="84"/>
      <c r="KNX342" s="84"/>
      <c r="KNY342" s="84"/>
      <c r="KNZ342" s="84"/>
      <c r="KOA342" s="84"/>
      <c r="KOB342" s="84"/>
      <c r="KOC342" s="84"/>
      <c r="KOD342" s="84"/>
      <c r="KOE342" s="84"/>
      <c r="KOF342" s="84"/>
      <c r="KOG342" s="84"/>
      <c r="KOH342" s="84"/>
      <c r="KOI342" s="84"/>
      <c r="KOJ342" s="84"/>
      <c r="KOK342" s="84"/>
      <c r="KOL342" s="84"/>
      <c r="KOM342" s="84"/>
      <c r="KON342" s="84"/>
      <c r="KOO342" s="84"/>
      <c r="KOP342" s="84"/>
      <c r="KOQ342" s="84"/>
      <c r="KOR342" s="84"/>
      <c r="KOS342" s="84"/>
      <c r="KOT342" s="84"/>
      <c r="KOU342" s="84"/>
      <c r="KOV342" s="84"/>
      <c r="KOW342" s="84"/>
      <c r="KOX342" s="84"/>
      <c r="KOY342" s="84"/>
      <c r="KOZ342" s="84"/>
      <c r="KPA342" s="84"/>
      <c r="KPB342" s="84"/>
      <c r="KPC342" s="84"/>
      <c r="KPD342" s="84"/>
      <c r="KPE342" s="84"/>
      <c r="KPF342" s="84"/>
      <c r="KPG342" s="84"/>
      <c r="KPH342" s="84"/>
      <c r="KPI342" s="84"/>
      <c r="KPJ342" s="84"/>
      <c r="KPK342" s="84"/>
      <c r="KPL342" s="84"/>
      <c r="KPM342" s="84"/>
      <c r="KPN342" s="84"/>
      <c r="KPO342" s="84"/>
      <c r="KPP342" s="84"/>
      <c r="KPQ342" s="84"/>
      <c r="KPR342" s="84"/>
      <c r="KPS342" s="84"/>
      <c r="KPT342" s="84"/>
      <c r="KPU342" s="84"/>
      <c r="KPV342" s="84"/>
      <c r="KPW342" s="84"/>
      <c r="KPX342" s="84"/>
      <c r="KPY342" s="84"/>
      <c r="KPZ342" s="84"/>
      <c r="KQA342" s="84"/>
      <c r="KQB342" s="84"/>
      <c r="KQC342" s="84"/>
      <c r="KQD342" s="84"/>
      <c r="KQE342" s="84"/>
      <c r="KQF342" s="84"/>
      <c r="KQG342" s="84"/>
      <c r="KQH342" s="84"/>
      <c r="KQI342" s="84"/>
      <c r="KQJ342" s="84"/>
      <c r="KQK342" s="84"/>
      <c r="KQL342" s="84"/>
      <c r="KQM342" s="84"/>
      <c r="KQN342" s="84"/>
      <c r="KQO342" s="84"/>
      <c r="KQP342" s="84"/>
      <c r="KQQ342" s="84"/>
      <c r="KQR342" s="84"/>
      <c r="KQS342" s="84"/>
      <c r="KQT342" s="84"/>
      <c r="KQU342" s="84"/>
      <c r="KQV342" s="84"/>
      <c r="KQW342" s="84"/>
      <c r="KQX342" s="84"/>
      <c r="KQY342" s="84"/>
      <c r="KQZ342" s="84"/>
      <c r="KRA342" s="84"/>
      <c r="KRB342" s="84"/>
      <c r="KRC342" s="84"/>
      <c r="KRD342" s="84"/>
      <c r="KRE342" s="84"/>
      <c r="KRF342" s="84"/>
      <c r="KRG342" s="84"/>
      <c r="KRH342" s="84"/>
      <c r="KRI342" s="84"/>
      <c r="KRJ342" s="84"/>
      <c r="KRK342" s="84"/>
      <c r="KRL342" s="84"/>
      <c r="KRM342" s="84"/>
      <c r="KRN342" s="84"/>
      <c r="KRO342" s="84"/>
      <c r="KRP342" s="84"/>
      <c r="KRQ342" s="84"/>
      <c r="KRR342" s="84"/>
      <c r="KRS342" s="84"/>
      <c r="KRT342" s="84"/>
      <c r="KRU342" s="84"/>
      <c r="KRV342" s="84"/>
      <c r="KRW342" s="84"/>
      <c r="KRX342" s="84"/>
      <c r="KRY342" s="84"/>
      <c r="KRZ342" s="84"/>
      <c r="KSA342" s="84"/>
      <c r="KSB342" s="84"/>
      <c r="KSC342" s="84"/>
      <c r="KSD342" s="84"/>
      <c r="KSE342" s="84"/>
      <c r="KSF342" s="84"/>
      <c r="KSG342" s="84"/>
      <c r="KSH342" s="84"/>
      <c r="KSI342" s="84"/>
      <c r="KSJ342" s="84"/>
      <c r="KSK342" s="84"/>
      <c r="KSL342" s="84"/>
      <c r="KSM342" s="84"/>
      <c r="KSN342" s="84"/>
      <c r="KSO342" s="84"/>
      <c r="KSP342" s="84"/>
      <c r="KSQ342" s="84"/>
      <c r="KSR342" s="84"/>
      <c r="KSS342" s="84"/>
      <c r="KST342" s="84"/>
      <c r="KSU342" s="84"/>
      <c r="KSV342" s="84"/>
      <c r="KSW342" s="84"/>
      <c r="KSX342" s="84"/>
      <c r="KSY342" s="84"/>
      <c r="KSZ342" s="84"/>
      <c r="KTA342" s="84"/>
      <c r="KTB342" s="84"/>
      <c r="KTC342" s="84"/>
      <c r="KTD342" s="84"/>
      <c r="KTE342" s="84"/>
      <c r="KTF342" s="84"/>
      <c r="KTG342" s="84"/>
      <c r="KTH342" s="84"/>
      <c r="KTI342" s="84"/>
      <c r="KTJ342" s="84"/>
      <c r="KTK342" s="84"/>
      <c r="KTL342" s="84"/>
      <c r="KTM342" s="84"/>
      <c r="KTN342" s="84"/>
      <c r="KTO342" s="84"/>
      <c r="KTP342" s="84"/>
      <c r="KTQ342" s="84"/>
      <c r="KTR342" s="84"/>
      <c r="KTS342" s="84"/>
      <c r="KTT342" s="84"/>
      <c r="KTU342" s="84"/>
      <c r="KTV342" s="84"/>
      <c r="KTW342" s="84"/>
      <c r="KTX342" s="84"/>
      <c r="KTY342" s="84"/>
      <c r="KTZ342" s="84"/>
      <c r="KUA342" s="84"/>
      <c r="KUB342" s="84"/>
      <c r="KUC342" s="84"/>
      <c r="KUD342" s="84"/>
      <c r="KUE342" s="84"/>
      <c r="KUF342" s="84"/>
      <c r="KUG342" s="84"/>
      <c r="KUH342" s="84"/>
      <c r="KUI342" s="84"/>
      <c r="KUJ342" s="84"/>
      <c r="KUK342" s="84"/>
      <c r="KUL342" s="84"/>
      <c r="KUM342" s="84"/>
      <c r="KUN342" s="84"/>
      <c r="KUO342" s="84"/>
      <c r="KUP342" s="84"/>
      <c r="KUQ342" s="84"/>
      <c r="KUR342" s="84"/>
      <c r="KUS342" s="84"/>
      <c r="KUT342" s="84"/>
      <c r="KUU342" s="84"/>
      <c r="KUV342" s="84"/>
      <c r="KUW342" s="84"/>
      <c r="KUX342" s="84"/>
      <c r="KUY342" s="84"/>
      <c r="KUZ342" s="84"/>
      <c r="KVA342" s="84"/>
      <c r="KVB342" s="84"/>
      <c r="KVC342" s="84"/>
      <c r="KVD342" s="84"/>
      <c r="KVE342" s="84"/>
      <c r="KVF342" s="84"/>
      <c r="KVG342" s="84"/>
      <c r="KVH342" s="84"/>
      <c r="KVI342" s="84"/>
      <c r="KVJ342" s="84"/>
      <c r="KVK342" s="84"/>
      <c r="KVL342" s="84"/>
      <c r="KVM342" s="84"/>
      <c r="KVN342" s="84"/>
      <c r="KVO342" s="84"/>
      <c r="KVP342" s="84"/>
      <c r="KVQ342" s="84"/>
      <c r="KVR342" s="84"/>
      <c r="KVS342" s="84"/>
      <c r="KVT342" s="84"/>
      <c r="KVU342" s="84"/>
      <c r="KVV342" s="84"/>
      <c r="KVW342" s="84"/>
      <c r="KVX342" s="84"/>
      <c r="KVY342" s="84"/>
      <c r="KVZ342" s="84"/>
      <c r="KWA342" s="84"/>
      <c r="KWB342" s="84"/>
      <c r="KWC342" s="84"/>
      <c r="KWD342" s="84"/>
      <c r="KWE342" s="84"/>
      <c r="KWF342" s="84"/>
      <c r="KWG342" s="84"/>
      <c r="KWH342" s="84"/>
      <c r="KWI342" s="84"/>
      <c r="KWJ342" s="84"/>
      <c r="KWK342" s="84"/>
      <c r="KWL342" s="84"/>
      <c r="KWM342" s="84"/>
      <c r="KWN342" s="84"/>
      <c r="KWO342" s="84"/>
      <c r="KWP342" s="84"/>
      <c r="KWQ342" s="84"/>
      <c r="KWR342" s="84"/>
      <c r="KWS342" s="84"/>
      <c r="KWT342" s="84"/>
      <c r="KWU342" s="84"/>
      <c r="KWV342" s="84"/>
      <c r="KWW342" s="84"/>
      <c r="KWX342" s="84"/>
      <c r="KWY342" s="84"/>
      <c r="KWZ342" s="84"/>
      <c r="KXA342" s="84"/>
      <c r="KXB342" s="84"/>
      <c r="KXC342" s="84"/>
      <c r="KXD342" s="84"/>
      <c r="KXE342" s="84"/>
      <c r="KXF342" s="84"/>
      <c r="KXG342" s="84"/>
      <c r="KXH342" s="84"/>
      <c r="KXI342" s="84"/>
      <c r="KXJ342" s="84"/>
      <c r="KXK342" s="84"/>
      <c r="KXL342" s="84"/>
      <c r="KXM342" s="84"/>
      <c r="KXN342" s="84"/>
      <c r="KXO342" s="84"/>
      <c r="KXP342" s="84"/>
      <c r="KXQ342" s="84"/>
      <c r="KXR342" s="84"/>
      <c r="KXS342" s="84"/>
      <c r="KXT342" s="84"/>
      <c r="KXU342" s="84"/>
      <c r="KXV342" s="84"/>
      <c r="KXW342" s="84"/>
      <c r="KXX342" s="84"/>
      <c r="KXY342" s="84"/>
      <c r="KXZ342" s="84"/>
      <c r="KYA342" s="84"/>
      <c r="KYB342" s="84"/>
      <c r="KYC342" s="84"/>
      <c r="KYD342" s="84"/>
      <c r="KYE342" s="84"/>
      <c r="KYF342" s="84"/>
      <c r="KYG342" s="84"/>
      <c r="KYH342" s="84"/>
      <c r="KYI342" s="84"/>
      <c r="KYJ342" s="84"/>
      <c r="KYK342" s="84"/>
      <c r="KYL342" s="84"/>
      <c r="KYM342" s="84"/>
      <c r="KYN342" s="84"/>
      <c r="KYO342" s="84"/>
      <c r="KYP342" s="84"/>
      <c r="KYQ342" s="84"/>
      <c r="KYR342" s="84"/>
      <c r="KYS342" s="84"/>
      <c r="KYT342" s="84"/>
      <c r="KYU342" s="84"/>
      <c r="KYV342" s="84"/>
      <c r="KYW342" s="84"/>
      <c r="KYX342" s="84"/>
      <c r="KYY342" s="84"/>
      <c r="KYZ342" s="84"/>
      <c r="KZA342" s="84"/>
      <c r="KZB342" s="84"/>
      <c r="KZC342" s="84"/>
      <c r="KZD342" s="84"/>
      <c r="KZE342" s="84"/>
      <c r="KZF342" s="84"/>
      <c r="KZG342" s="84"/>
      <c r="KZH342" s="84"/>
      <c r="KZI342" s="84"/>
      <c r="KZJ342" s="84"/>
      <c r="KZK342" s="84"/>
      <c r="KZL342" s="84"/>
      <c r="KZM342" s="84"/>
      <c r="KZN342" s="84"/>
      <c r="KZO342" s="84"/>
      <c r="KZP342" s="84"/>
      <c r="KZQ342" s="84"/>
      <c r="KZR342" s="84"/>
      <c r="KZS342" s="84"/>
      <c r="KZT342" s="84"/>
      <c r="KZU342" s="84"/>
      <c r="KZV342" s="84"/>
      <c r="KZW342" s="84"/>
      <c r="KZX342" s="84"/>
      <c r="KZY342" s="84"/>
      <c r="KZZ342" s="84"/>
      <c r="LAA342" s="84"/>
      <c r="LAB342" s="84"/>
      <c r="LAC342" s="84"/>
      <c r="LAD342" s="84"/>
      <c r="LAE342" s="84"/>
      <c r="LAF342" s="84"/>
      <c r="LAG342" s="84"/>
      <c r="LAH342" s="84"/>
      <c r="LAI342" s="84"/>
      <c r="LAJ342" s="84"/>
      <c r="LAK342" s="84"/>
      <c r="LAL342" s="84"/>
      <c r="LAM342" s="84"/>
      <c r="LAN342" s="84"/>
      <c r="LAO342" s="84"/>
      <c r="LAP342" s="84"/>
      <c r="LAQ342" s="84"/>
      <c r="LAR342" s="84"/>
      <c r="LAS342" s="84"/>
      <c r="LAT342" s="84"/>
      <c r="LAU342" s="84"/>
      <c r="LAV342" s="84"/>
      <c r="LAW342" s="84"/>
      <c r="LAX342" s="84"/>
      <c r="LAY342" s="84"/>
      <c r="LAZ342" s="84"/>
      <c r="LBA342" s="84"/>
      <c r="LBB342" s="84"/>
      <c r="LBC342" s="84"/>
      <c r="LBD342" s="84"/>
      <c r="LBE342" s="84"/>
      <c r="LBF342" s="84"/>
      <c r="LBG342" s="84"/>
      <c r="LBH342" s="84"/>
      <c r="LBI342" s="84"/>
      <c r="LBJ342" s="84"/>
      <c r="LBK342" s="84"/>
      <c r="LBL342" s="84"/>
      <c r="LBM342" s="84"/>
      <c r="LBN342" s="84"/>
      <c r="LBO342" s="84"/>
      <c r="LBP342" s="84"/>
      <c r="LBQ342" s="84"/>
      <c r="LBR342" s="84"/>
      <c r="LBS342" s="84"/>
      <c r="LBT342" s="84"/>
      <c r="LBU342" s="84"/>
      <c r="LBV342" s="84"/>
      <c r="LBW342" s="84"/>
      <c r="LBX342" s="84"/>
      <c r="LBY342" s="84"/>
      <c r="LBZ342" s="84"/>
      <c r="LCA342" s="84"/>
      <c r="LCB342" s="84"/>
      <c r="LCC342" s="84"/>
      <c r="LCD342" s="84"/>
      <c r="LCE342" s="84"/>
      <c r="LCF342" s="84"/>
      <c r="LCG342" s="84"/>
      <c r="LCH342" s="84"/>
      <c r="LCI342" s="84"/>
      <c r="LCJ342" s="84"/>
      <c r="LCK342" s="84"/>
      <c r="LCL342" s="84"/>
      <c r="LCM342" s="84"/>
      <c r="LCN342" s="84"/>
      <c r="LCO342" s="84"/>
      <c r="LCP342" s="84"/>
      <c r="LCQ342" s="84"/>
      <c r="LCR342" s="84"/>
      <c r="LCS342" s="84"/>
      <c r="LCT342" s="84"/>
      <c r="LCU342" s="84"/>
      <c r="LCV342" s="84"/>
      <c r="LCW342" s="84"/>
      <c r="LCX342" s="84"/>
      <c r="LCY342" s="84"/>
      <c r="LCZ342" s="84"/>
      <c r="LDA342" s="84"/>
      <c r="LDB342" s="84"/>
      <c r="LDC342" s="84"/>
      <c r="LDD342" s="84"/>
      <c r="LDE342" s="84"/>
      <c r="LDF342" s="84"/>
      <c r="LDG342" s="84"/>
      <c r="LDH342" s="84"/>
      <c r="LDI342" s="84"/>
      <c r="LDJ342" s="84"/>
      <c r="LDK342" s="84"/>
      <c r="LDL342" s="84"/>
      <c r="LDM342" s="84"/>
      <c r="LDN342" s="84"/>
      <c r="LDO342" s="84"/>
      <c r="LDP342" s="84"/>
      <c r="LDQ342" s="84"/>
      <c r="LDR342" s="84"/>
      <c r="LDS342" s="84"/>
      <c r="LDT342" s="84"/>
      <c r="LDU342" s="84"/>
      <c r="LDV342" s="84"/>
      <c r="LDW342" s="84"/>
      <c r="LDX342" s="84"/>
      <c r="LDY342" s="84"/>
      <c r="LDZ342" s="84"/>
      <c r="LEA342" s="84"/>
      <c r="LEB342" s="84"/>
      <c r="LEC342" s="84"/>
      <c r="LED342" s="84"/>
      <c r="LEE342" s="84"/>
      <c r="LEF342" s="84"/>
      <c r="LEG342" s="84"/>
      <c r="LEH342" s="84"/>
      <c r="LEI342" s="84"/>
      <c r="LEJ342" s="84"/>
      <c r="LEK342" s="84"/>
      <c r="LEL342" s="84"/>
      <c r="LEM342" s="84"/>
      <c r="LEN342" s="84"/>
      <c r="LEO342" s="84"/>
      <c r="LEP342" s="84"/>
      <c r="LEQ342" s="84"/>
      <c r="LER342" s="84"/>
      <c r="LES342" s="84"/>
      <c r="LET342" s="84"/>
      <c r="LEU342" s="84"/>
      <c r="LEV342" s="84"/>
      <c r="LEW342" s="84"/>
      <c r="LEX342" s="84"/>
      <c r="LEY342" s="84"/>
      <c r="LEZ342" s="84"/>
      <c r="LFA342" s="84"/>
      <c r="LFB342" s="84"/>
      <c r="LFC342" s="84"/>
      <c r="LFD342" s="84"/>
      <c r="LFE342" s="84"/>
      <c r="LFF342" s="84"/>
      <c r="LFG342" s="84"/>
      <c r="LFH342" s="84"/>
      <c r="LFI342" s="84"/>
      <c r="LFJ342" s="84"/>
      <c r="LFK342" s="84"/>
      <c r="LFL342" s="84"/>
      <c r="LFM342" s="84"/>
      <c r="LFN342" s="84"/>
      <c r="LFO342" s="84"/>
      <c r="LFP342" s="84"/>
      <c r="LFQ342" s="84"/>
      <c r="LFR342" s="84"/>
      <c r="LFS342" s="84"/>
      <c r="LFT342" s="84"/>
      <c r="LFU342" s="84"/>
      <c r="LFV342" s="84"/>
      <c r="LFW342" s="84"/>
      <c r="LFX342" s="84"/>
      <c r="LFY342" s="84"/>
      <c r="LFZ342" s="84"/>
      <c r="LGA342" s="84"/>
      <c r="LGB342" s="84"/>
      <c r="LGC342" s="84"/>
      <c r="LGD342" s="84"/>
      <c r="LGE342" s="84"/>
      <c r="LGF342" s="84"/>
      <c r="LGG342" s="84"/>
      <c r="LGH342" s="84"/>
      <c r="LGI342" s="84"/>
      <c r="LGJ342" s="84"/>
      <c r="LGK342" s="84"/>
      <c r="LGL342" s="84"/>
      <c r="LGM342" s="84"/>
      <c r="LGN342" s="84"/>
      <c r="LGO342" s="84"/>
      <c r="LGP342" s="84"/>
      <c r="LGQ342" s="84"/>
      <c r="LGR342" s="84"/>
      <c r="LGS342" s="84"/>
      <c r="LGT342" s="84"/>
      <c r="LGU342" s="84"/>
      <c r="LGV342" s="84"/>
      <c r="LGW342" s="84"/>
      <c r="LGX342" s="84"/>
      <c r="LGY342" s="84"/>
      <c r="LGZ342" s="84"/>
      <c r="LHA342" s="84"/>
      <c r="LHB342" s="84"/>
      <c r="LHC342" s="84"/>
      <c r="LHD342" s="84"/>
      <c r="LHE342" s="84"/>
      <c r="LHF342" s="84"/>
      <c r="LHG342" s="84"/>
      <c r="LHH342" s="84"/>
      <c r="LHI342" s="84"/>
      <c r="LHJ342" s="84"/>
      <c r="LHK342" s="84"/>
      <c r="LHL342" s="84"/>
      <c r="LHM342" s="84"/>
      <c r="LHN342" s="84"/>
      <c r="LHO342" s="84"/>
      <c r="LHP342" s="84"/>
      <c r="LHQ342" s="84"/>
      <c r="LHR342" s="84"/>
      <c r="LHS342" s="84"/>
      <c r="LHT342" s="84"/>
      <c r="LHU342" s="84"/>
      <c r="LHV342" s="84"/>
      <c r="LHW342" s="84"/>
      <c r="LHX342" s="84"/>
      <c r="LHY342" s="84"/>
      <c r="LHZ342" s="84"/>
      <c r="LIA342" s="84"/>
      <c r="LIB342" s="84"/>
      <c r="LIC342" s="84"/>
      <c r="LID342" s="84"/>
      <c r="LIE342" s="84"/>
      <c r="LIF342" s="84"/>
      <c r="LIG342" s="84"/>
      <c r="LIH342" s="84"/>
      <c r="LII342" s="84"/>
      <c r="LIJ342" s="84"/>
      <c r="LIK342" s="84"/>
      <c r="LIL342" s="84"/>
      <c r="LIM342" s="84"/>
      <c r="LIN342" s="84"/>
      <c r="LIO342" s="84"/>
      <c r="LIP342" s="84"/>
      <c r="LIQ342" s="84"/>
      <c r="LIR342" s="84"/>
      <c r="LIS342" s="84"/>
      <c r="LIT342" s="84"/>
      <c r="LIU342" s="84"/>
      <c r="LIV342" s="84"/>
      <c r="LIW342" s="84"/>
      <c r="LIX342" s="84"/>
      <c r="LIY342" s="84"/>
      <c r="LIZ342" s="84"/>
      <c r="LJA342" s="84"/>
      <c r="LJB342" s="84"/>
      <c r="LJC342" s="84"/>
      <c r="LJD342" s="84"/>
      <c r="LJE342" s="84"/>
      <c r="LJF342" s="84"/>
      <c r="LJG342" s="84"/>
      <c r="LJH342" s="84"/>
      <c r="LJI342" s="84"/>
      <c r="LJJ342" s="84"/>
      <c r="LJK342" s="84"/>
      <c r="LJL342" s="84"/>
      <c r="LJM342" s="84"/>
      <c r="LJN342" s="84"/>
      <c r="LJO342" s="84"/>
      <c r="LJP342" s="84"/>
      <c r="LJQ342" s="84"/>
      <c r="LJR342" s="84"/>
      <c r="LJS342" s="84"/>
      <c r="LJT342" s="84"/>
      <c r="LJU342" s="84"/>
      <c r="LJV342" s="84"/>
      <c r="LJW342" s="84"/>
      <c r="LJX342" s="84"/>
      <c r="LJY342" s="84"/>
      <c r="LJZ342" s="84"/>
      <c r="LKA342" s="84"/>
      <c r="LKB342" s="84"/>
      <c r="LKC342" s="84"/>
      <c r="LKD342" s="84"/>
      <c r="LKE342" s="84"/>
      <c r="LKF342" s="84"/>
      <c r="LKG342" s="84"/>
      <c r="LKH342" s="84"/>
      <c r="LKI342" s="84"/>
      <c r="LKJ342" s="84"/>
      <c r="LKK342" s="84"/>
      <c r="LKL342" s="84"/>
      <c r="LKM342" s="84"/>
      <c r="LKN342" s="84"/>
      <c r="LKO342" s="84"/>
      <c r="LKP342" s="84"/>
      <c r="LKQ342" s="84"/>
      <c r="LKR342" s="84"/>
      <c r="LKS342" s="84"/>
      <c r="LKT342" s="84"/>
      <c r="LKU342" s="84"/>
      <c r="LKV342" s="84"/>
      <c r="LKW342" s="84"/>
      <c r="LKX342" s="84"/>
      <c r="LKY342" s="84"/>
      <c r="LKZ342" s="84"/>
      <c r="LLA342" s="84"/>
      <c r="LLB342" s="84"/>
      <c r="LLC342" s="84"/>
      <c r="LLD342" s="84"/>
      <c r="LLE342" s="84"/>
      <c r="LLF342" s="84"/>
      <c r="LLG342" s="84"/>
      <c r="LLH342" s="84"/>
      <c r="LLI342" s="84"/>
      <c r="LLJ342" s="84"/>
      <c r="LLK342" s="84"/>
      <c r="LLL342" s="84"/>
      <c r="LLM342" s="84"/>
      <c r="LLN342" s="84"/>
      <c r="LLO342" s="84"/>
      <c r="LLP342" s="84"/>
      <c r="LLQ342" s="84"/>
      <c r="LLR342" s="84"/>
      <c r="LLS342" s="84"/>
      <c r="LLT342" s="84"/>
      <c r="LLU342" s="84"/>
      <c r="LLV342" s="84"/>
      <c r="LLW342" s="84"/>
      <c r="LLX342" s="84"/>
      <c r="LLY342" s="84"/>
      <c r="LLZ342" s="84"/>
      <c r="LMA342" s="84"/>
      <c r="LMB342" s="84"/>
      <c r="LMC342" s="84"/>
      <c r="LMD342" s="84"/>
      <c r="LME342" s="84"/>
      <c r="LMF342" s="84"/>
      <c r="LMG342" s="84"/>
      <c r="LMH342" s="84"/>
      <c r="LMI342" s="84"/>
      <c r="LMJ342" s="84"/>
      <c r="LMK342" s="84"/>
      <c r="LML342" s="84"/>
      <c r="LMM342" s="84"/>
      <c r="LMN342" s="84"/>
      <c r="LMO342" s="84"/>
      <c r="LMP342" s="84"/>
      <c r="LMQ342" s="84"/>
      <c r="LMR342" s="84"/>
      <c r="LMS342" s="84"/>
      <c r="LMT342" s="84"/>
      <c r="LMU342" s="84"/>
      <c r="LMV342" s="84"/>
      <c r="LMW342" s="84"/>
      <c r="LMX342" s="84"/>
      <c r="LMY342" s="84"/>
      <c r="LMZ342" s="84"/>
      <c r="LNA342" s="84"/>
      <c r="LNB342" s="84"/>
      <c r="LNC342" s="84"/>
      <c r="LND342" s="84"/>
      <c r="LNE342" s="84"/>
      <c r="LNF342" s="84"/>
      <c r="LNG342" s="84"/>
      <c r="LNH342" s="84"/>
      <c r="LNI342" s="84"/>
      <c r="LNJ342" s="84"/>
      <c r="LNK342" s="84"/>
      <c r="LNL342" s="84"/>
      <c r="LNM342" s="84"/>
      <c r="LNN342" s="84"/>
      <c r="LNO342" s="84"/>
      <c r="LNP342" s="84"/>
      <c r="LNQ342" s="84"/>
      <c r="LNR342" s="84"/>
      <c r="LNS342" s="84"/>
      <c r="LNT342" s="84"/>
      <c r="LNU342" s="84"/>
      <c r="LNV342" s="84"/>
      <c r="LNW342" s="84"/>
      <c r="LNX342" s="84"/>
      <c r="LNY342" s="84"/>
      <c r="LNZ342" s="84"/>
      <c r="LOA342" s="84"/>
      <c r="LOB342" s="84"/>
      <c r="LOC342" s="84"/>
      <c r="LOD342" s="84"/>
      <c r="LOE342" s="84"/>
      <c r="LOF342" s="84"/>
      <c r="LOG342" s="84"/>
      <c r="LOH342" s="84"/>
      <c r="LOI342" s="84"/>
      <c r="LOJ342" s="84"/>
      <c r="LOK342" s="84"/>
      <c r="LOL342" s="84"/>
      <c r="LOM342" s="84"/>
      <c r="LON342" s="84"/>
      <c r="LOO342" s="84"/>
      <c r="LOP342" s="84"/>
      <c r="LOQ342" s="84"/>
      <c r="LOR342" s="84"/>
      <c r="LOS342" s="84"/>
      <c r="LOT342" s="84"/>
      <c r="LOU342" s="84"/>
      <c r="LOV342" s="84"/>
      <c r="LOW342" s="84"/>
      <c r="LOX342" s="84"/>
      <c r="LOY342" s="84"/>
      <c r="LOZ342" s="84"/>
      <c r="LPA342" s="84"/>
      <c r="LPB342" s="84"/>
      <c r="LPC342" s="84"/>
      <c r="LPD342" s="84"/>
      <c r="LPE342" s="84"/>
      <c r="LPF342" s="84"/>
      <c r="LPG342" s="84"/>
      <c r="LPH342" s="84"/>
      <c r="LPI342" s="84"/>
      <c r="LPJ342" s="84"/>
      <c r="LPK342" s="84"/>
      <c r="LPL342" s="84"/>
      <c r="LPM342" s="84"/>
      <c r="LPN342" s="84"/>
      <c r="LPO342" s="84"/>
      <c r="LPP342" s="84"/>
      <c r="LPQ342" s="84"/>
      <c r="LPR342" s="84"/>
      <c r="LPS342" s="84"/>
      <c r="LPT342" s="84"/>
      <c r="LPU342" s="84"/>
      <c r="LPV342" s="84"/>
      <c r="LPW342" s="84"/>
      <c r="LPX342" s="84"/>
      <c r="LPY342" s="84"/>
      <c r="LPZ342" s="84"/>
      <c r="LQA342" s="84"/>
      <c r="LQB342" s="84"/>
      <c r="LQC342" s="84"/>
      <c r="LQD342" s="84"/>
      <c r="LQE342" s="84"/>
      <c r="LQF342" s="84"/>
      <c r="LQG342" s="84"/>
      <c r="LQH342" s="84"/>
      <c r="LQI342" s="84"/>
      <c r="LQJ342" s="84"/>
      <c r="LQK342" s="84"/>
      <c r="LQL342" s="84"/>
      <c r="LQM342" s="84"/>
      <c r="LQN342" s="84"/>
      <c r="LQO342" s="84"/>
      <c r="LQP342" s="84"/>
      <c r="LQQ342" s="84"/>
      <c r="LQR342" s="84"/>
      <c r="LQS342" s="84"/>
      <c r="LQT342" s="84"/>
      <c r="LQU342" s="84"/>
      <c r="LQV342" s="84"/>
      <c r="LQW342" s="84"/>
      <c r="LQX342" s="84"/>
      <c r="LQY342" s="84"/>
      <c r="LQZ342" s="84"/>
      <c r="LRA342" s="84"/>
      <c r="LRB342" s="84"/>
      <c r="LRC342" s="84"/>
      <c r="LRD342" s="84"/>
      <c r="LRE342" s="84"/>
      <c r="LRF342" s="84"/>
      <c r="LRG342" s="84"/>
      <c r="LRH342" s="84"/>
      <c r="LRI342" s="84"/>
      <c r="LRJ342" s="84"/>
      <c r="LRK342" s="84"/>
      <c r="LRL342" s="84"/>
      <c r="LRM342" s="84"/>
      <c r="LRN342" s="84"/>
      <c r="LRO342" s="84"/>
      <c r="LRP342" s="84"/>
      <c r="LRQ342" s="84"/>
      <c r="LRR342" s="84"/>
      <c r="LRS342" s="84"/>
      <c r="LRT342" s="84"/>
      <c r="LRU342" s="84"/>
      <c r="LRV342" s="84"/>
      <c r="LRW342" s="84"/>
      <c r="LRX342" s="84"/>
      <c r="LRY342" s="84"/>
      <c r="LRZ342" s="84"/>
      <c r="LSA342" s="84"/>
      <c r="LSB342" s="84"/>
      <c r="LSC342" s="84"/>
      <c r="LSD342" s="84"/>
      <c r="LSE342" s="84"/>
      <c r="LSF342" s="84"/>
      <c r="LSG342" s="84"/>
      <c r="LSH342" s="84"/>
      <c r="LSI342" s="84"/>
      <c r="LSJ342" s="84"/>
      <c r="LSK342" s="84"/>
      <c r="LSL342" s="84"/>
      <c r="LSM342" s="84"/>
      <c r="LSN342" s="84"/>
      <c r="LSO342" s="84"/>
      <c r="LSP342" s="84"/>
      <c r="LSQ342" s="84"/>
      <c r="LSR342" s="84"/>
      <c r="LSS342" s="84"/>
      <c r="LST342" s="84"/>
      <c r="LSU342" s="84"/>
      <c r="LSV342" s="84"/>
      <c r="LSW342" s="84"/>
      <c r="LSX342" s="84"/>
      <c r="LSY342" s="84"/>
      <c r="LSZ342" s="84"/>
      <c r="LTA342" s="84"/>
      <c r="LTB342" s="84"/>
      <c r="LTC342" s="84"/>
      <c r="LTD342" s="84"/>
      <c r="LTE342" s="84"/>
      <c r="LTF342" s="84"/>
      <c r="LTG342" s="84"/>
      <c r="LTH342" s="84"/>
      <c r="LTI342" s="84"/>
      <c r="LTJ342" s="84"/>
      <c r="LTK342" s="84"/>
      <c r="LTL342" s="84"/>
      <c r="LTM342" s="84"/>
      <c r="LTN342" s="84"/>
      <c r="LTO342" s="84"/>
      <c r="LTP342" s="84"/>
      <c r="LTQ342" s="84"/>
      <c r="LTR342" s="84"/>
      <c r="LTS342" s="84"/>
      <c r="LTT342" s="84"/>
      <c r="LTU342" s="84"/>
      <c r="LTV342" s="84"/>
      <c r="LTW342" s="84"/>
      <c r="LTX342" s="84"/>
      <c r="LTY342" s="84"/>
      <c r="LTZ342" s="84"/>
      <c r="LUA342" s="84"/>
      <c r="LUB342" s="84"/>
      <c r="LUC342" s="84"/>
      <c r="LUD342" s="84"/>
      <c r="LUE342" s="84"/>
      <c r="LUF342" s="84"/>
      <c r="LUG342" s="84"/>
      <c r="LUH342" s="84"/>
      <c r="LUI342" s="84"/>
      <c r="LUJ342" s="84"/>
      <c r="LUK342" s="84"/>
      <c r="LUL342" s="84"/>
      <c r="LUM342" s="84"/>
      <c r="LUN342" s="84"/>
      <c r="LUO342" s="84"/>
      <c r="LUP342" s="84"/>
      <c r="LUQ342" s="84"/>
      <c r="LUR342" s="84"/>
      <c r="LUS342" s="84"/>
      <c r="LUT342" s="84"/>
      <c r="LUU342" s="84"/>
      <c r="LUV342" s="84"/>
      <c r="LUW342" s="84"/>
      <c r="LUX342" s="84"/>
      <c r="LUY342" s="84"/>
      <c r="LUZ342" s="84"/>
      <c r="LVA342" s="84"/>
      <c r="LVB342" s="84"/>
      <c r="LVC342" s="84"/>
      <c r="LVD342" s="84"/>
      <c r="LVE342" s="84"/>
      <c r="LVF342" s="84"/>
      <c r="LVG342" s="84"/>
      <c r="LVH342" s="84"/>
      <c r="LVI342" s="84"/>
      <c r="LVJ342" s="84"/>
      <c r="LVK342" s="84"/>
      <c r="LVL342" s="84"/>
      <c r="LVM342" s="84"/>
      <c r="LVN342" s="84"/>
      <c r="LVO342" s="84"/>
      <c r="LVP342" s="84"/>
      <c r="LVQ342" s="84"/>
      <c r="LVR342" s="84"/>
      <c r="LVS342" s="84"/>
      <c r="LVT342" s="84"/>
      <c r="LVU342" s="84"/>
      <c r="LVV342" s="84"/>
      <c r="LVW342" s="84"/>
      <c r="LVX342" s="84"/>
      <c r="LVY342" s="84"/>
      <c r="LVZ342" s="84"/>
      <c r="LWA342" s="84"/>
      <c r="LWB342" s="84"/>
      <c r="LWC342" s="84"/>
      <c r="LWD342" s="84"/>
      <c r="LWE342" s="84"/>
      <c r="LWF342" s="84"/>
      <c r="LWG342" s="84"/>
      <c r="LWH342" s="84"/>
      <c r="LWI342" s="84"/>
      <c r="LWJ342" s="84"/>
      <c r="LWK342" s="84"/>
      <c r="LWL342" s="84"/>
      <c r="LWM342" s="84"/>
      <c r="LWN342" s="84"/>
      <c r="LWO342" s="84"/>
      <c r="LWP342" s="84"/>
      <c r="LWQ342" s="84"/>
      <c r="LWR342" s="84"/>
      <c r="LWS342" s="84"/>
      <c r="LWT342" s="84"/>
      <c r="LWU342" s="84"/>
      <c r="LWV342" s="84"/>
      <c r="LWW342" s="84"/>
      <c r="LWX342" s="84"/>
      <c r="LWY342" s="84"/>
      <c r="LWZ342" s="84"/>
      <c r="LXA342" s="84"/>
      <c r="LXB342" s="84"/>
      <c r="LXC342" s="84"/>
      <c r="LXD342" s="84"/>
      <c r="LXE342" s="84"/>
      <c r="LXF342" s="84"/>
      <c r="LXG342" s="84"/>
      <c r="LXH342" s="84"/>
      <c r="LXI342" s="84"/>
      <c r="LXJ342" s="84"/>
      <c r="LXK342" s="84"/>
      <c r="LXL342" s="84"/>
      <c r="LXM342" s="84"/>
      <c r="LXN342" s="84"/>
      <c r="LXO342" s="84"/>
      <c r="LXP342" s="84"/>
      <c r="LXQ342" s="84"/>
      <c r="LXR342" s="84"/>
      <c r="LXS342" s="84"/>
      <c r="LXT342" s="84"/>
      <c r="LXU342" s="84"/>
      <c r="LXV342" s="84"/>
      <c r="LXW342" s="84"/>
      <c r="LXX342" s="84"/>
      <c r="LXY342" s="84"/>
      <c r="LXZ342" s="84"/>
      <c r="LYA342" s="84"/>
      <c r="LYB342" s="84"/>
      <c r="LYC342" s="84"/>
      <c r="LYD342" s="84"/>
      <c r="LYE342" s="84"/>
      <c r="LYF342" s="84"/>
      <c r="LYG342" s="84"/>
      <c r="LYH342" s="84"/>
      <c r="LYI342" s="84"/>
      <c r="LYJ342" s="84"/>
      <c r="LYK342" s="84"/>
      <c r="LYL342" s="84"/>
      <c r="LYM342" s="84"/>
      <c r="LYN342" s="84"/>
      <c r="LYO342" s="84"/>
      <c r="LYP342" s="84"/>
      <c r="LYQ342" s="84"/>
      <c r="LYR342" s="84"/>
      <c r="LYS342" s="84"/>
      <c r="LYT342" s="84"/>
      <c r="LYU342" s="84"/>
      <c r="LYV342" s="84"/>
      <c r="LYW342" s="84"/>
      <c r="LYX342" s="84"/>
      <c r="LYY342" s="84"/>
      <c r="LYZ342" s="84"/>
      <c r="LZA342" s="84"/>
      <c r="LZB342" s="84"/>
      <c r="LZC342" s="84"/>
      <c r="LZD342" s="84"/>
      <c r="LZE342" s="84"/>
      <c r="LZF342" s="84"/>
      <c r="LZG342" s="84"/>
      <c r="LZH342" s="84"/>
      <c r="LZI342" s="84"/>
      <c r="LZJ342" s="84"/>
      <c r="LZK342" s="84"/>
      <c r="LZL342" s="84"/>
      <c r="LZM342" s="84"/>
      <c r="LZN342" s="84"/>
      <c r="LZO342" s="84"/>
      <c r="LZP342" s="84"/>
      <c r="LZQ342" s="84"/>
      <c r="LZR342" s="84"/>
      <c r="LZS342" s="84"/>
      <c r="LZT342" s="84"/>
      <c r="LZU342" s="84"/>
      <c r="LZV342" s="84"/>
      <c r="LZW342" s="84"/>
      <c r="LZX342" s="84"/>
      <c r="LZY342" s="84"/>
      <c r="LZZ342" s="84"/>
      <c r="MAA342" s="84"/>
      <c r="MAB342" s="84"/>
      <c r="MAC342" s="84"/>
      <c r="MAD342" s="84"/>
      <c r="MAE342" s="84"/>
      <c r="MAF342" s="84"/>
      <c r="MAG342" s="84"/>
      <c r="MAH342" s="84"/>
      <c r="MAI342" s="84"/>
      <c r="MAJ342" s="84"/>
      <c r="MAK342" s="84"/>
      <c r="MAL342" s="84"/>
      <c r="MAM342" s="84"/>
      <c r="MAN342" s="84"/>
      <c r="MAO342" s="84"/>
      <c r="MAP342" s="84"/>
      <c r="MAQ342" s="84"/>
      <c r="MAR342" s="84"/>
      <c r="MAS342" s="84"/>
      <c r="MAT342" s="84"/>
      <c r="MAU342" s="84"/>
      <c r="MAV342" s="84"/>
      <c r="MAW342" s="84"/>
      <c r="MAX342" s="84"/>
      <c r="MAY342" s="84"/>
      <c r="MAZ342" s="84"/>
      <c r="MBA342" s="84"/>
      <c r="MBB342" s="84"/>
      <c r="MBC342" s="84"/>
      <c r="MBD342" s="84"/>
      <c r="MBE342" s="84"/>
      <c r="MBF342" s="84"/>
      <c r="MBG342" s="84"/>
      <c r="MBH342" s="84"/>
      <c r="MBI342" s="84"/>
      <c r="MBJ342" s="84"/>
      <c r="MBK342" s="84"/>
      <c r="MBL342" s="84"/>
      <c r="MBM342" s="84"/>
      <c r="MBN342" s="84"/>
      <c r="MBO342" s="84"/>
      <c r="MBP342" s="84"/>
      <c r="MBQ342" s="84"/>
      <c r="MBR342" s="84"/>
      <c r="MBS342" s="84"/>
      <c r="MBT342" s="84"/>
      <c r="MBU342" s="84"/>
      <c r="MBV342" s="84"/>
      <c r="MBW342" s="84"/>
      <c r="MBX342" s="84"/>
      <c r="MBY342" s="84"/>
      <c r="MBZ342" s="84"/>
      <c r="MCA342" s="84"/>
      <c r="MCB342" s="84"/>
      <c r="MCC342" s="84"/>
      <c r="MCD342" s="84"/>
      <c r="MCE342" s="84"/>
      <c r="MCF342" s="84"/>
      <c r="MCG342" s="84"/>
      <c r="MCH342" s="84"/>
      <c r="MCI342" s="84"/>
      <c r="MCJ342" s="84"/>
      <c r="MCK342" s="84"/>
      <c r="MCL342" s="84"/>
      <c r="MCM342" s="84"/>
      <c r="MCN342" s="84"/>
      <c r="MCO342" s="84"/>
      <c r="MCP342" s="84"/>
      <c r="MCQ342" s="84"/>
      <c r="MCR342" s="84"/>
      <c r="MCS342" s="84"/>
      <c r="MCT342" s="84"/>
      <c r="MCU342" s="84"/>
      <c r="MCV342" s="84"/>
      <c r="MCW342" s="84"/>
      <c r="MCX342" s="84"/>
      <c r="MCY342" s="84"/>
      <c r="MCZ342" s="84"/>
      <c r="MDA342" s="84"/>
      <c r="MDB342" s="84"/>
      <c r="MDC342" s="84"/>
      <c r="MDD342" s="84"/>
      <c r="MDE342" s="84"/>
      <c r="MDF342" s="84"/>
      <c r="MDG342" s="84"/>
      <c r="MDH342" s="84"/>
      <c r="MDI342" s="84"/>
      <c r="MDJ342" s="84"/>
      <c r="MDK342" s="84"/>
      <c r="MDL342" s="84"/>
      <c r="MDM342" s="84"/>
      <c r="MDN342" s="84"/>
      <c r="MDO342" s="84"/>
      <c r="MDP342" s="84"/>
      <c r="MDQ342" s="84"/>
      <c r="MDR342" s="84"/>
      <c r="MDS342" s="84"/>
      <c r="MDT342" s="84"/>
      <c r="MDU342" s="84"/>
      <c r="MDV342" s="84"/>
      <c r="MDW342" s="84"/>
      <c r="MDX342" s="84"/>
      <c r="MDY342" s="84"/>
      <c r="MDZ342" s="84"/>
      <c r="MEA342" s="84"/>
      <c r="MEB342" s="84"/>
      <c r="MEC342" s="84"/>
      <c r="MED342" s="84"/>
      <c r="MEE342" s="84"/>
      <c r="MEF342" s="84"/>
      <c r="MEG342" s="84"/>
      <c r="MEH342" s="84"/>
      <c r="MEI342" s="84"/>
      <c r="MEJ342" s="84"/>
      <c r="MEK342" s="84"/>
      <c r="MEL342" s="84"/>
      <c r="MEM342" s="84"/>
      <c r="MEN342" s="84"/>
      <c r="MEO342" s="84"/>
      <c r="MEP342" s="84"/>
      <c r="MEQ342" s="84"/>
      <c r="MER342" s="84"/>
      <c r="MES342" s="84"/>
      <c r="MET342" s="84"/>
      <c r="MEU342" s="84"/>
      <c r="MEV342" s="84"/>
      <c r="MEW342" s="84"/>
      <c r="MEX342" s="84"/>
      <c r="MEY342" s="84"/>
      <c r="MEZ342" s="84"/>
      <c r="MFA342" s="84"/>
      <c r="MFB342" s="84"/>
      <c r="MFC342" s="84"/>
      <c r="MFD342" s="84"/>
      <c r="MFE342" s="84"/>
      <c r="MFF342" s="84"/>
      <c r="MFG342" s="84"/>
      <c r="MFH342" s="84"/>
      <c r="MFI342" s="84"/>
      <c r="MFJ342" s="84"/>
      <c r="MFK342" s="84"/>
      <c r="MFL342" s="84"/>
      <c r="MFM342" s="84"/>
      <c r="MFN342" s="84"/>
      <c r="MFO342" s="84"/>
      <c r="MFP342" s="84"/>
      <c r="MFQ342" s="84"/>
      <c r="MFR342" s="84"/>
      <c r="MFS342" s="84"/>
      <c r="MFT342" s="84"/>
      <c r="MFU342" s="84"/>
      <c r="MFV342" s="84"/>
      <c r="MFW342" s="84"/>
      <c r="MFX342" s="84"/>
      <c r="MFY342" s="84"/>
      <c r="MFZ342" s="84"/>
      <c r="MGA342" s="84"/>
      <c r="MGB342" s="84"/>
      <c r="MGC342" s="84"/>
      <c r="MGD342" s="84"/>
      <c r="MGE342" s="84"/>
      <c r="MGF342" s="84"/>
      <c r="MGG342" s="84"/>
      <c r="MGH342" s="84"/>
      <c r="MGI342" s="84"/>
      <c r="MGJ342" s="84"/>
      <c r="MGK342" s="84"/>
      <c r="MGL342" s="84"/>
      <c r="MGM342" s="84"/>
      <c r="MGN342" s="84"/>
      <c r="MGO342" s="84"/>
      <c r="MGP342" s="84"/>
      <c r="MGQ342" s="84"/>
      <c r="MGR342" s="84"/>
      <c r="MGS342" s="84"/>
      <c r="MGT342" s="84"/>
      <c r="MGU342" s="84"/>
      <c r="MGV342" s="84"/>
      <c r="MGW342" s="84"/>
      <c r="MGX342" s="84"/>
      <c r="MGY342" s="84"/>
      <c r="MGZ342" s="84"/>
      <c r="MHA342" s="84"/>
      <c r="MHB342" s="84"/>
      <c r="MHC342" s="84"/>
      <c r="MHD342" s="84"/>
      <c r="MHE342" s="84"/>
      <c r="MHF342" s="84"/>
      <c r="MHG342" s="84"/>
      <c r="MHH342" s="84"/>
      <c r="MHI342" s="84"/>
      <c r="MHJ342" s="84"/>
      <c r="MHK342" s="84"/>
      <c r="MHL342" s="84"/>
      <c r="MHM342" s="84"/>
      <c r="MHN342" s="84"/>
      <c r="MHO342" s="84"/>
      <c r="MHP342" s="84"/>
      <c r="MHQ342" s="84"/>
      <c r="MHR342" s="84"/>
      <c r="MHS342" s="84"/>
      <c r="MHT342" s="84"/>
      <c r="MHU342" s="84"/>
      <c r="MHV342" s="84"/>
      <c r="MHW342" s="84"/>
      <c r="MHX342" s="84"/>
      <c r="MHY342" s="84"/>
      <c r="MHZ342" s="84"/>
      <c r="MIA342" s="84"/>
      <c r="MIB342" s="84"/>
      <c r="MIC342" s="84"/>
      <c r="MID342" s="84"/>
      <c r="MIE342" s="84"/>
      <c r="MIF342" s="84"/>
      <c r="MIG342" s="84"/>
      <c r="MIH342" s="84"/>
      <c r="MII342" s="84"/>
      <c r="MIJ342" s="84"/>
      <c r="MIK342" s="84"/>
      <c r="MIL342" s="84"/>
      <c r="MIM342" s="84"/>
      <c r="MIN342" s="84"/>
      <c r="MIO342" s="84"/>
      <c r="MIP342" s="84"/>
      <c r="MIQ342" s="84"/>
      <c r="MIR342" s="84"/>
      <c r="MIS342" s="84"/>
      <c r="MIT342" s="84"/>
      <c r="MIU342" s="84"/>
      <c r="MIV342" s="84"/>
      <c r="MIW342" s="84"/>
      <c r="MIX342" s="84"/>
      <c r="MIY342" s="84"/>
      <c r="MIZ342" s="84"/>
      <c r="MJA342" s="84"/>
      <c r="MJB342" s="84"/>
      <c r="MJC342" s="84"/>
      <c r="MJD342" s="84"/>
      <c r="MJE342" s="84"/>
      <c r="MJF342" s="84"/>
      <c r="MJG342" s="84"/>
      <c r="MJH342" s="84"/>
      <c r="MJI342" s="84"/>
      <c r="MJJ342" s="84"/>
      <c r="MJK342" s="84"/>
      <c r="MJL342" s="84"/>
      <c r="MJM342" s="84"/>
      <c r="MJN342" s="84"/>
      <c r="MJO342" s="84"/>
      <c r="MJP342" s="84"/>
      <c r="MJQ342" s="84"/>
      <c r="MJR342" s="84"/>
      <c r="MJS342" s="84"/>
      <c r="MJT342" s="84"/>
      <c r="MJU342" s="84"/>
      <c r="MJV342" s="84"/>
      <c r="MJW342" s="84"/>
      <c r="MJX342" s="84"/>
      <c r="MJY342" s="84"/>
      <c r="MJZ342" s="84"/>
      <c r="MKA342" s="84"/>
      <c r="MKB342" s="84"/>
      <c r="MKC342" s="84"/>
      <c r="MKD342" s="84"/>
      <c r="MKE342" s="84"/>
      <c r="MKF342" s="84"/>
      <c r="MKG342" s="84"/>
      <c r="MKH342" s="84"/>
      <c r="MKI342" s="84"/>
      <c r="MKJ342" s="84"/>
      <c r="MKK342" s="84"/>
      <c r="MKL342" s="84"/>
      <c r="MKM342" s="84"/>
      <c r="MKN342" s="84"/>
      <c r="MKO342" s="84"/>
      <c r="MKP342" s="84"/>
      <c r="MKQ342" s="84"/>
      <c r="MKR342" s="84"/>
      <c r="MKS342" s="84"/>
      <c r="MKT342" s="84"/>
      <c r="MKU342" s="84"/>
      <c r="MKV342" s="84"/>
      <c r="MKW342" s="84"/>
      <c r="MKX342" s="84"/>
      <c r="MKY342" s="84"/>
      <c r="MKZ342" s="84"/>
      <c r="MLA342" s="84"/>
      <c r="MLB342" s="84"/>
      <c r="MLC342" s="84"/>
      <c r="MLD342" s="84"/>
      <c r="MLE342" s="84"/>
      <c r="MLF342" s="84"/>
      <c r="MLG342" s="84"/>
      <c r="MLH342" s="84"/>
      <c r="MLI342" s="84"/>
      <c r="MLJ342" s="84"/>
      <c r="MLK342" s="84"/>
      <c r="MLL342" s="84"/>
      <c r="MLM342" s="84"/>
      <c r="MLN342" s="84"/>
      <c r="MLO342" s="84"/>
      <c r="MLP342" s="84"/>
      <c r="MLQ342" s="84"/>
      <c r="MLR342" s="84"/>
      <c r="MLS342" s="84"/>
      <c r="MLT342" s="84"/>
      <c r="MLU342" s="84"/>
      <c r="MLV342" s="84"/>
      <c r="MLW342" s="84"/>
      <c r="MLX342" s="84"/>
      <c r="MLY342" s="84"/>
      <c r="MLZ342" s="84"/>
      <c r="MMA342" s="84"/>
      <c r="MMB342" s="84"/>
      <c r="MMC342" s="84"/>
      <c r="MMD342" s="84"/>
      <c r="MME342" s="84"/>
      <c r="MMF342" s="84"/>
      <c r="MMG342" s="84"/>
      <c r="MMH342" s="84"/>
      <c r="MMI342" s="84"/>
      <c r="MMJ342" s="84"/>
      <c r="MMK342" s="84"/>
      <c r="MML342" s="84"/>
      <c r="MMM342" s="84"/>
      <c r="MMN342" s="84"/>
      <c r="MMO342" s="84"/>
      <c r="MMP342" s="84"/>
      <c r="MMQ342" s="84"/>
      <c r="MMR342" s="84"/>
      <c r="MMS342" s="84"/>
      <c r="MMT342" s="84"/>
      <c r="MMU342" s="84"/>
      <c r="MMV342" s="84"/>
      <c r="MMW342" s="84"/>
      <c r="MMX342" s="84"/>
      <c r="MMY342" s="84"/>
      <c r="MMZ342" s="84"/>
      <c r="MNA342" s="84"/>
      <c r="MNB342" s="84"/>
      <c r="MNC342" s="84"/>
      <c r="MND342" s="84"/>
      <c r="MNE342" s="84"/>
      <c r="MNF342" s="84"/>
      <c r="MNG342" s="84"/>
      <c r="MNH342" s="84"/>
      <c r="MNI342" s="84"/>
      <c r="MNJ342" s="84"/>
      <c r="MNK342" s="84"/>
      <c r="MNL342" s="84"/>
      <c r="MNM342" s="84"/>
      <c r="MNN342" s="84"/>
      <c r="MNO342" s="84"/>
      <c r="MNP342" s="84"/>
      <c r="MNQ342" s="84"/>
      <c r="MNR342" s="84"/>
      <c r="MNS342" s="84"/>
      <c r="MNT342" s="84"/>
      <c r="MNU342" s="84"/>
      <c r="MNV342" s="84"/>
      <c r="MNW342" s="84"/>
      <c r="MNX342" s="84"/>
      <c r="MNY342" s="84"/>
      <c r="MNZ342" s="84"/>
      <c r="MOA342" s="84"/>
      <c r="MOB342" s="84"/>
      <c r="MOC342" s="84"/>
      <c r="MOD342" s="84"/>
      <c r="MOE342" s="84"/>
      <c r="MOF342" s="84"/>
      <c r="MOG342" s="84"/>
      <c r="MOH342" s="84"/>
      <c r="MOI342" s="84"/>
      <c r="MOJ342" s="84"/>
      <c r="MOK342" s="84"/>
      <c r="MOL342" s="84"/>
      <c r="MOM342" s="84"/>
      <c r="MON342" s="84"/>
      <c r="MOO342" s="84"/>
      <c r="MOP342" s="84"/>
      <c r="MOQ342" s="84"/>
      <c r="MOR342" s="84"/>
      <c r="MOS342" s="84"/>
      <c r="MOT342" s="84"/>
      <c r="MOU342" s="84"/>
      <c r="MOV342" s="84"/>
      <c r="MOW342" s="84"/>
      <c r="MOX342" s="84"/>
      <c r="MOY342" s="84"/>
      <c r="MOZ342" s="84"/>
      <c r="MPA342" s="84"/>
      <c r="MPB342" s="84"/>
      <c r="MPC342" s="84"/>
      <c r="MPD342" s="84"/>
      <c r="MPE342" s="84"/>
      <c r="MPF342" s="84"/>
      <c r="MPG342" s="84"/>
      <c r="MPH342" s="84"/>
      <c r="MPI342" s="84"/>
      <c r="MPJ342" s="84"/>
      <c r="MPK342" s="84"/>
      <c r="MPL342" s="84"/>
      <c r="MPM342" s="84"/>
      <c r="MPN342" s="84"/>
      <c r="MPO342" s="84"/>
      <c r="MPP342" s="84"/>
      <c r="MPQ342" s="84"/>
      <c r="MPR342" s="84"/>
      <c r="MPS342" s="84"/>
      <c r="MPT342" s="84"/>
      <c r="MPU342" s="84"/>
      <c r="MPV342" s="84"/>
      <c r="MPW342" s="84"/>
      <c r="MPX342" s="84"/>
      <c r="MPY342" s="84"/>
      <c r="MPZ342" s="84"/>
      <c r="MQA342" s="84"/>
      <c r="MQB342" s="84"/>
      <c r="MQC342" s="84"/>
      <c r="MQD342" s="84"/>
      <c r="MQE342" s="84"/>
      <c r="MQF342" s="84"/>
      <c r="MQG342" s="84"/>
      <c r="MQH342" s="84"/>
      <c r="MQI342" s="84"/>
      <c r="MQJ342" s="84"/>
      <c r="MQK342" s="84"/>
      <c r="MQL342" s="84"/>
      <c r="MQM342" s="84"/>
      <c r="MQN342" s="84"/>
      <c r="MQO342" s="84"/>
      <c r="MQP342" s="84"/>
      <c r="MQQ342" s="84"/>
      <c r="MQR342" s="84"/>
      <c r="MQS342" s="84"/>
      <c r="MQT342" s="84"/>
      <c r="MQU342" s="84"/>
      <c r="MQV342" s="84"/>
      <c r="MQW342" s="84"/>
      <c r="MQX342" s="84"/>
      <c r="MQY342" s="84"/>
      <c r="MQZ342" s="84"/>
      <c r="MRA342" s="84"/>
      <c r="MRB342" s="84"/>
      <c r="MRC342" s="84"/>
      <c r="MRD342" s="84"/>
      <c r="MRE342" s="84"/>
      <c r="MRF342" s="84"/>
      <c r="MRG342" s="84"/>
      <c r="MRH342" s="84"/>
      <c r="MRI342" s="84"/>
      <c r="MRJ342" s="84"/>
      <c r="MRK342" s="84"/>
      <c r="MRL342" s="84"/>
      <c r="MRM342" s="84"/>
      <c r="MRN342" s="84"/>
      <c r="MRO342" s="84"/>
      <c r="MRP342" s="84"/>
      <c r="MRQ342" s="84"/>
      <c r="MRR342" s="84"/>
      <c r="MRS342" s="84"/>
      <c r="MRT342" s="84"/>
      <c r="MRU342" s="84"/>
      <c r="MRV342" s="84"/>
      <c r="MRW342" s="84"/>
      <c r="MRX342" s="84"/>
      <c r="MRY342" s="84"/>
      <c r="MRZ342" s="84"/>
      <c r="MSA342" s="84"/>
      <c r="MSB342" s="84"/>
      <c r="MSC342" s="84"/>
      <c r="MSD342" s="84"/>
      <c r="MSE342" s="84"/>
      <c r="MSF342" s="84"/>
      <c r="MSG342" s="84"/>
      <c r="MSH342" s="84"/>
      <c r="MSI342" s="84"/>
      <c r="MSJ342" s="84"/>
      <c r="MSK342" s="84"/>
      <c r="MSL342" s="84"/>
      <c r="MSM342" s="84"/>
      <c r="MSN342" s="84"/>
      <c r="MSO342" s="84"/>
      <c r="MSP342" s="84"/>
      <c r="MSQ342" s="84"/>
      <c r="MSR342" s="84"/>
      <c r="MSS342" s="84"/>
      <c r="MST342" s="84"/>
      <c r="MSU342" s="84"/>
      <c r="MSV342" s="84"/>
      <c r="MSW342" s="84"/>
      <c r="MSX342" s="84"/>
      <c r="MSY342" s="84"/>
      <c r="MSZ342" s="84"/>
      <c r="MTA342" s="84"/>
      <c r="MTB342" s="84"/>
      <c r="MTC342" s="84"/>
      <c r="MTD342" s="84"/>
      <c r="MTE342" s="84"/>
      <c r="MTF342" s="84"/>
      <c r="MTG342" s="84"/>
      <c r="MTH342" s="84"/>
      <c r="MTI342" s="84"/>
      <c r="MTJ342" s="84"/>
      <c r="MTK342" s="84"/>
      <c r="MTL342" s="84"/>
      <c r="MTM342" s="84"/>
      <c r="MTN342" s="84"/>
      <c r="MTO342" s="84"/>
      <c r="MTP342" s="84"/>
      <c r="MTQ342" s="84"/>
      <c r="MTR342" s="84"/>
      <c r="MTS342" s="84"/>
      <c r="MTT342" s="84"/>
      <c r="MTU342" s="84"/>
      <c r="MTV342" s="84"/>
      <c r="MTW342" s="84"/>
      <c r="MTX342" s="84"/>
      <c r="MTY342" s="84"/>
      <c r="MTZ342" s="84"/>
      <c r="MUA342" s="84"/>
      <c r="MUB342" s="84"/>
      <c r="MUC342" s="84"/>
      <c r="MUD342" s="84"/>
      <c r="MUE342" s="84"/>
      <c r="MUF342" s="84"/>
      <c r="MUG342" s="84"/>
      <c r="MUH342" s="84"/>
      <c r="MUI342" s="84"/>
      <c r="MUJ342" s="84"/>
      <c r="MUK342" s="84"/>
      <c r="MUL342" s="84"/>
      <c r="MUM342" s="84"/>
      <c r="MUN342" s="84"/>
      <c r="MUO342" s="84"/>
      <c r="MUP342" s="84"/>
      <c r="MUQ342" s="84"/>
      <c r="MUR342" s="84"/>
      <c r="MUS342" s="84"/>
      <c r="MUT342" s="84"/>
      <c r="MUU342" s="84"/>
      <c r="MUV342" s="84"/>
      <c r="MUW342" s="84"/>
      <c r="MUX342" s="84"/>
      <c r="MUY342" s="84"/>
      <c r="MUZ342" s="84"/>
      <c r="MVA342" s="84"/>
      <c r="MVB342" s="84"/>
      <c r="MVC342" s="84"/>
      <c r="MVD342" s="84"/>
      <c r="MVE342" s="84"/>
      <c r="MVF342" s="84"/>
      <c r="MVG342" s="84"/>
      <c r="MVH342" s="84"/>
      <c r="MVI342" s="84"/>
      <c r="MVJ342" s="84"/>
      <c r="MVK342" s="84"/>
      <c r="MVL342" s="84"/>
      <c r="MVM342" s="84"/>
      <c r="MVN342" s="84"/>
      <c r="MVO342" s="84"/>
      <c r="MVP342" s="84"/>
      <c r="MVQ342" s="84"/>
      <c r="MVR342" s="84"/>
      <c r="MVS342" s="84"/>
      <c r="MVT342" s="84"/>
      <c r="MVU342" s="84"/>
      <c r="MVV342" s="84"/>
      <c r="MVW342" s="84"/>
      <c r="MVX342" s="84"/>
      <c r="MVY342" s="84"/>
      <c r="MVZ342" s="84"/>
      <c r="MWA342" s="84"/>
      <c r="MWB342" s="84"/>
      <c r="MWC342" s="84"/>
      <c r="MWD342" s="84"/>
      <c r="MWE342" s="84"/>
      <c r="MWF342" s="84"/>
      <c r="MWG342" s="84"/>
      <c r="MWH342" s="84"/>
      <c r="MWI342" s="84"/>
      <c r="MWJ342" s="84"/>
      <c r="MWK342" s="84"/>
      <c r="MWL342" s="84"/>
      <c r="MWM342" s="84"/>
      <c r="MWN342" s="84"/>
      <c r="MWO342" s="84"/>
      <c r="MWP342" s="84"/>
      <c r="MWQ342" s="84"/>
      <c r="MWR342" s="84"/>
      <c r="MWS342" s="84"/>
      <c r="MWT342" s="84"/>
      <c r="MWU342" s="84"/>
      <c r="MWV342" s="84"/>
      <c r="MWW342" s="84"/>
      <c r="MWX342" s="84"/>
      <c r="MWY342" s="84"/>
      <c r="MWZ342" s="84"/>
      <c r="MXA342" s="84"/>
      <c r="MXB342" s="84"/>
      <c r="MXC342" s="84"/>
      <c r="MXD342" s="84"/>
      <c r="MXE342" s="84"/>
      <c r="MXF342" s="84"/>
      <c r="MXG342" s="84"/>
      <c r="MXH342" s="84"/>
      <c r="MXI342" s="84"/>
      <c r="MXJ342" s="84"/>
      <c r="MXK342" s="84"/>
      <c r="MXL342" s="84"/>
      <c r="MXM342" s="84"/>
      <c r="MXN342" s="84"/>
      <c r="MXO342" s="84"/>
      <c r="MXP342" s="84"/>
      <c r="MXQ342" s="84"/>
      <c r="MXR342" s="84"/>
      <c r="MXS342" s="84"/>
      <c r="MXT342" s="84"/>
      <c r="MXU342" s="84"/>
      <c r="MXV342" s="84"/>
      <c r="MXW342" s="84"/>
      <c r="MXX342" s="84"/>
      <c r="MXY342" s="84"/>
      <c r="MXZ342" s="84"/>
      <c r="MYA342" s="84"/>
      <c r="MYB342" s="84"/>
      <c r="MYC342" s="84"/>
      <c r="MYD342" s="84"/>
      <c r="MYE342" s="84"/>
      <c r="MYF342" s="84"/>
      <c r="MYG342" s="84"/>
      <c r="MYH342" s="84"/>
      <c r="MYI342" s="84"/>
      <c r="MYJ342" s="84"/>
      <c r="MYK342" s="84"/>
      <c r="MYL342" s="84"/>
      <c r="MYM342" s="84"/>
      <c r="MYN342" s="84"/>
      <c r="MYO342" s="84"/>
      <c r="MYP342" s="84"/>
      <c r="MYQ342" s="84"/>
      <c r="MYR342" s="84"/>
      <c r="MYS342" s="84"/>
      <c r="MYT342" s="84"/>
      <c r="MYU342" s="84"/>
      <c r="MYV342" s="84"/>
      <c r="MYW342" s="84"/>
      <c r="MYX342" s="84"/>
      <c r="MYY342" s="84"/>
      <c r="MYZ342" s="84"/>
      <c r="MZA342" s="84"/>
      <c r="MZB342" s="84"/>
      <c r="MZC342" s="84"/>
      <c r="MZD342" s="84"/>
      <c r="MZE342" s="84"/>
      <c r="MZF342" s="84"/>
      <c r="MZG342" s="84"/>
      <c r="MZH342" s="84"/>
      <c r="MZI342" s="84"/>
      <c r="MZJ342" s="84"/>
      <c r="MZK342" s="84"/>
      <c r="MZL342" s="84"/>
      <c r="MZM342" s="84"/>
      <c r="MZN342" s="84"/>
      <c r="MZO342" s="84"/>
      <c r="MZP342" s="84"/>
      <c r="MZQ342" s="84"/>
      <c r="MZR342" s="84"/>
      <c r="MZS342" s="84"/>
      <c r="MZT342" s="84"/>
      <c r="MZU342" s="84"/>
      <c r="MZV342" s="84"/>
      <c r="MZW342" s="84"/>
      <c r="MZX342" s="84"/>
      <c r="MZY342" s="84"/>
      <c r="MZZ342" s="84"/>
      <c r="NAA342" s="84"/>
      <c r="NAB342" s="84"/>
      <c r="NAC342" s="84"/>
      <c r="NAD342" s="84"/>
      <c r="NAE342" s="84"/>
      <c r="NAF342" s="84"/>
      <c r="NAG342" s="84"/>
      <c r="NAH342" s="84"/>
      <c r="NAI342" s="84"/>
      <c r="NAJ342" s="84"/>
      <c r="NAK342" s="84"/>
      <c r="NAL342" s="84"/>
      <c r="NAM342" s="84"/>
      <c r="NAN342" s="84"/>
      <c r="NAO342" s="84"/>
      <c r="NAP342" s="84"/>
      <c r="NAQ342" s="84"/>
      <c r="NAR342" s="84"/>
      <c r="NAS342" s="84"/>
      <c r="NAT342" s="84"/>
      <c r="NAU342" s="84"/>
      <c r="NAV342" s="84"/>
      <c r="NAW342" s="84"/>
      <c r="NAX342" s="84"/>
      <c r="NAY342" s="84"/>
      <c r="NAZ342" s="84"/>
      <c r="NBA342" s="84"/>
      <c r="NBB342" s="84"/>
      <c r="NBC342" s="84"/>
      <c r="NBD342" s="84"/>
      <c r="NBE342" s="84"/>
      <c r="NBF342" s="84"/>
      <c r="NBG342" s="84"/>
      <c r="NBH342" s="84"/>
      <c r="NBI342" s="84"/>
      <c r="NBJ342" s="84"/>
      <c r="NBK342" s="84"/>
      <c r="NBL342" s="84"/>
      <c r="NBM342" s="84"/>
      <c r="NBN342" s="84"/>
      <c r="NBO342" s="84"/>
      <c r="NBP342" s="84"/>
      <c r="NBQ342" s="84"/>
      <c r="NBR342" s="84"/>
      <c r="NBS342" s="84"/>
      <c r="NBT342" s="84"/>
      <c r="NBU342" s="84"/>
      <c r="NBV342" s="84"/>
      <c r="NBW342" s="84"/>
      <c r="NBX342" s="84"/>
      <c r="NBY342" s="84"/>
      <c r="NBZ342" s="84"/>
      <c r="NCA342" s="84"/>
      <c r="NCB342" s="84"/>
      <c r="NCC342" s="84"/>
      <c r="NCD342" s="84"/>
      <c r="NCE342" s="84"/>
      <c r="NCF342" s="84"/>
      <c r="NCG342" s="84"/>
      <c r="NCH342" s="84"/>
      <c r="NCI342" s="84"/>
      <c r="NCJ342" s="84"/>
      <c r="NCK342" s="84"/>
      <c r="NCL342" s="84"/>
      <c r="NCM342" s="84"/>
      <c r="NCN342" s="84"/>
      <c r="NCO342" s="84"/>
      <c r="NCP342" s="84"/>
      <c r="NCQ342" s="84"/>
      <c r="NCR342" s="84"/>
      <c r="NCS342" s="84"/>
      <c r="NCT342" s="84"/>
      <c r="NCU342" s="84"/>
      <c r="NCV342" s="84"/>
      <c r="NCW342" s="84"/>
      <c r="NCX342" s="84"/>
      <c r="NCY342" s="84"/>
      <c r="NCZ342" s="84"/>
      <c r="NDA342" s="84"/>
      <c r="NDB342" s="84"/>
      <c r="NDC342" s="84"/>
      <c r="NDD342" s="84"/>
      <c r="NDE342" s="84"/>
      <c r="NDF342" s="84"/>
      <c r="NDG342" s="84"/>
      <c r="NDH342" s="84"/>
      <c r="NDI342" s="84"/>
      <c r="NDJ342" s="84"/>
      <c r="NDK342" s="84"/>
      <c r="NDL342" s="84"/>
      <c r="NDM342" s="84"/>
      <c r="NDN342" s="84"/>
      <c r="NDO342" s="84"/>
      <c r="NDP342" s="84"/>
      <c r="NDQ342" s="84"/>
      <c r="NDR342" s="84"/>
      <c r="NDS342" s="84"/>
      <c r="NDT342" s="84"/>
      <c r="NDU342" s="84"/>
      <c r="NDV342" s="84"/>
      <c r="NDW342" s="84"/>
      <c r="NDX342" s="84"/>
      <c r="NDY342" s="84"/>
      <c r="NDZ342" s="84"/>
      <c r="NEA342" s="84"/>
      <c r="NEB342" s="84"/>
      <c r="NEC342" s="84"/>
      <c r="NED342" s="84"/>
      <c r="NEE342" s="84"/>
      <c r="NEF342" s="84"/>
      <c r="NEG342" s="84"/>
      <c r="NEH342" s="84"/>
      <c r="NEI342" s="84"/>
      <c r="NEJ342" s="84"/>
      <c r="NEK342" s="84"/>
      <c r="NEL342" s="84"/>
      <c r="NEM342" s="84"/>
      <c r="NEN342" s="84"/>
      <c r="NEO342" s="84"/>
      <c r="NEP342" s="84"/>
      <c r="NEQ342" s="84"/>
      <c r="NER342" s="84"/>
      <c r="NES342" s="84"/>
      <c r="NET342" s="84"/>
      <c r="NEU342" s="84"/>
      <c r="NEV342" s="84"/>
      <c r="NEW342" s="84"/>
      <c r="NEX342" s="84"/>
      <c r="NEY342" s="84"/>
      <c r="NEZ342" s="84"/>
      <c r="NFA342" s="84"/>
      <c r="NFB342" s="84"/>
      <c r="NFC342" s="84"/>
      <c r="NFD342" s="84"/>
      <c r="NFE342" s="84"/>
      <c r="NFF342" s="84"/>
      <c r="NFG342" s="84"/>
      <c r="NFH342" s="84"/>
      <c r="NFI342" s="84"/>
      <c r="NFJ342" s="84"/>
      <c r="NFK342" s="84"/>
      <c r="NFL342" s="84"/>
      <c r="NFM342" s="84"/>
      <c r="NFN342" s="84"/>
      <c r="NFO342" s="84"/>
      <c r="NFP342" s="84"/>
      <c r="NFQ342" s="84"/>
      <c r="NFR342" s="84"/>
      <c r="NFS342" s="84"/>
      <c r="NFT342" s="84"/>
      <c r="NFU342" s="84"/>
      <c r="NFV342" s="84"/>
      <c r="NFW342" s="84"/>
      <c r="NFX342" s="84"/>
      <c r="NFY342" s="84"/>
      <c r="NFZ342" s="84"/>
      <c r="NGA342" s="84"/>
      <c r="NGB342" s="84"/>
      <c r="NGC342" s="84"/>
      <c r="NGD342" s="84"/>
      <c r="NGE342" s="84"/>
      <c r="NGF342" s="84"/>
      <c r="NGG342" s="84"/>
      <c r="NGH342" s="84"/>
      <c r="NGI342" s="84"/>
      <c r="NGJ342" s="84"/>
      <c r="NGK342" s="84"/>
      <c r="NGL342" s="84"/>
      <c r="NGM342" s="84"/>
      <c r="NGN342" s="84"/>
      <c r="NGO342" s="84"/>
      <c r="NGP342" s="84"/>
      <c r="NGQ342" s="84"/>
      <c r="NGR342" s="84"/>
      <c r="NGS342" s="84"/>
      <c r="NGT342" s="84"/>
      <c r="NGU342" s="84"/>
      <c r="NGV342" s="84"/>
      <c r="NGW342" s="84"/>
      <c r="NGX342" s="84"/>
      <c r="NGY342" s="84"/>
      <c r="NGZ342" s="84"/>
      <c r="NHA342" s="84"/>
      <c r="NHB342" s="84"/>
      <c r="NHC342" s="84"/>
      <c r="NHD342" s="84"/>
      <c r="NHE342" s="84"/>
      <c r="NHF342" s="84"/>
      <c r="NHG342" s="84"/>
      <c r="NHH342" s="84"/>
      <c r="NHI342" s="84"/>
      <c r="NHJ342" s="84"/>
      <c r="NHK342" s="84"/>
      <c r="NHL342" s="84"/>
      <c r="NHM342" s="84"/>
      <c r="NHN342" s="84"/>
      <c r="NHO342" s="84"/>
      <c r="NHP342" s="84"/>
      <c r="NHQ342" s="84"/>
      <c r="NHR342" s="84"/>
      <c r="NHS342" s="84"/>
      <c r="NHT342" s="84"/>
      <c r="NHU342" s="84"/>
      <c r="NHV342" s="84"/>
      <c r="NHW342" s="84"/>
      <c r="NHX342" s="84"/>
      <c r="NHY342" s="84"/>
      <c r="NHZ342" s="84"/>
      <c r="NIA342" s="84"/>
      <c r="NIB342" s="84"/>
      <c r="NIC342" s="84"/>
      <c r="NID342" s="84"/>
      <c r="NIE342" s="84"/>
      <c r="NIF342" s="84"/>
      <c r="NIG342" s="84"/>
      <c r="NIH342" s="84"/>
      <c r="NII342" s="84"/>
      <c r="NIJ342" s="84"/>
      <c r="NIK342" s="84"/>
      <c r="NIL342" s="84"/>
      <c r="NIM342" s="84"/>
      <c r="NIN342" s="84"/>
      <c r="NIO342" s="84"/>
      <c r="NIP342" s="84"/>
      <c r="NIQ342" s="84"/>
      <c r="NIR342" s="84"/>
      <c r="NIS342" s="84"/>
      <c r="NIT342" s="84"/>
      <c r="NIU342" s="84"/>
      <c r="NIV342" s="84"/>
      <c r="NIW342" s="84"/>
      <c r="NIX342" s="84"/>
      <c r="NIY342" s="84"/>
      <c r="NIZ342" s="84"/>
      <c r="NJA342" s="84"/>
      <c r="NJB342" s="84"/>
      <c r="NJC342" s="84"/>
      <c r="NJD342" s="84"/>
      <c r="NJE342" s="84"/>
      <c r="NJF342" s="84"/>
      <c r="NJG342" s="84"/>
      <c r="NJH342" s="84"/>
      <c r="NJI342" s="84"/>
      <c r="NJJ342" s="84"/>
      <c r="NJK342" s="84"/>
      <c r="NJL342" s="84"/>
      <c r="NJM342" s="84"/>
      <c r="NJN342" s="84"/>
      <c r="NJO342" s="84"/>
      <c r="NJP342" s="84"/>
      <c r="NJQ342" s="84"/>
      <c r="NJR342" s="84"/>
      <c r="NJS342" s="84"/>
      <c r="NJT342" s="84"/>
      <c r="NJU342" s="84"/>
      <c r="NJV342" s="84"/>
      <c r="NJW342" s="84"/>
      <c r="NJX342" s="84"/>
      <c r="NJY342" s="84"/>
      <c r="NJZ342" s="84"/>
      <c r="NKA342" s="84"/>
      <c r="NKB342" s="84"/>
      <c r="NKC342" s="84"/>
      <c r="NKD342" s="84"/>
      <c r="NKE342" s="84"/>
      <c r="NKF342" s="84"/>
      <c r="NKG342" s="84"/>
      <c r="NKH342" s="84"/>
      <c r="NKI342" s="84"/>
      <c r="NKJ342" s="84"/>
      <c r="NKK342" s="84"/>
      <c r="NKL342" s="84"/>
      <c r="NKM342" s="84"/>
      <c r="NKN342" s="84"/>
      <c r="NKO342" s="84"/>
      <c r="NKP342" s="84"/>
      <c r="NKQ342" s="84"/>
      <c r="NKR342" s="84"/>
      <c r="NKS342" s="84"/>
      <c r="NKT342" s="84"/>
      <c r="NKU342" s="84"/>
      <c r="NKV342" s="84"/>
      <c r="NKW342" s="84"/>
      <c r="NKX342" s="84"/>
      <c r="NKY342" s="84"/>
      <c r="NKZ342" s="84"/>
      <c r="NLA342" s="84"/>
      <c r="NLB342" s="84"/>
      <c r="NLC342" s="84"/>
      <c r="NLD342" s="84"/>
      <c r="NLE342" s="84"/>
      <c r="NLF342" s="84"/>
      <c r="NLG342" s="84"/>
      <c r="NLH342" s="84"/>
      <c r="NLI342" s="84"/>
      <c r="NLJ342" s="84"/>
      <c r="NLK342" s="84"/>
      <c r="NLL342" s="84"/>
      <c r="NLM342" s="84"/>
      <c r="NLN342" s="84"/>
      <c r="NLO342" s="84"/>
      <c r="NLP342" s="84"/>
      <c r="NLQ342" s="84"/>
      <c r="NLR342" s="84"/>
      <c r="NLS342" s="84"/>
      <c r="NLT342" s="84"/>
      <c r="NLU342" s="84"/>
      <c r="NLV342" s="84"/>
      <c r="NLW342" s="84"/>
      <c r="NLX342" s="84"/>
      <c r="NLY342" s="84"/>
      <c r="NLZ342" s="84"/>
      <c r="NMA342" s="84"/>
      <c r="NMB342" s="84"/>
      <c r="NMC342" s="84"/>
      <c r="NMD342" s="84"/>
      <c r="NME342" s="84"/>
      <c r="NMF342" s="84"/>
      <c r="NMG342" s="84"/>
      <c r="NMH342" s="84"/>
      <c r="NMI342" s="84"/>
      <c r="NMJ342" s="84"/>
      <c r="NMK342" s="84"/>
      <c r="NML342" s="84"/>
      <c r="NMM342" s="84"/>
      <c r="NMN342" s="84"/>
      <c r="NMO342" s="84"/>
      <c r="NMP342" s="84"/>
      <c r="NMQ342" s="84"/>
      <c r="NMR342" s="84"/>
      <c r="NMS342" s="84"/>
      <c r="NMT342" s="84"/>
      <c r="NMU342" s="84"/>
      <c r="NMV342" s="84"/>
      <c r="NMW342" s="84"/>
      <c r="NMX342" s="84"/>
      <c r="NMY342" s="84"/>
      <c r="NMZ342" s="84"/>
      <c r="NNA342" s="84"/>
      <c r="NNB342" s="84"/>
      <c r="NNC342" s="84"/>
      <c r="NND342" s="84"/>
      <c r="NNE342" s="84"/>
      <c r="NNF342" s="84"/>
      <c r="NNG342" s="84"/>
      <c r="NNH342" s="84"/>
      <c r="NNI342" s="84"/>
      <c r="NNJ342" s="84"/>
      <c r="NNK342" s="84"/>
      <c r="NNL342" s="84"/>
      <c r="NNM342" s="84"/>
      <c r="NNN342" s="84"/>
      <c r="NNO342" s="84"/>
      <c r="NNP342" s="84"/>
      <c r="NNQ342" s="84"/>
      <c r="NNR342" s="84"/>
      <c r="NNS342" s="84"/>
      <c r="NNT342" s="84"/>
      <c r="NNU342" s="84"/>
      <c r="NNV342" s="84"/>
      <c r="NNW342" s="84"/>
      <c r="NNX342" s="84"/>
      <c r="NNY342" s="84"/>
      <c r="NNZ342" s="84"/>
      <c r="NOA342" s="84"/>
      <c r="NOB342" s="84"/>
      <c r="NOC342" s="84"/>
      <c r="NOD342" s="84"/>
      <c r="NOE342" s="84"/>
      <c r="NOF342" s="84"/>
      <c r="NOG342" s="84"/>
      <c r="NOH342" s="84"/>
      <c r="NOI342" s="84"/>
      <c r="NOJ342" s="84"/>
      <c r="NOK342" s="84"/>
      <c r="NOL342" s="84"/>
      <c r="NOM342" s="84"/>
      <c r="NON342" s="84"/>
      <c r="NOO342" s="84"/>
      <c r="NOP342" s="84"/>
      <c r="NOQ342" s="84"/>
      <c r="NOR342" s="84"/>
      <c r="NOS342" s="84"/>
      <c r="NOT342" s="84"/>
      <c r="NOU342" s="84"/>
      <c r="NOV342" s="84"/>
      <c r="NOW342" s="84"/>
      <c r="NOX342" s="84"/>
      <c r="NOY342" s="84"/>
      <c r="NOZ342" s="84"/>
      <c r="NPA342" s="84"/>
      <c r="NPB342" s="84"/>
      <c r="NPC342" s="84"/>
      <c r="NPD342" s="84"/>
      <c r="NPE342" s="84"/>
      <c r="NPF342" s="84"/>
      <c r="NPG342" s="84"/>
      <c r="NPH342" s="84"/>
      <c r="NPI342" s="84"/>
      <c r="NPJ342" s="84"/>
      <c r="NPK342" s="84"/>
      <c r="NPL342" s="84"/>
      <c r="NPM342" s="84"/>
      <c r="NPN342" s="84"/>
      <c r="NPO342" s="84"/>
      <c r="NPP342" s="84"/>
      <c r="NPQ342" s="84"/>
      <c r="NPR342" s="84"/>
      <c r="NPS342" s="84"/>
      <c r="NPT342" s="84"/>
      <c r="NPU342" s="84"/>
      <c r="NPV342" s="84"/>
      <c r="NPW342" s="84"/>
      <c r="NPX342" s="84"/>
      <c r="NPY342" s="84"/>
      <c r="NPZ342" s="84"/>
      <c r="NQA342" s="84"/>
      <c r="NQB342" s="84"/>
      <c r="NQC342" s="84"/>
      <c r="NQD342" s="84"/>
      <c r="NQE342" s="84"/>
      <c r="NQF342" s="84"/>
      <c r="NQG342" s="84"/>
      <c r="NQH342" s="84"/>
      <c r="NQI342" s="84"/>
      <c r="NQJ342" s="84"/>
      <c r="NQK342" s="84"/>
      <c r="NQL342" s="84"/>
      <c r="NQM342" s="84"/>
      <c r="NQN342" s="84"/>
      <c r="NQO342" s="84"/>
      <c r="NQP342" s="84"/>
      <c r="NQQ342" s="84"/>
      <c r="NQR342" s="84"/>
      <c r="NQS342" s="84"/>
      <c r="NQT342" s="84"/>
      <c r="NQU342" s="84"/>
      <c r="NQV342" s="84"/>
      <c r="NQW342" s="84"/>
      <c r="NQX342" s="84"/>
      <c r="NQY342" s="84"/>
      <c r="NQZ342" s="84"/>
      <c r="NRA342" s="84"/>
      <c r="NRB342" s="84"/>
      <c r="NRC342" s="84"/>
      <c r="NRD342" s="84"/>
      <c r="NRE342" s="84"/>
      <c r="NRF342" s="84"/>
      <c r="NRG342" s="84"/>
      <c r="NRH342" s="84"/>
      <c r="NRI342" s="84"/>
      <c r="NRJ342" s="84"/>
      <c r="NRK342" s="84"/>
      <c r="NRL342" s="84"/>
      <c r="NRM342" s="84"/>
      <c r="NRN342" s="84"/>
      <c r="NRO342" s="84"/>
      <c r="NRP342" s="84"/>
      <c r="NRQ342" s="84"/>
      <c r="NRR342" s="84"/>
      <c r="NRS342" s="84"/>
      <c r="NRT342" s="84"/>
      <c r="NRU342" s="84"/>
      <c r="NRV342" s="84"/>
      <c r="NRW342" s="84"/>
      <c r="NRX342" s="84"/>
      <c r="NRY342" s="84"/>
      <c r="NRZ342" s="84"/>
      <c r="NSA342" s="84"/>
      <c r="NSB342" s="84"/>
      <c r="NSC342" s="84"/>
      <c r="NSD342" s="84"/>
      <c r="NSE342" s="84"/>
      <c r="NSF342" s="84"/>
      <c r="NSG342" s="84"/>
      <c r="NSH342" s="84"/>
      <c r="NSI342" s="84"/>
      <c r="NSJ342" s="84"/>
      <c r="NSK342" s="84"/>
      <c r="NSL342" s="84"/>
      <c r="NSM342" s="84"/>
      <c r="NSN342" s="84"/>
      <c r="NSO342" s="84"/>
      <c r="NSP342" s="84"/>
      <c r="NSQ342" s="84"/>
      <c r="NSR342" s="84"/>
      <c r="NSS342" s="84"/>
      <c r="NST342" s="84"/>
      <c r="NSU342" s="84"/>
      <c r="NSV342" s="84"/>
      <c r="NSW342" s="84"/>
      <c r="NSX342" s="84"/>
      <c r="NSY342" s="84"/>
      <c r="NSZ342" s="84"/>
      <c r="NTA342" s="84"/>
      <c r="NTB342" s="84"/>
      <c r="NTC342" s="84"/>
      <c r="NTD342" s="84"/>
      <c r="NTE342" s="84"/>
      <c r="NTF342" s="84"/>
      <c r="NTG342" s="84"/>
      <c r="NTH342" s="84"/>
      <c r="NTI342" s="84"/>
      <c r="NTJ342" s="84"/>
      <c r="NTK342" s="84"/>
      <c r="NTL342" s="84"/>
      <c r="NTM342" s="84"/>
      <c r="NTN342" s="84"/>
      <c r="NTO342" s="84"/>
      <c r="NTP342" s="84"/>
      <c r="NTQ342" s="84"/>
      <c r="NTR342" s="84"/>
      <c r="NTS342" s="84"/>
      <c r="NTT342" s="84"/>
      <c r="NTU342" s="84"/>
      <c r="NTV342" s="84"/>
      <c r="NTW342" s="84"/>
      <c r="NTX342" s="84"/>
      <c r="NTY342" s="84"/>
      <c r="NTZ342" s="84"/>
      <c r="NUA342" s="84"/>
      <c r="NUB342" s="84"/>
      <c r="NUC342" s="84"/>
      <c r="NUD342" s="84"/>
      <c r="NUE342" s="84"/>
      <c r="NUF342" s="84"/>
      <c r="NUG342" s="84"/>
      <c r="NUH342" s="84"/>
      <c r="NUI342" s="84"/>
      <c r="NUJ342" s="84"/>
      <c r="NUK342" s="84"/>
      <c r="NUL342" s="84"/>
      <c r="NUM342" s="84"/>
      <c r="NUN342" s="84"/>
      <c r="NUO342" s="84"/>
      <c r="NUP342" s="84"/>
      <c r="NUQ342" s="84"/>
      <c r="NUR342" s="84"/>
      <c r="NUS342" s="84"/>
      <c r="NUT342" s="84"/>
      <c r="NUU342" s="84"/>
      <c r="NUV342" s="84"/>
      <c r="NUW342" s="84"/>
      <c r="NUX342" s="84"/>
      <c r="NUY342" s="84"/>
      <c r="NUZ342" s="84"/>
      <c r="NVA342" s="84"/>
      <c r="NVB342" s="84"/>
      <c r="NVC342" s="84"/>
      <c r="NVD342" s="84"/>
      <c r="NVE342" s="84"/>
      <c r="NVF342" s="84"/>
      <c r="NVG342" s="84"/>
      <c r="NVH342" s="84"/>
      <c r="NVI342" s="84"/>
      <c r="NVJ342" s="84"/>
      <c r="NVK342" s="84"/>
      <c r="NVL342" s="84"/>
      <c r="NVM342" s="84"/>
      <c r="NVN342" s="84"/>
      <c r="NVO342" s="84"/>
      <c r="NVP342" s="84"/>
      <c r="NVQ342" s="84"/>
      <c r="NVR342" s="84"/>
      <c r="NVS342" s="84"/>
      <c r="NVT342" s="84"/>
      <c r="NVU342" s="84"/>
      <c r="NVV342" s="84"/>
      <c r="NVW342" s="84"/>
      <c r="NVX342" s="84"/>
      <c r="NVY342" s="84"/>
      <c r="NVZ342" s="84"/>
      <c r="NWA342" s="84"/>
      <c r="NWB342" s="84"/>
      <c r="NWC342" s="84"/>
      <c r="NWD342" s="84"/>
      <c r="NWE342" s="84"/>
      <c r="NWF342" s="84"/>
      <c r="NWG342" s="84"/>
      <c r="NWH342" s="84"/>
      <c r="NWI342" s="84"/>
      <c r="NWJ342" s="84"/>
      <c r="NWK342" s="84"/>
      <c r="NWL342" s="84"/>
      <c r="NWM342" s="84"/>
      <c r="NWN342" s="84"/>
      <c r="NWO342" s="84"/>
      <c r="NWP342" s="84"/>
      <c r="NWQ342" s="84"/>
      <c r="NWR342" s="84"/>
      <c r="NWS342" s="84"/>
      <c r="NWT342" s="84"/>
      <c r="NWU342" s="84"/>
      <c r="NWV342" s="84"/>
      <c r="NWW342" s="84"/>
      <c r="NWX342" s="84"/>
      <c r="NWY342" s="84"/>
      <c r="NWZ342" s="84"/>
      <c r="NXA342" s="84"/>
      <c r="NXB342" s="84"/>
      <c r="NXC342" s="84"/>
      <c r="NXD342" s="84"/>
      <c r="NXE342" s="84"/>
      <c r="NXF342" s="84"/>
      <c r="NXG342" s="84"/>
      <c r="NXH342" s="84"/>
      <c r="NXI342" s="84"/>
      <c r="NXJ342" s="84"/>
      <c r="NXK342" s="84"/>
      <c r="NXL342" s="84"/>
      <c r="NXM342" s="84"/>
      <c r="NXN342" s="84"/>
      <c r="NXO342" s="84"/>
      <c r="NXP342" s="84"/>
      <c r="NXQ342" s="84"/>
      <c r="NXR342" s="84"/>
      <c r="NXS342" s="84"/>
      <c r="NXT342" s="84"/>
      <c r="NXU342" s="84"/>
      <c r="NXV342" s="84"/>
      <c r="NXW342" s="84"/>
      <c r="NXX342" s="84"/>
      <c r="NXY342" s="84"/>
      <c r="NXZ342" s="84"/>
      <c r="NYA342" s="84"/>
      <c r="NYB342" s="84"/>
      <c r="NYC342" s="84"/>
      <c r="NYD342" s="84"/>
      <c r="NYE342" s="84"/>
      <c r="NYF342" s="84"/>
      <c r="NYG342" s="84"/>
      <c r="NYH342" s="84"/>
      <c r="NYI342" s="84"/>
      <c r="NYJ342" s="84"/>
      <c r="NYK342" s="84"/>
      <c r="NYL342" s="84"/>
      <c r="NYM342" s="84"/>
      <c r="NYN342" s="84"/>
      <c r="NYO342" s="84"/>
      <c r="NYP342" s="84"/>
      <c r="NYQ342" s="84"/>
      <c r="NYR342" s="84"/>
      <c r="NYS342" s="84"/>
      <c r="NYT342" s="84"/>
      <c r="NYU342" s="84"/>
      <c r="NYV342" s="84"/>
      <c r="NYW342" s="84"/>
      <c r="NYX342" s="84"/>
      <c r="NYY342" s="84"/>
      <c r="NYZ342" s="84"/>
      <c r="NZA342" s="84"/>
      <c r="NZB342" s="84"/>
      <c r="NZC342" s="84"/>
      <c r="NZD342" s="84"/>
      <c r="NZE342" s="84"/>
      <c r="NZF342" s="84"/>
      <c r="NZG342" s="84"/>
      <c r="NZH342" s="84"/>
      <c r="NZI342" s="84"/>
      <c r="NZJ342" s="84"/>
      <c r="NZK342" s="84"/>
      <c r="NZL342" s="84"/>
      <c r="NZM342" s="84"/>
      <c r="NZN342" s="84"/>
      <c r="NZO342" s="84"/>
      <c r="NZP342" s="84"/>
      <c r="NZQ342" s="84"/>
      <c r="NZR342" s="84"/>
      <c r="NZS342" s="84"/>
      <c r="NZT342" s="84"/>
      <c r="NZU342" s="84"/>
      <c r="NZV342" s="84"/>
      <c r="NZW342" s="84"/>
      <c r="NZX342" s="84"/>
      <c r="NZY342" s="84"/>
      <c r="NZZ342" s="84"/>
      <c r="OAA342" s="84"/>
      <c r="OAB342" s="84"/>
      <c r="OAC342" s="84"/>
      <c r="OAD342" s="84"/>
      <c r="OAE342" s="84"/>
      <c r="OAF342" s="84"/>
      <c r="OAG342" s="84"/>
      <c r="OAH342" s="84"/>
      <c r="OAI342" s="84"/>
      <c r="OAJ342" s="84"/>
      <c r="OAK342" s="84"/>
      <c r="OAL342" s="84"/>
      <c r="OAM342" s="84"/>
      <c r="OAN342" s="84"/>
      <c r="OAO342" s="84"/>
      <c r="OAP342" s="84"/>
      <c r="OAQ342" s="84"/>
      <c r="OAR342" s="84"/>
      <c r="OAS342" s="84"/>
      <c r="OAT342" s="84"/>
      <c r="OAU342" s="84"/>
      <c r="OAV342" s="84"/>
      <c r="OAW342" s="84"/>
      <c r="OAX342" s="84"/>
      <c r="OAY342" s="84"/>
      <c r="OAZ342" s="84"/>
      <c r="OBA342" s="84"/>
      <c r="OBB342" s="84"/>
      <c r="OBC342" s="84"/>
      <c r="OBD342" s="84"/>
      <c r="OBE342" s="84"/>
      <c r="OBF342" s="84"/>
      <c r="OBG342" s="84"/>
      <c r="OBH342" s="84"/>
      <c r="OBI342" s="84"/>
      <c r="OBJ342" s="84"/>
      <c r="OBK342" s="84"/>
      <c r="OBL342" s="84"/>
      <c r="OBM342" s="84"/>
      <c r="OBN342" s="84"/>
      <c r="OBO342" s="84"/>
      <c r="OBP342" s="84"/>
      <c r="OBQ342" s="84"/>
      <c r="OBR342" s="84"/>
      <c r="OBS342" s="84"/>
      <c r="OBT342" s="84"/>
      <c r="OBU342" s="84"/>
      <c r="OBV342" s="84"/>
      <c r="OBW342" s="84"/>
      <c r="OBX342" s="84"/>
      <c r="OBY342" s="84"/>
      <c r="OBZ342" s="84"/>
      <c r="OCA342" s="84"/>
      <c r="OCB342" s="84"/>
      <c r="OCC342" s="84"/>
      <c r="OCD342" s="84"/>
      <c r="OCE342" s="84"/>
      <c r="OCF342" s="84"/>
      <c r="OCG342" s="84"/>
      <c r="OCH342" s="84"/>
      <c r="OCI342" s="84"/>
      <c r="OCJ342" s="84"/>
      <c r="OCK342" s="84"/>
      <c r="OCL342" s="84"/>
      <c r="OCM342" s="84"/>
      <c r="OCN342" s="84"/>
      <c r="OCO342" s="84"/>
      <c r="OCP342" s="84"/>
      <c r="OCQ342" s="84"/>
      <c r="OCR342" s="84"/>
      <c r="OCS342" s="84"/>
      <c r="OCT342" s="84"/>
      <c r="OCU342" s="84"/>
      <c r="OCV342" s="84"/>
      <c r="OCW342" s="84"/>
      <c r="OCX342" s="84"/>
      <c r="OCY342" s="84"/>
      <c r="OCZ342" s="84"/>
      <c r="ODA342" s="84"/>
      <c r="ODB342" s="84"/>
      <c r="ODC342" s="84"/>
      <c r="ODD342" s="84"/>
      <c r="ODE342" s="84"/>
      <c r="ODF342" s="84"/>
      <c r="ODG342" s="84"/>
      <c r="ODH342" s="84"/>
      <c r="ODI342" s="84"/>
      <c r="ODJ342" s="84"/>
      <c r="ODK342" s="84"/>
      <c r="ODL342" s="84"/>
      <c r="ODM342" s="84"/>
      <c r="ODN342" s="84"/>
      <c r="ODO342" s="84"/>
      <c r="ODP342" s="84"/>
      <c r="ODQ342" s="84"/>
      <c r="ODR342" s="84"/>
      <c r="ODS342" s="84"/>
      <c r="ODT342" s="84"/>
      <c r="ODU342" s="84"/>
      <c r="ODV342" s="84"/>
      <c r="ODW342" s="84"/>
      <c r="ODX342" s="84"/>
      <c r="ODY342" s="84"/>
      <c r="ODZ342" s="84"/>
      <c r="OEA342" s="84"/>
      <c r="OEB342" s="84"/>
      <c r="OEC342" s="84"/>
      <c r="OED342" s="84"/>
      <c r="OEE342" s="84"/>
      <c r="OEF342" s="84"/>
      <c r="OEG342" s="84"/>
      <c r="OEH342" s="84"/>
      <c r="OEI342" s="84"/>
      <c r="OEJ342" s="84"/>
      <c r="OEK342" s="84"/>
      <c r="OEL342" s="84"/>
      <c r="OEM342" s="84"/>
      <c r="OEN342" s="84"/>
      <c r="OEO342" s="84"/>
      <c r="OEP342" s="84"/>
      <c r="OEQ342" s="84"/>
      <c r="OER342" s="84"/>
      <c r="OES342" s="84"/>
      <c r="OET342" s="84"/>
      <c r="OEU342" s="84"/>
      <c r="OEV342" s="84"/>
      <c r="OEW342" s="84"/>
      <c r="OEX342" s="84"/>
      <c r="OEY342" s="84"/>
      <c r="OEZ342" s="84"/>
      <c r="OFA342" s="84"/>
      <c r="OFB342" s="84"/>
      <c r="OFC342" s="84"/>
      <c r="OFD342" s="84"/>
      <c r="OFE342" s="84"/>
      <c r="OFF342" s="84"/>
      <c r="OFG342" s="84"/>
      <c r="OFH342" s="84"/>
      <c r="OFI342" s="84"/>
      <c r="OFJ342" s="84"/>
      <c r="OFK342" s="84"/>
      <c r="OFL342" s="84"/>
      <c r="OFM342" s="84"/>
      <c r="OFN342" s="84"/>
      <c r="OFO342" s="84"/>
      <c r="OFP342" s="84"/>
      <c r="OFQ342" s="84"/>
      <c r="OFR342" s="84"/>
      <c r="OFS342" s="84"/>
      <c r="OFT342" s="84"/>
      <c r="OFU342" s="84"/>
      <c r="OFV342" s="84"/>
      <c r="OFW342" s="84"/>
      <c r="OFX342" s="84"/>
      <c r="OFY342" s="84"/>
      <c r="OFZ342" s="84"/>
      <c r="OGA342" s="84"/>
      <c r="OGB342" s="84"/>
      <c r="OGC342" s="84"/>
      <c r="OGD342" s="84"/>
      <c r="OGE342" s="84"/>
      <c r="OGF342" s="84"/>
      <c r="OGG342" s="84"/>
      <c r="OGH342" s="84"/>
      <c r="OGI342" s="84"/>
      <c r="OGJ342" s="84"/>
      <c r="OGK342" s="84"/>
      <c r="OGL342" s="84"/>
      <c r="OGM342" s="84"/>
      <c r="OGN342" s="84"/>
      <c r="OGO342" s="84"/>
      <c r="OGP342" s="84"/>
      <c r="OGQ342" s="84"/>
      <c r="OGR342" s="84"/>
      <c r="OGS342" s="84"/>
      <c r="OGT342" s="84"/>
      <c r="OGU342" s="84"/>
      <c r="OGV342" s="84"/>
      <c r="OGW342" s="84"/>
      <c r="OGX342" s="84"/>
      <c r="OGY342" s="84"/>
      <c r="OGZ342" s="84"/>
      <c r="OHA342" s="84"/>
      <c r="OHB342" s="84"/>
      <c r="OHC342" s="84"/>
      <c r="OHD342" s="84"/>
      <c r="OHE342" s="84"/>
      <c r="OHF342" s="84"/>
      <c r="OHG342" s="84"/>
      <c r="OHH342" s="84"/>
      <c r="OHI342" s="84"/>
      <c r="OHJ342" s="84"/>
      <c r="OHK342" s="84"/>
      <c r="OHL342" s="84"/>
      <c r="OHM342" s="84"/>
      <c r="OHN342" s="84"/>
      <c r="OHO342" s="84"/>
      <c r="OHP342" s="84"/>
      <c r="OHQ342" s="84"/>
      <c r="OHR342" s="84"/>
      <c r="OHS342" s="84"/>
      <c r="OHT342" s="84"/>
      <c r="OHU342" s="84"/>
      <c r="OHV342" s="84"/>
      <c r="OHW342" s="84"/>
      <c r="OHX342" s="84"/>
      <c r="OHY342" s="84"/>
      <c r="OHZ342" s="84"/>
      <c r="OIA342" s="84"/>
      <c r="OIB342" s="84"/>
      <c r="OIC342" s="84"/>
      <c r="OID342" s="84"/>
      <c r="OIE342" s="84"/>
      <c r="OIF342" s="84"/>
      <c r="OIG342" s="84"/>
      <c r="OIH342" s="84"/>
      <c r="OII342" s="84"/>
      <c r="OIJ342" s="84"/>
      <c r="OIK342" s="84"/>
      <c r="OIL342" s="84"/>
      <c r="OIM342" s="84"/>
      <c r="OIN342" s="84"/>
      <c r="OIO342" s="84"/>
      <c r="OIP342" s="84"/>
      <c r="OIQ342" s="84"/>
      <c r="OIR342" s="84"/>
      <c r="OIS342" s="84"/>
      <c r="OIT342" s="84"/>
      <c r="OIU342" s="84"/>
      <c r="OIV342" s="84"/>
      <c r="OIW342" s="84"/>
      <c r="OIX342" s="84"/>
      <c r="OIY342" s="84"/>
      <c r="OIZ342" s="84"/>
      <c r="OJA342" s="84"/>
      <c r="OJB342" s="84"/>
      <c r="OJC342" s="84"/>
      <c r="OJD342" s="84"/>
      <c r="OJE342" s="84"/>
      <c r="OJF342" s="84"/>
      <c r="OJG342" s="84"/>
      <c r="OJH342" s="84"/>
      <c r="OJI342" s="84"/>
      <c r="OJJ342" s="84"/>
      <c r="OJK342" s="84"/>
      <c r="OJL342" s="84"/>
      <c r="OJM342" s="84"/>
      <c r="OJN342" s="84"/>
      <c r="OJO342" s="84"/>
      <c r="OJP342" s="84"/>
      <c r="OJQ342" s="84"/>
      <c r="OJR342" s="84"/>
      <c r="OJS342" s="84"/>
      <c r="OJT342" s="84"/>
      <c r="OJU342" s="84"/>
      <c r="OJV342" s="84"/>
      <c r="OJW342" s="84"/>
      <c r="OJX342" s="84"/>
      <c r="OJY342" s="84"/>
      <c r="OJZ342" s="84"/>
      <c r="OKA342" s="84"/>
      <c r="OKB342" s="84"/>
      <c r="OKC342" s="84"/>
      <c r="OKD342" s="84"/>
      <c r="OKE342" s="84"/>
      <c r="OKF342" s="84"/>
      <c r="OKG342" s="84"/>
      <c r="OKH342" s="84"/>
      <c r="OKI342" s="84"/>
      <c r="OKJ342" s="84"/>
      <c r="OKK342" s="84"/>
      <c r="OKL342" s="84"/>
      <c r="OKM342" s="84"/>
      <c r="OKN342" s="84"/>
      <c r="OKO342" s="84"/>
      <c r="OKP342" s="84"/>
      <c r="OKQ342" s="84"/>
      <c r="OKR342" s="84"/>
      <c r="OKS342" s="84"/>
      <c r="OKT342" s="84"/>
      <c r="OKU342" s="84"/>
      <c r="OKV342" s="84"/>
      <c r="OKW342" s="84"/>
      <c r="OKX342" s="84"/>
      <c r="OKY342" s="84"/>
      <c r="OKZ342" s="84"/>
      <c r="OLA342" s="84"/>
      <c r="OLB342" s="84"/>
      <c r="OLC342" s="84"/>
      <c r="OLD342" s="84"/>
      <c r="OLE342" s="84"/>
      <c r="OLF342" s="84"/>
      <c r="OLG342" s="84"/>
      <c r="OLH342" s="84"/>
      <c r="OLI342" s="84"/>
      <c r="OLJ342" s="84"/>
      <c r="OLK342" s="84"/>
      <c r="OLL342" s="84"/>
      <c r="OLM342" s="84"/>
      <c r="OLN342" s="84"/>
      <c r="OLO342" s="84"/>
      <c r="OLP342" s="84"/>
      <c r="OLQ342" s="84"/>
      <c r="OLR342" s="84"/>
      <c r="OLS342" s="84"/>
      <c r="OLT342" s="84"/>
      <c r="OLU342" s="84"/>
      <c r="OLV342" s="84"/>
      <c r="OLW342" s="84"/>
      <c r="OLX342" s="84"/>
      <c r="OLY342" s="84"/>
      <c r="OLZ342" s="84"/>
      <c r="OMA342" s="84"/>
      <c r="OMB342" s="84"/>
      <c r="OMC342" s="84"/>
      <c r="OMD342" s="84"/>
      <c r="OME342" s="84"/>
      <c r="OMF342" s="84"/>
      <c r="OMG342" s="84"/>
      <c r="OMH342" s="84"/>
      <c r="OMI342" s="84"/>
      <c r="OMJ342" s="84"/>
      <c r="OMK342" s="84"/>
      <c r="OML342" s="84"/>
      <c r="OMM342" s="84"/>
      <c r="OMN342" s="84"/>
      <c r="OMO342" s="84"/>
      <c r="OMP342" s="84"/>
      <c r="OMQ342" s="84"/>
      <c r="OMR342" s="84"/>
      <c r="OMS342" s="84"/>
      <c r="OMT342" s="84"/>
      <c r="OMU342" s="84"/>
      <c r="OMV342" s="84"/>
      <c r="OMW342" s="84"/>
      <c r="OMX342" s="84"/>
      <c r="OMY342" s="84"/>
      <c r="OMZ342" s="84"/>
      <c r="ONA342" s="84"/>
      <c r="ONB342" s="84"/>
      <c r="ONC342" s="84"/>
      <c r="OND342" s="84"/>
      <c r="ONE342" s="84"/>
      <c r="ONF342" s="84"/>
      <c r="ONG342" s="84"/>
      <c r="ONH342" s="84"/>
      <c r="ONI342" s="84"/>
      <c r="ONJ342" s="84"/>
      <c r="ONK342" s="84"/>
      <c r="ONL342" s="84"/>
      <c r="ONM342" s="84"/>
      <c r="ONN342" s="84"/>
      <c r="ONO342" s="84"/>
      <c r="ONP342" s="84"/>
      <c r="ONQ342" s="84"/>
      <c r="ONR342" s="84"/>
      <c r="ONS342" s="84"/>
      <c r="ONT342" s="84"/>
      <c r="ONU342" s="84"/>
      <c r="ONV342" s="84"/>
      <c r="ONW342" s="84"/>
      <c r="ONX342" s="84"/>
      <c r="ONY342" s="84"/>
      <c r="ONZ342" s="84"/>
      <c r="OOA342" s="84"/>
      <c r="OOB342" s="84"/>
      <c r="OOC342" s="84"/>
      <c r="OOD342" s="84"/>
      <c r="OOE342" s="84"/>
      <c r="OOF342" s="84"/>
      <c r="OOG342" s="84"/>
      <c r="OOH342" s="84"/>
      <c r="OOI342" s="84"/>
      <c r="OOJ342" s="84"/>
      <c r="OOK342" s="84"/>
      <c r="OOL342" s="84"/>
      <c r="OOM342" s="84"/>
      <c r="OON342" s="84"/>
      <c r="OOO342" s="84"/>
      <c r="OOP342" s="84"/>
      <c r="OOQ342" s="84"/>
      <c r="OOR342" s="84"/>
      <c r="OOS342" s="84"/>
      <c r="OOT342" s="84"/>
      <c r="OOU342" s="84"/>
      <c r="OOV342" s="84"/>
      <c r="OOW342" s="84"/>
      <c r="OOX342" s="84"/>
      <c r="OOY342" s="84"/>
      <c r="OOZ342" s="84"/>
      <c r="OPA342" s="84"/>
      <c r="OPB342" s="84"/>
      <c r="OPC342" s="84"/>
      <c r="OPD342" s="84"/>
      <c r="OPE342" s="84"/>
      <c r="OPF342" s="84"/>
      <c r="OPG342" s="84"/>
      <c r="OPH342" s="84"/>
      <c r="OPI342" s="84"/>
      <c r="OPJ342" s="84"/>
      <c r="OPK342" s="84"/>
      <c r="OPL342" s="84"/>
      <c r="OPM342" s="84"/>
      <c r="OPN342" s="84"/>
      <c r="OPO342" s="84"/>
      <c r="OPP342" s="84"/>
      <c r="OPQ342" s="84"/>
      <c r="OPR342" s="84"/>
      <c r="OPS342" s="84"/>
      <c r="OPT342" s="84"/>
      <c r="OPU342" s="84"/>
      <c r="OPV342" s="84"/>
      <c r="OPW342" s="84"/>
      <c r="OPX342" s="84"/>
      <c r="OPY342" s="84"/>
      <c r="OPZ342" s="84"/>
      <c r="OQA342" s="84"/>
      <c r="OQB342" s="84"/>
      <c r="OQC342" s="84"/>
      <c r="OQD342" s="84"/>
      <c r="OQE342" s="84"/>
      <c r="OQF342" s="84"/>
      <c r="OQG342" s="84"/>
      <c r="OQH342" s="84"/>
      <c r="OQI342" s="84"/>
      <c r="OQJ342" s="84"/>
      <c r="OQK342" s="84"/>
      <c r="OQL342" s="84"/>
      <c r="OQM342" s="84"/>
      <c r="OQN342" s="84"/>
      <c r="OQO342" s="84"/>
      <c r="OQP342" s="84"/>
      <c r="OQQ342" s="84"/>
      <c r="OQR342" s="84"/>
      <c r="OQS342" s="84"/>
      <c r="OQT342" s="84"/>
      <c r="OQU342" s="84"/>
      <c r="OQV342" s="84"/>
      <c r="OQW342" s="84"/>
      <c r="OQX342" s="84"/>
      <c r="OQY342" s="84"/>
      <c r="OQZ342" s="84"/>
      <c r="ORA342" s="84"/>
      <c r="ORB342" s="84"/>
      <c r="ORC342" s="84"/>
      <c r="ORD342" s="84"/>
      <c r="ORE342" s="84"/>
      <c r="ORF342" s="84"/>
      <c r="ORG342" s="84"/>
      <c r="ORH342" s="84"/>
      <c r="ORI342" s="84"/>
      <c r="ORJ342" s="84"/>
      <c r="ORK342" s="84"/>
      <c r="ORL342" s="84"/>
      <c r="ORM342" s="84"/>
      <c r="ORN342" s="84"/>
      <c r="ORO342" s="84"/>
      <c r="ORP342" s="84"/>
      <c r="ORQ342" s="84"/>
      <c r="ORR342" s="84"/>
      <c r="ORS342" s="84"/>
      <c r="ORT342" s="84"/>
      <c r="ORU342" s="84"/>
      <c r="ORV342" s="84"/>
      <c r="ORW342" s="84"/>
      <c r="ORX342" s="84"/>
      <c r="ORY342" s="84"/>
      <c r="ORZ342" s="84"/>
      <c r="OSA342" s="84"/>
      <c r="OSB342" s="84"/>
      <c r="OSC342" s="84"/>
      <c r="OSD342" s="84"/>
      <c r="OSE342" s="84"/>
      <c r="OSF342" s="84"/>
      <c r="OSG342" s="84"/>
      <c r="OSH342" s="84"/>
      <c r="OSI342" s="84"/>
      <c r="OSJ342" s="84"/>
      <c r="OSK342" s="84"/>
      <c r="OSL342" s="84"/>
      <c r="OSM342" s="84"/>
      <c r="OSN342" s="84"/>
      <c r="OSO342" s="84"/>
      <c r="OSP342" s="84"/>
      <c r="OSQ342" s="84"/>
      <c r="OSR342" s="84"/>
      <c r="OSS342" s="84"/>
      <c r="OST342" s="84"/>
      <c r="OSU342" s="84"/>
      <c r="OSV342" s="84"/>
      <c r="OSW342" s="84"/>
      <c r="OSX342" s="84"/>
      <c r="OSY342" s="84"/>
      <c r="OSZ342" s="84"/>
      <c r="OTA342" s="84"/>
      <c r="OTB342" s="84"/>
      <c r="OTC342" s="84"/>
      <c r="OTD342" s="84"/>
      <c r="OTE342" s="84"/>
      <c r="OTF342" s="84"/>
      <c r="OTG342" s="84"/>
      <c r="OTH342" s="84"/>
      <c r="OTI342" s="84"/>
      <c r="OTJ342" s="84"/>
      <c r="OTK342" s="84"/>
      <c r="OTL342" s="84"/>
      <c r="OTM342" s="84"/>
      <c r="OTN342" s="84"/>
      <c r="OTO342" s="84"/>
      <c r="OTP342" s="84"/>
      <c r="OTQ342" s="84"/>
      <c r="OTR342" s="84"/>
      <c r="OTS342" s="84"/>
      <c r="OTT342" s="84"/>
      <c r="OTU342" s="84"/>
      <c r="OTV342" s="84"/>
      <c r="OTW342" s="84"/>
      <c r="OTX342" s="84"/>
      <c r="OTY342" s="84"/>
      <c r="OTZ342" s="84"/>
      <c r="OUA342" s="84"/>
      <c r="OUB342" s="84"/>
      <c r="OUC342" s="84"/>
      <c r="OUD342" s="84"/>
      <c r="OUE342" s="84"/>
      <c r="OUF342" s="84"/>
      <c r="OUG342" s="84"/>
      <c r="OUH342" s="84"/>
      <c r="OUI342" s="84"/>
      <c r="OUJ342" s="84"/>
      <c r="OUK342" s="84"/>
      <c r="OUL342" s="84"/>
      <c r="OUM342" s="84"/>
      <c r="OUN342" s="84"/>
      <c r="OUO342" s="84"/>
      <c r="OUP342" s="84"/>
      <c r="OUQ342" s="84"/>
      <c r="OUR342" s="84"/>
      <c r="OUS342" s="84"/>
      <c r="OUT342" s="84"/>
      <c r="OUU342" s="84"/>
      <c r="OUV342" s="84"/>
      <c r="OUW342" s="84"/>
      <c r="OUX342" s="84"/>
      <c r="OUY342" s="84"/>
      <c r="OUZ342" s="84"/>
      <c r="OVA342" s="84"/>
      <c r="OVB342" s="84"/>
      <c r="OVC342" s="84"/>
      <c r="OVD342" s="84"/>
      <c r="OVE342" s="84"/>
      <c r="OVF342" s="84"/>
      <c r="OVG342" s="84"/>
      <c r="OVH342" s="84"/>
      <c r="OVI342" s="84"/>
      <c r="OVJ342" s="84"/>
      <c r="OVK342" s="84"/>
      <c r="OVL342" s="84"/>
      <c r="OVM342" s="84"/>
      <c r="OVN342" s="84"/>
      <c r="OVO342" s="84"/>
      <c r="OVP342" s="84"/>
      <c r="OVQ342" s="84"/>
      <c r="OVR342" s="84"/>
      <c r="OVS342" s="84"/>
      <c r="OVT342" s="84"/>
      <c r="OVU342" s="84"/>
      <c r="OVV342" s="84"/>
      <c r="OVW342" s="84"/>
      <c r="OVX342" s="84"/>
      <c r="OVY342" s="84"/>
      <c r="OVZ342" s="84"/>
      <c r="OWA342" s="84"/>
      <c r="OWB342" s="84"/>
      <c r="OWC342" s="84"/>
      <c r="OWD342" s="84"/>
      <c r="OWE342" s="84"/>
      <c r="OWF342" s="84"/>
      <c r="OWG342" s="84"/>
      <c r="OWH342" s="84"/>
      <c r="OWI342" s="84"/>
      <c r="OWJ342" s="84"/>
      <c r="OWK342" s="84"/>
      <c r="OWL342" s="84"/>
      <c r="OWM342" s="84"/>
      <c r="OWN342" s="84"/>
      <c r="OWO342" s="84"/>
      <c r="OWP342" s="84"/>
      <c r="OWQ342" s="84"/>
      <c r="OWR342" s="84"/>
      <c r="OWS342" s="84"/>
      <c r="OWT342" s="84"/>
      <c r="OWU342" s="84"/>
      <c r="OWV342" s="84"/>
      <c r="OWW342" s="84"/>
      <c r="OWX342" s="84"/>
      <c r="OWY342" s="84"/>
      <c r="OWZ342" s="84"/>
      <c r="OXA342" s="84"/>
      <c r="OXB342" s="84"/>
      <c r="OXC342" s="84"/>
      <c r="OXD342" s="84"/>
      <c r="OXE342" s="84"/>
      <c r="OXF342" s="84"/>
      <c r="OXG342" s="84"/>
      <c r="OXH342" s="84"/>
      <c r="OXI342" s="84"/>
      <c r="OXJ342" s="84"/>
      <c r="OXK342" s="84"/>
      <c r="OXL342" s="84"/>
      <c r="OXM342" s="84"/>
      <c r="OXN342" s="84"/>
      <c r="OXO342" s="84"/>
      <c r="OXP342" s="84"/>
      <c r="OXQ342" s="84"/>
      <c r="OXR342" s="84"/>
      <c r="OXS342" s="84"/>
      <c r="OXT342" s="84"/>
      <c r="OXU342" s="84"/>
      <c r="OXV342" s="84"/>
      <c r="OXW342" s="84"/>
      <c r="OXX342" s="84"/>
      <c r="OXY342" s="84"/>
      <c r="OXZ342" s="84"/>
      <c r="OYA342" s="84"/>
      <c r="OYB342" s="84"/>
      <c r="OYC342" s="84"/>
      <c r="OYD342" s="84"/>
      <c r="OYE342" s="84"/>
      <c r="OYF342" s="84"/>
      <c r="OYG342" s="84"/>
      <c r="OYH342" s="84"/>
      <c r="OYI342" s="84"/>
      <c r="OYJ342" s="84"/>
      <c r="OYK342" s="84"/>
      <c r="OYL342" s="84"/>
      <c r="OYM342" s="84"/>
      <c r="OYN342" s="84"/>
      <c r="OYO342" s="84"/>
      <c r="OYP342" s="84"/>
      <c r="OYQ342" s="84"/>
      <c r="OYR342" s="84"/>
      <c r="OYS342" s="84"/>
      <c r="OYT342" s="84"/>
      <c r="OYU342" s="84"/>
      <c r="OYV342" s="84"/>
      <c r="OYW342" s="84"/>
      <c r="OYX342" s="84"/>
      <c r="OYY342" s="84"/>
      <c r="OYZ342" s="84"/>
      <c r="OZA342" s="84"/>
      <c r="OZB342" s="84"/>
      <c r="OZC342" s="84"/>
      <c r="OZD342" s="84"/>
      <c r="OZE342" s="84"/>
      <c r="OZF342" s="84"/>
      <c r="OZG342" s="84"/>
      <c r="OZH342" s="84"/>
      <c r="OZI342" s="84"/>
      <c r="OZJ342" s="84"/>
      <c r="OZK342" s="84"/>
      <c r="OZL342" s="84"/>
      <c r="OZM342" s="84"/>
      <c r="OZN342" s="84"/>
      <c r="OZO342" s="84"/>
      <c r="OZP342" s="84"/>
      <c r="OZQ342" s="84"/>
      <c r="OZR342" s="84"/>
      <c r="OZS342" s="84"/>
      <c r="OZT342" s="84"/>
      <c r="OZU342" s="84"/>
      <c r="OZV342" s="84"/>
      <c r="OZW342" s="84"/>
      <c r="OZX342" s="84"/>
      <c r="OZY342" s="84"/>
      <c r="OZZ342" s="84"/>
      <c r="PAA342" s="84"/>
      <c r="PAB342" s="84"/>
      <c r="PAC342" s="84"/>
      <c r="PAD342" s="84"/>
      <c r="PAE342" s="84"/>
      <c r="PAF342" s="84"/>
      <c r="PAG342" s="84"/>
      <c r="PAH342" s="84"/>
      <c r="PAI342" s="84"/>
      <c r="PAJ342" s="84"/>
      <c r="PAK342" s="84"/>
      <c r="PAL342" s="84"/>
      <c r="PAM342" s="84"/>
      <c r="PAN342" s="84"/>
      <c r="PAO342" s="84"/>
      <c r="PAP342" s="84"/>
      <c r="PAQ342" s="84"/>
      <c r="PAR342" s="84"/>
      <c r="PAS342" s="84"/>
      <c r="PAT342" s="84"/>
      <c r="PAU342" s="84"/>
      <c r="PAV342" s="84"/>
      <c r="PAW342" s="84"/>
      <c r="PAX342" s="84"/>
      <c r="PAY342" s="84"/>
      <c r="PAZ342" s="84"/>
      <c r="PBA342" s="84"/>
      <c r="PBB342" s="84"/>
      <c r="PBC342" s="84"/>
      <c r="PBD342" s="84"/>
      <c r="PBE342" s="84"/>
      <c r="PBF342" s="84"/>
      <c r="PBG342" s="84"/>
      <c r="PBH342" s="84"/>
      <c r="PBI342" s="84"/>
      <c r="PBJ342" s="84"/>
      <c r="PBK342" s="84"/>
      <c r="PBL342" s="84"/>
      <c r="PBM342" s="84"/>
      <c r="PBN342" s="84"/>
      <c r="PBO342" s="84"/>
      <c r="PBP342" s="84"/>
      <c r="PBQ342" s="84"/>
      <c r="PBR342" s="84"/>
      <c r="PBS342" s="84"/>
      <c r="PBT342" s="84"/>
      <c r="PBU342" s="84"/>
      <c r="PBV342" s="84"/>
      <c r="PBW342" s="84"/>
      <c r="PBX342" s="84"/>
      <c r="PBY342" s="84"/>
      <c r="PBZ342" s="84"/>
      <c r="PCA342" s="84"/>
      <c r="PCB342" s="84"/>
      <c r="PCC342" s="84"/>
      <c r="PCD342" s="84"/>
      <c r="PCE342" s="84"/>
      <c r="PCF342" s="84"/>
      <c r="PCG342" s="84"/>
      <c r="PCH342" s="84"/>
      <c r="PCI342" s="84"/>
      <c r="PCJ342" s="84"/>
      <c r="PCK342" s="84"/>
      <c r="PCL342" s="84"/>
      <c r="PCM342" s="84"/>
      <c r="PCN342" s="84"/>
      <c r="PCO342" s="84"/>
      <c r="PCP342" s="84"/>
      <c r="PCQ342" s="84"/>
      <c r="PCR342" s="84"/>
      <c r="PCS342" s="84"/>
      <c r="PCT342" s="84"/>
      <c r="PCU342" s="84"/>
      <c r="PCV342" s="84"/>
      <c r="PCW342" s="84"/>
      <c r="PCX342" s="84"/>
      <c r="PCY342" s="84"/>
      <c r="PCZ342" s="84"/>
      <c r="PDA342" s="84"/>
      <c r="PDB342" s="84"/>
      <c r="PDC342" s="84"/>
      <c r="PDD342" s="84"/>
      <c r="PDE342" s="84"/>
      <c r="PDF342" s="84"/>
      <c r="PDG342" s="84"/>
      <c r="PDH342" s="84"/>
      <c r="PDI342" s="84"/>
      <c r="PDJ342" s="84"/>
      <c r="PDK342" s="84"/>
      <c r="PDL342" s="84"/>
      <c r="PDM342" s="84"/>
      <c r="PDN342" s="84"/>
      <c r="PDO342" s="84"/>
      <c r="PDP342" s="84"/>
      <c r="PDQ342" s="84"/>
      <c r="PDR342" s="84"/>
      <c r="PDS342" s="84"/>
      <c r="PDT342" s="84"/>
      <c r="PDU342" s="84"/>
      <c r="PDV342" s="84"/>
      <c r="PDW342" s="84"/>
      <c r="PDX342" s="84"/>
      <c r="PDY342" s="84"/>
      <c r="PDZ342" s="84"/>
      <c r="PEA342" s="84"/>
      <c r="PEB342" s="84"/>
      <c r="PEC342" s="84"/>
      <c r="PED342" s="84"/>
      <c r="PEE342" s="84"/>
      <c r="PEF342" s="84"/>
      <c r="PEG342" s="84"/>
      <c r="PEH342" s="84"/>
      <c r="PEI342" s="84"/>
      <c r="PEJ342" s="84"/>
      <c r="PEK342" s="84"/>
      <c r="PEL342" s="84"/>
      <c r="PEM342" s="84"/>
      <c r="PEN342" s="84"/>
      <c r="PEO342" s="84"/>
      <c r="PEP342" s="84"/>
      <c r="PEQ342" s="84"/>
      <c r="PER342" s="84"/>
      <c r="PES342" s="84"/>
      <c r="PET342" s="84"/>
      <c r="PEU342" s="84"/>
      <c r="PEV342" s="84"/>
      <c r="PEW342" s="84"/>
      <c r="PEX342" s="84"/>
      <c r="PEY342" s="84"/>
      <c r="PEZ342" s="84"/>
      <c r="PFA342" s="84"/>
      <c r="PFB342" s="84"/>
      <c r="PFC342" s="84"/>
      <c r="PFD342" s="84"/>
      <c r="PFE342" s="84"/>
      <c r="PFF342" s="84"/>
      <c r="PFG342" s="84"/>
      <c r="PFH342" s="84"/>
      <c r="PFI342" s="84"/>
      <c r="PFJ342" s="84"/>
      <c r="PFK342" s="84"/>
      <c r="PFL342" s="84"/>
      <c r="PFM342" s="84"/>
      <c r="PFN342" s="84"/>
      <c r="PFO342" s="84"/>
      <c r="PFP342" s="84"/>
      <c r="PFQ342" s="84"/>
      <c r="PFR342" s="84"/>
      <c r="PFS342" s="84"/>
      <c r="PFT342" s="84"/>
      <c r="PFU342" s="84"/>
      <c r="PFV342" s="84"/>
      <c r="PFW342" s="84"/>
      <c r="PFX342" s="84"/>
      <c r="PFY342" s="84"/>
      <c r="PFZ342" s="84"/>
      <c r="PGA342" s="84"/>
      <c r="PGB342" s="84"/>
      <c r="PGC342" s="84"/>
      <c r="PGD342" s="84"/>
      <c r="PGE342" s="84"/>
      <c r="PGF342" s="84"/>
      <c r="PGG342" s="84"/>
      <c r="PGH342" s="84"/>
      <c r="PGI342" s="84"/>
      <c r="PGJ342" s="84"/>
      <c r="PGK342" s="84"/>
      <c r="PGL342" s="84"/>
      <c r="PGM342" s="84"/>
      <c r="PGN342" s="84"/>
      <c r="PGO342" s="84"/>
      <c r="PGP342" s="84"/>
      <c r="PGQ342" s="84"/>
      <c r="PGR342" s="84"/>
      <c r="PGS342" s="84"/>
      <c r="PGT342" s="84"/>
      <c r="PGU342" s="84"/>
      <c r="PGV342" s="84"/>
      <c r="PGW342" s="84"/>
      <c r="PGX342" s="84"/>
      <c r="PGY342" s="84"/>
      <c r="PGZ342" s="84"/>
      <c r="PHA342" s="84"/>
      <c r="PHB342" s="84"/>
      <c r="PHC342" s="84"/>
      <c r="PHD342" s="84"/>
      <c r="PHE342" s="84"/>
      <c r="PHF342" s="84"/>
      <c r="PHG342" s="84"/>
      <c r="PHH342" s="84"/>
      <c r="PHI342" s="84"/>
      <c r="PHJ342" s="84"/>
      <c r="PHK342" s="84"/>
      <c r="PHL342" s="84"/>
      <c r="PHM342" s="84"/>
      <c r="PHN342" s="84"/>
      <c r="PHO342" s="84"/>
      <c r="PHP342" s="84"/>
      <c r="PHQ342" s="84"/>
      <c r="PHR342" s="84"/>
      <c r="PHS342" s="84"/>
      <c r="PHT342" s="84"/>
      <c r="PHU342" s="84"/>
      <c r="PHV342" s="84"/>
      <c r="PHW342" s="84"/>
      <c r="PHX342" s="84"/>
      <c r="PHY342" s="84"/>
      <c r="PHZ342" s="84"/>
      <c r="PIA342" s="84"/>
      <c r="PIB342" s="84"/>
      <c r="PIC342" s="84"/>
      <c r="PID342" s="84"/>
      <c r="PIE342" s="84"/>
      <c r="PIF342" s="84"/>
      <c r="PIG342" s="84"/>
      <c r="PIH342" s="84"/>
      <c r="PII342" s="84"/>
      <c r="PIJ342" s="84"/>
      <c r="PIK342" s="84"/>
      <c r="PIL342" s="84"/>
      <c r="PIM342" s="84"/>
      <c r="PIN342" s="84"/>
      <c r="PIO342" s="84"/>
      <c r="PIP342" s="84"/>
      <c r="PIQ342" s="84"/>
      <c r="PIR342" s="84"/>
      <c r="PIS342" s="84"/>
      <c r="PIT342" s="84"/>
      <c r="PIU342" s="84"/>
      <c r="PIV342" s="84"/>
      <c r="PIW342" s="84"/>
      <c r="PIX342" s="84"/>
      <c r="PIY342" s="84"/>
      <c r="PIZ342" s="84"/>
      <c r="PJA342" s="84"/>
      <c r="PJB342" s="84"/>
      <c r="PJC342" s="84"/>
      <c r="PJD342" s="84"/>
      <c r="PJE342" s="84"/>
      <c r="PJF342" s="84"/>
      <c r="PJG342" s="84"/>
      <c r="PJH342" s="84"/>
      <c r="PJI342" s="84"/>
      <c r="PJJ342" s="84"/>
      <c r="PJK342" s="84"/>
      <c r="PJL342" s="84"/>
      <c r="PJM342" s="84"/>
      <c r="PJN342" s="84"/>
      <c r="PJO342" s="84"/>
      <c r="PJP342" s="84"/>
      <c r="PJQ342" s="84"/>
      <c r="PJR342" s="84"/>
      <c r="PJS342" s="84"/>
      <c r="PJT342" s="84"/>
      <c r="PJU342" s="84"/>
      <c r="PJV342" s="84"/>
      <c r="PJW342" s="84"/>
      <c r="PJX342" s="84"/>
      <c r="PJY342" s="84"/>
      <c r="PJZ342" s="84"/>
      <c r="PKA342" s="84"/>
      <c r="PKB342" s="84"/>
      <c r="PKC342" s="84"/>
      <c r="PKD342" s="84"/>
      <c r="PKE342" s="84"/>
      <c r="PKF342" s="84"/>
      <c r="PKG342" s="84"/>
      <c r="PKH342" s="84"/>
      <c r="PKI342" s="84"/>
      <c r="PKJ342" s="84"/>
      <c r="PKK342" s="84"/>
      <c r="PKL342" s="84"/>
      <c r="PKM342" s="84"/>
      <c r="PKN342" s="84"/>
      <c r="PKO342" s="84"/>
      <c r="PKP342" s="84"/>
      <c r="PKQ342" s="84"/>
      <c r="PKR342" s="84"/>
      <c r="PKS342" s="84"/>
      <c r="PKT342" s="84"/>
      <c r="PKU342" s="84"/>
      <c r="PKV342" s="84"/>
      <c r="PKW342" s="84"/>
      <c r="PKX342" s="84"/>
      <c r="PKY342" s="84"/>
      <c r="PKZ342" s="84"/>
      <c r="PLA342" s="84"/>
      <c r="PLB342" s="84"/>
      <c r="PLC342" s="84"/>
      <c r="PLD342" s="84"/>
      <c r="PLE342" s="84"/>
      <c r="PLF342" s="84"/>
      <c r="PLG342" s="84"/>
      <c r="PLH342" s="84"/>
      <c r="PLI342" s="84"/>
      <c r="PLJ342" s="84"/>
      <c r="PLK342" s="84"/>
      <c r="PLL342" s="84"/>
      <c r="PLM342" s="84"/>
      <c r="PLN342" s="84"/>
      <c r="PLO342" s="84"/>
      <c r="PLP342" s="84"/>
      <c r="PLQ342" s="84"/>
      <c r="PLR342" s="84"/>
      <c r="PLS342" s="84"/>
      <c r="PLT342" s="84"/>
      <c r="PLU342" s="84"/>
      <c r="PLV342" s="84"/>
      <c r="PLW342" s="84"/>
      <c r="PLX342" s="84"/>
      <c r="PLY342" s="84"/>
      <c r="PLZ342" s="84"/>
      <c r="PMA342" s="84"/>
      <c r="PMB342" s="84"/>
      <c r="PMC342" s="84"/>
      <c r="PMD342" s="84"/>
      <c r="PME342" s="84"/>
      <c r="PMF342" s="84"/>
      <c r="PMG342" s="84"/>
      <c r="PMH342" s="84"/>
      <c r="PMI342" s="84"/>
      <c r="PMJ342" s="84"/>
      <c r="PMK342" s="84"/>
      <c r="PML342" s="84"/>
      <c r="PMM342" s="84"/>
      <c r="PMN342" s="84"/>
      <c r="PMO342" s="84"/>
      <c r="PMP342" s="84"/>
      <c r="PMQ342" s="84"/>
      <c r="PMR342" s="84"/>
      <c r="PMS342" s="84"/>
      <c r="PMT342" s="84"/>
      <c r="PMU342" s="84"/>
      <c r="PMV342" s="84"/>
      <c r="PMW342" s="84"/>
      <c r="PMX342" s="84"/>
      <c r="PMY342" s="84"/>
      <c r="PMZ342" s="84"/>
      <c r="PNA342" s="84"/>
      <c r="PNB342" s="84"/>
      <c r="PNC342" s="84"/>
      <c r="PND342" s="84"/>
      <c r="PNE342" s="84"/>
      <c r="PNF342" s="84"/>
      <c r="PNG342" s="84"/>
      <c r="PNH342" s="84"/>
      <c r="PNI342" s="84"/>
      <c r="PNJ342" s="84"/>
      <c r="PNK342" s="84"/>
      <c r="PNL342" s="84"/>
      <c r="PNM342" s="84"/>
      <c r="PNN342" s="84"/>
      <c r="PNO342" s="84"/>
      <c r="PNP342" s="84"/>
      <c r="PNQ342" s="84"/>
      <c r="PNR342" s="84"/>
      <c r="PNS342" s="84"/>
      <c r="PNT342" s="84"/>
      <c r="PNU342" s="84"/>
      <c r="PNV342" s="84"/>
      <c r="PNW342" s="84"/>
      <c r="PNX342" s="84"/>
      <c r="PNY342" s="84"/>
      <c r="PNZ342" s="84"/>
      <c r="POA342" s="84"/>
      <c r="POB342" s="84"/>
      <c r="POC342" s="84"/>
      <c r="POD342" s="84"/>
      <c r="POE342" s="84"/>
      <c r="POF342" s="84"/>
      <c r="POG342" s="84"/>
      <c r="POH342" s="84"/>
      <c r="POI342" s="84"/>
      <c r="POJ342" s="84"/>
      <c r="POK342" s="84"/>
      <c r="POL342" s="84"/>
      <c r="POM342" s="84"/>
      <c r="PON342" s="84"/>
      <c r="POO342" s="84"/>
      <c r="POP342" s="84"/>
      <c r="POQ342" s="84"/>
      <c r="POR342" s="84"/>
      <c r="POS342" s="84"/>
      <c r="POT342" s="84"/>
      <c r="POU342" s="84"/>
      <c r="POV342" s="84"/>
      <c r="POW342" s="84"/>
      <c r="POX342" s="84"/>
      <c r="POY342" s="84"/>
      <c r="POZ342" s="84"/>
      <c r="PPA342" s="84"/>
      <c r="PPB342" s="84"/>
      <c r="PPC342" s="84"/>
      <c r="PPD342" s="84"/>
      <c r="PPE342" s="84"/>
      <c r="PPF342" s="84"/>
      <c r="PPG342" s="84"/>
      <c r="PPH342" s="84"/>
      <c r="PPI342" s="84"/>
      <c r="PPJ342" s="84"/>
      <c r="PPK342" s="84"/>
      <c r="PPL342" s="84"/>
      <c r="PPM342" s="84"/>
      <c r="PPN342" s="84"/>
      <c r="PPO342" s="84"/>
      <c r="PPP342" s="84"/>
      <c r="PPQ342" s="84"/>
      <c r="PPR342" s="84"/>
      <c r="PPS342" s="84"/>
      <c r="PPT342" s="84"/>
      <c r="PPU342" s="84"/>
      <c r="PPV342" s="84"/>
      <c r="PPW342" s="84"/>
      <c r="PPX342" s="84"/>
      <c r="PPY342" s="84"/>
      <c r="PPZ342" s="84"/>
      <c r="PQA342" s="84"/>
      <c r="PQB342" s="84"/>
      <c r="PQC342" s="84"/>
      <c r="PQD342" s="84"/>
      <c r="PQE342" s="84"/>
      <c r="PQF342" s="84"/>
      <c r="PQG342" s="84"/>
      <c r="PQH342" s="84"/>
      <c r="PQI342" s="84"/>
      <c r="PQJ342" s="84"/>
      <c r="PQK342" s="84"/>
      <c r="PQL342" s="84"/>
      <c r="PQM342" s="84"/>
      <c r="PQN342" s="84"/>
      <c r="PQO342" s="84"/>
      <c r="PQP342" s="84"/>
      <c r="PQQ342" s="84"/>
      <c r="PQR342" s="84"/>
      <c r="PQS342" s="84"/>
      <c r="PQT342" s="84"/>
      <c r="PQU342" s="84"/>
      <c r="PQV342" s="84"/>
      <c r="PQW342" s="84"/>
      <c r="PQX342" s="84"/>
      <c r="PQY342" s="84"/>
      <c r="PQZ342" s="84"/>
      <c r="PRA342" s="84"/>
      <c r="PRB342" s="84"/>
      <c r="PRC342" s="84"/>
      <c r="PRD342" s="84"/>
      <c r="PRE342" s="84"/>
      <c r="PRF342" s="84"/>
      <c r="PRG342" s="84"/>
      <c r="PRH342" s="84"/>
      <c r="PRI342" s="84"/>
      <c r="PRJ342" s="84"/>
      <c r="PRK342" s="84"/>
      <c r="PRL342" s="84"/>
      <c r="PRM342" s="84"/>
      <c r="PRN342" s="84"/>
      <c r="PRO342" s="84"/>
      <c r="PRP342" s="84"/>
      <c r="PRQ342" s="84"/>
      <c r="PRR342" s="84"/>
      <c r="PRS342" s="84"/>
      <c r="PRT342" s="84"/>
      <c r="PRU342" s="84"/>
      <c r="PRV342" s="84"/>
      <c r="PRW342" s="84"/>
      <c r="PRX342" s="84"/>
      <c r="PRY342" s="84"/>
      <c r="PRZ342" s="84"/>
      <c r="PSA342" s="84"/>
      <c r="PSB342" s="84"/>
      <c r="PSC342" s="84"/>
      <c r="PSD342" s="84"/>
      <c r="PSE342" s="84"/>
      <c r="PSF342" s="84"/>
      <c r="PSG342" s="84"/>
      <c r="PSH342" s="84"/>
      <c r="PSI342" s="84"/>
      <c r="PSJ342" s="84"/>
      <c r="PSK342" s="84"/>
      <c r="PSL342" s="84"/>
      <c r="PSM342" s="84"/>
      <c r="PSN342" s="84"/>
      <c r="PSO342" s="84"/>
      <c r="PSP342" s="84"/>
      <c r="PSQ342" s="84"/>
      <c r="PSR342" s="84"/>
      <c r="PSS342" s="84"/>
      <c r="PST342" s="84"/>
      <c r="PSU342" s="84"/>
      <c r="PSV342" s="84"/>
      <c r="PSW342" s="84"/>
      <c r="PSX342" s="84"/>
      <c r="PSY342" s="84"/>
      <c r="PSZ342" s="84"/>
      <c r="PTA342" s="84"/>
      <c r="PTB342" s="84"/>
      <c r="PTC342" s="84"/>
      <c r="PTD342" s="84"/>
      <c r="PTE342" s="84"/>
      <c r="PTF342" s="84"/>
      <c r="PTG342" s="84"/>
      <c r="PTH342" s="84"/>
      <c r="PTI342" s="84"/>
      <c r="PTJ342" s="84"/>
      <c r="PTK342" s="84"/>
      <c r="PTL342" s="84"/>
      <c r="PTM342" s="84"/>
      <c r="PTN342" s="84"/>
      <c r="PTO342" s="84"/>
      <c r="PTP342" s="84"/>
      <c r="PTQ342" s="84"/>
      <c r="PTR342" s="84"/>
      <c r="PTS342" s="84"/>
      <c r="PTT342" s="84"/>
      <c r="PTU342" s="84"/>
      <c r="PTV342" s="84"/>
      <c r="PTW342" s="84"/>
      <c r="PTX342" s="84"/>
      <c r="PTY342" s="84"/>
      <c r="PTZ342" s="84"/>
      <c r="PUA342" s="84"/>
      <c r="PUB342" s="84"/>
      <c r="PUC342" s="84"/>
      <c r="PUD342" s="84"/>
      <c r="PUE342" s="84"/>
      <c r="PUF342" s="84"/>
      <c r="PUG342" s="84"/>
      <c r="PUH342" s="84"/>
      <c r="PUI342" s="84"/>
      <c r="PUJ342" s="84"/>
      <c r="PUK342" s="84"/>
      <c r="PUL342" s="84"/>
      <c r="PUM342" s="84"/>
      <c r="PUN342" s="84"/>
      <c r="PUO342" s="84"/>
      <c r="PUP342" s="84"/>
      <c r="PUQ342" s="84"/>
      <c r="PUR342" s="84"/>
      <c r="PUS342" s="84"/>
      <c r="PUT342" s="84"/>
      <c r="PUU342" s="84"/>
      <c r="PUV342" s="84"/>
      <c r="PUW342" s="84"/>
      <c r="PUX342" s="84"/>
      <c r="PUY342" s="84"/>
      <c r="PUZ342" s="84"/>
      <c r="PVA342" s="84"/>
      <c r="PVB342" s="84"/>
      <c r="PVC342" s="84"/>
      <c r="PVD342" s="84"/>
      <c r="PVE342" s="84"/>
      <c r="PVF342" s="84"/>
      <c r="PVG342" s="84"/>
      <c r="PVH342" s="84"/>
      <c r="PVI342" s="84"/>
      <c r="PVJ342" s="84"/>
      <c r="PVK342" s="84"/>
      <c r="PVL342" s="84"/>
      <c r="PVM342" s="84"/>
      <c r="PVN342" s="84"/>
      <c r="PVO342" s="84"/>
      <c r="PVP342" s="84"/>
      <c r="PVQ342" s="84"/>
      <c r="PVR342" s="84"/>
      <c r="PVS342" s="84"/>
      <c r="PVT342" s="84"/>
      <c r="PVU342" s="84"/>
      <c r="PVV342" s="84"/>
      <c r="PVW342" s="84"/>
      <c r="PVX342" s="84"/>
      <c r="PVY342" s="84"/>
      <c r="PVZ342" s="84"/>
      <c r="PWA342" s="84"/>
      <c r="PWB342" s="84"/>
      <c r="PWC342" s="84"/>
      <c r="PWD342" s="84"/>
      <c r="PWE342" s="84"/>
      <c r="PWF342" s="84"/>
      <c r="PWG342" s="84"/>
      <c r="PWH342" s="84"/>
      <c r="PWI342" s="84"/>
      <c r="PWJ342" s="84"/>
      <c r="PWK342" s="84"/>
      <c r="PWL342" s="84"/>
      <c r="PWM342" s="84"/>
      <c r="PWN342" s="84"/>
      <c r="PWO342" s="84"/>
      <c r="PWP342" s="84"/>
      <c r="PWQ342" s="84"/>
      <c r="PWR342" s="84"/>
      <c r="PWS342" s="84"/>
      <c r="PWT342" s="84"/>
      <c r="PWU342" s="84"/>
      <c r="PWV342" s="84"/>
      <c r="PWW342" s="84"/>
      <c r="PWX342" s="84"/>
      <c r="PWY342" s="84"/>
      <c r="PWZ342" s="84"/>
      <c r="PXA342" s="84"/>
      <c r="PXB342" s="84"/>
      <c r="PXC342" s="84"/>
      <c r="PXD342" s="84"/>
      <c r="PXE342" s="84"/>
      <c r="PXF342" s="84"/>
      <c r="PXG342" s="84"/>
      <c r="PXH342" s="84"/>
      <c r="PXI342" s="84"/>
      <c r="PXJ342" s="84"/>
      <c r="PXK342" s="84"/>
      <c r="PXL342" s="84"/>
      <c r="PXM342" s="84"/>
      <c r="PXN342" s="84"/>
      <c r="PXO342" s="84"/>
      <c r="PXP342" s="84"/>
      <c r="PXQ342" s="84"/>
      <c r="PXR342" s="84"/>
      <c r="PXS342" s="84"/>
      <c r="PXT342" s="84"/>
      <c r="PXU342" s="84"/>
      <c r="PXV342" s="84"/>
      <c r="PXW342" s="84"/>
      <c r="PXX342" s="84"/>
      <c r="PXY342" s="84"/>
      <c r="PXZ342" s="84"/>
      <c r="PYA342" s="84"/>
      <c r="PYB342" s="84"/>
      <c r="PYC342" s="84"/>
      <c r="PYD342" s="84"/>
      <c r="PYE342" s="84"/>
      <c r="PYF342" s="84"/>
      <c r="PYG342" s="84"/>
      <c r="PYH342" s="84"/>
      <c r="PYI342" s="84"/>
      <c r="PYJ342" s="84"/>
      <c r="PYK342" s="84"/>
      <c r="PYL342" s="84"/>
      <c r="PYM342" s="84"/>
      <c r="PYN342" s="84"/>
      <c r="PYO342" s="84"/>
      <c r="PYP342" s="84"/>
      <c r="PYQ342" s="84"/>
      <c r="PYR342" s="84"/>
      <c r="PYS342" s="84"/>
      <c r="PYT342" s="84"/>
      <c r="PYU342" s="84"/>
      <c r="PYV342" s="84"/>
      <c r="PYW342" s="84"/>
      <c r="PYX342" s="84"/>
      <c r="PYY342" s="84"/>
      <c r="PYZ342" s="84"/>
      <c r="PZA342" s="84"/>
      <c r="PZB342" s="84"/>
      <c r="PZC342" s="84"/>
      <c r="PZD342" s="84"/>
      <c r="PZE342" s="84"/>
      <c r="PZF342" s="84"/>
      <c r="PZG342" s="84"/>
      <c r="PZH342" s="84"/>
      <c r="PZI342" s="84"/>
      <c r="PZJ342" s="84"/>
      <c r="PZK342" s="84"/>
      <c r="PZL342" s="84"/>
      <c r="PZM342" s="84"/>
      <c r="PZN342" s="84"/>
      <c r="PZO342" s="84"/>
      <c r="PZP342" s="84"/>
      <c r="PZQ342" s="84"/>
      <c r="PZR342" s="84"/>
      <c r="PZS342" s="84"/>
      <c r="PZT342" s="84"/>
      <c r="PZU342" s="84"/>
      <c r="PZV342" s="84"/>
      <c r="PZW342" s="84"/>
      <c r="PZX342" s="84"/>
      <c r="PZY342" s="84"/>
      <c r="PZZ342" s="84"/>
      <c r="QAA342" s="84"/>
      <c r="QAB342" s="84"/>
      <c r="QAC342" s="84"/>
      <c r="QAD342" s="84"/>
      <c r="QAE342" s="84"/>
      <c r="QAF342" s="84"/>
      <c r="QAG342" s="84"/>
      <c r="QAH342" s="84"/>
      <c r="QAI342" s="84"/>
      <c r="QAJ342" s="84"/>
      <c r="QAK342" s="84"/>
      <c r="QAL342" s="84"/>
      <c r="QAM342" s="84"/>
      <c r="QAN342" s="84"/>
      <c r="QAO342" s="84"/>
      <c r="QAP342" s="84"/>
      <c r="QAQ342" s="84"/>
      <c r="QAR342" s="84"/>
      <c r="QAS342" s="84"/>
      <c r="QAT342" s="84"/>
      <c r="QAU342" s="84"/>
      <c r="QAV342" s="84"/>
      <c r="QAW342" s="84"/>
      <c r="QAX342" s="84"/>
      <c r="QAY342" s="84"/>
      <c r="QAZ342" s="84"/>
      <c r="QBA342" s="84"/>
      <c r="QBB342" s="84"/>
      <c r="QBC342" s="84"/>
      <c r="QBD342" s="84"/>
      <c r="QBE342" s="84"/>
      <c r="QBF342" s="84"/>
      <c r="QBG342" s="84"/>
      <c r="QBH342" s="84"/>
      <c r="QBI342" s="84"/>
      <c r="QBJ342" s="84"/>
      <c r="QBK342" s="84"/>
      <c r="QBL342" s="84"/>
      <c r="QBM342" s="84"/>
      <c r="QBN342" s="84"/>
      <c r="QBO342" s="84"/>
      <c r="QBP342" s="84"/>
      <c r="QBQ342" s="84"/>
      <c r="QBR342" s="84"/>
      <c r="QBS342" s="84"/>
      <c r="QBT342" s="84"/>
      <c r="QBU342" s="84"/>
      <c r="QBV342" s="84"/>
      <c r="QBW342" s="84"/>
      <c r="QBX342" s="84"/>
      <c r="QBY342" s="84"/>
      <c r="QBZ342" s="84"/>
      <c r="QCA342" s="84"/>
      <c r="QCB342" s="84"/>
      <c r="QCC342" s="84"/>
      <c r="QCD342" s="84"/>
      <c r="QCE342" s="84"/>
      <c r="QCF342" s="84"/>
      <c r="QCG342" s="84"/>
      <c r="QCH342" s="84"/>
      <c r="QCI342" s="84"/>
      <c r="QCJ342" s="84"/>
      <c r="QCK342" s="84"/>
      <c r="QCL342" s="84"/>
      <c r="QCM342" s="84"/>
      <c r="QCN342" s="84"/>
      <c r="QCO342" s="84"/>
      <c r="QCP342" s="84"/>
      <c r="QCQ342" s="84"/>
      <c r="QCR342" s="84"/>
      <c r="QCS342" s="84"/>
      <c r="QCT342" s="84"/>
      <c r="QCU342" s="84"/>
      <c r="QCV342" s="84"/>
      <c r="QCW342" s="84"/>
      <c r="QCX342" s="84"/>
      <c r="QCY342" s="84"/>
      <c r="QCZ342" s="84"/>
      <c r="QDA342" s="84"/>
      <c r="QDB342" s="84"/>
      <c r="QDC342" s="84"/>
      <c r="QDD342" s="84"/>
      <c r="QDE342" s="84"/>
      <c r="QDF342" s="84"/>
      <c r="QDG342" s="84"/>
      <c r="QDH342" s="84"/>
      <c r="QDI342" s="84"/>
      <c r="QDJ342" s="84"/>
      <c r="QDK342" s="84"/>
      <c r="QDL342" s="84"/>
      <c r="QDM342" s="84"/>
      <c r="QDN342" s="84"/>
      <c r="QDO342" s="84"/>
      <c r="QDP342" s="84"/>
      <c r="QDQ342" s="84"/>
      <c r="QDR342" s="84"/>
      <c r="QDS342" s="84"/>
      <c r="QDT342" s="84"/>
      <c r="QDU342" s="84"/>
      <c r="QDV342" s="84"/>
      <c r="QDW342" s="84"/>
      <c r="QDX342" s="84"/>
      <c r="QDY342" s="84"/>
      <c r="QDZ342" s="84"/>
      <c r="QEA342" s="84"/>
      <c r="QEB342" s="84"/>
      <c r="QEC342" s="84"/>
      <c r="QED342" s="84"/>
      <c r="QEE342" s="84"/>
      <c r="QEF342" s="84"/>
      <c r="QEG342" s="84"/>
      <c r="QEH342" s="84"/>
      <c r="QEI342" s="84"/>
      <c r="QEJ342" s="84"/>
      <c r="QEK342" s="84"/>
      <c r="QEL342" s="84"/>
      <c r="QEM342" s="84"/>
      <c r="QEN342" s="84"/>
      <c r="QEO342" s="84"/>
      <c r="QEP342" s="84"/>
      <c r="QEQ342" s="84"/>
      <c r="QER342" s="84"/>
      <c r="QES342" s="84"/>
      <c r="QET342" s="84"/>
      <c r="QEU342" s="84"/>
      <c r="QEV342" s="84"/>
      <c r="QEW342" s="84"/>
      <c r="QEX342" s="84"/>
      <c r="QEY342" s="84"/>
      <c r="QEZ342" s="84"/>
      <c r="QFA342" s="84"/>
      <c r="QFB342" s="84"/>
      <c r="QFC342" s="84"/>
      <c r="QFD342" s="84"/>
      <c r="QFE342" s="84"/>
      <c r="QFF342" s="84"/>
      <c r="QFG342" s="84"/>
      <c r="QFH342" s="84"/>
      <c r="QFI342" s="84"/>
      <c r="QFJ342" s="84"/>
      <c r="QFK342" s="84"/>
      <c r="QFL342" s="84"/>
      <c r="QFM342" s="84"/>
      <c r="QFN342" s="84"/>
      <c r="QFO342" s="84"/>
      <c r="QFP342" s="84"/>
      <c r="QFQ342" s="84"/>
      <c r="QFR342" s="84"/>
      <c r="QFS342" s="84"/>
      <c r="QFT342" s="84"/>
      <c r="QFU342" s="84"/>
      <c r="QFV342" s="84"/>
      <c r="QFW342" s="84"/>
      <c r="QFX342" s="84"/>
      <c r="QFY342" s="84"/>
      <c r="QFZ342" s="84"/>
      <c r="QGA342" s="84"/>
      <c r="QGB342" s="84"/>
      <c r="QGC342" s="84"/>
      <c r="QGD342" s="84"/>
      <c r="QGE342" s="84"/>
      <c r="QGF342" s="84"/>
      <c r="QGG342" s="84"/>
      <c r="QGH342" s="84"/>
      <c r="QGI342" s="84"/>
      <c r="QGJ342" s="84"/>
      <c r="QGK342" s="84"/>
      <c r="QGL342" s="84"/>
      <c r="QGM342" s="84"/>
      <c r="QGN342" s="84"/>
      <c r="QGO342" s="84"/>
      <c r="QGP342" s="84"/>
      <c r="QGQ342" s="84"/>
      <c r="QGR342" s="84"/>
      <c r="QGS342" s="84"/>
      <c r="QGT342" s="84"/>
      <c r="QGU342" s="84"/>
      <c r="QGV342" s="84"/>
      <c r="QGW342" s="84"/>
      <c r="QGX342" s="84"/>
      <c r="QGY342" s="84"/>
      <c r="QGZ342" s="84"/>
      <c r="QHA342" s="84"/>
      <c r="QHB342" s="84"/>
      <c r="QHC342" s="84"/>
      <c r="QHD342" s="84"/>
      <c r="QHE342" s="84"/>
      <c r="QHF342" s="84"/>
      <c r="QHG342" s="84"/>
      <c r="QHH342" s="84"/>
      <c r="QHI342" s="84"/>
      <c r="QHJ342" s="84"/>
      <c r="QHK342" s="84"/>
      <c r="QHL342" s="84"/>
      <c r="QHM342" s="84"/>
      <c r="QHN342" s="84"/>
      <c r="QHO342" s="84"/>
      <c r="QHP342" s="84"/>
      <c r="QHQ342" s="84"/>
      <c r="QHR342" s="84"/>
      <c r="QHS342" s="84"/>
      <c r="QHT342" s="84"/>
      <c r="QHU342" s="84"/>
      <c r="QHV342" s="84"/>
      <c r="QHW342" s="84"/>
      <c r="QHX342" s="84"/>
      <c r="QHY342" s="84"/>
      <c r="QHZ342" s="84"/>
      <c r="QIA342" s="84"/>
      <c r="QIB342" s="84"/>
      <c r="QIC342" s="84"/>
      <c r="QID342" s="84"/>
      <c r="QIE342" s="84"/>
      <c r="QIF342" s="84"/>
      <c r="QIG342" s="84"/>
      <c r="QIH342" s="84"/>
      <c r="QII342" s="84"/>
      <c r="QIJ342" s="84"/>
      <c r="QIK342" s="84"/>
      <c r="QIL342" s="84"/>
      <c r="QIM342" s="84"/>
      <c r="QIN342" s="84"/>
      <c r="QIO342" s="84"/>
      <c r="QIP342" s="84"/>
      <c r="QIQ342" s="84"/>
      <c r="QIR342" s="84"/>
      <c r="QIS342" s="84"/>
      <c r="QIT342" s="84"/>
      <c r="QIU342" s="84"/>
      <c r="QIV342" s="84"/>
      <c r="QIW342" s="84"/>
      <c r="QIX342" s="84"/>
      <c r="QIY342" s="84"/>
      <c r="QIZ342" s="84"/>
      <c r="QJA342" s="84"/>
      <c r="QJB342" s="84"/>
      <c r="QJC342" s="84"/>
      <c r="QJD342" s="84"/>
      <c r="QJE342" s="84"/>
      <c r="QJF342" s="84"/>
      <c r="QJG342" s="84"/>
      <c r="QJH342" s="84"/>
      <c r="QJI342" s="84"/>
      <c r="QJJ342" s="84"/>
      <c r="QJK342" s="84"/>
      <c r="QJL342" s="84"/>
      <c r="QJM342" s="84"/>
      <c r="QJN342" s="84"/>
      <c r="QJO342" s="84"/>
      <c r="QJP342" s="84"/>
      <c r="QJQ342" s="84"/>
      <c r="QJR342" s="84"/>
      <c r="QJS342" s="84"/>
      <c r="QJT342" s="84"/>
      <c r="QJU342" s="84"/>
      <c r="QJV342" s="84"/>
      <c r="QJW342" s="84"/>
      <c r="QJX342" s="84"/>
      <c r="QJY342" s="84"/>
      <c r="QJZ342" s="84"/>
      <c r="QKA342" s="84"/>
      <c r="QKB342" s="84"/>
      <c r="QKC342" s="84"/>
      <c r="QKD342" s="84"/>
      <c r="QKE342" s="84"/>
      <c r="QKF342" s="84"/>
      <c r="QKG342" s="84"/>
      <c r="QKH342" s="84"/>
      <c r="QKI342" s="84"/>
      <c r="QKJ342" s="84"/>
      <c r="QKK342" s="84"/>
      <c r="QKL342" s="84"/>
      <c r="QKM342" s="84"/>
      <c r="QKN342" s="84"/>
      <c r="QKO342" s="84"/>
      <c r="QKP342" s="84"/>
      <c r="QKQ342" s="84"/>
      <c r="QKR342" s="84"/>
      <c r="QKS342" s="84"/>
      <c r="QKT342" s="84"/>
      <c r="QKU342" s="84"/>
      <c r="QKV342" s="84"/>
      <c r="QKW342" s="84"/>
      <c r="QKX342" s="84"/>
      <c r="QKY342" s="84"/>
      <c r="QKZ342" s="84"/>
      <c r="QLA342" s="84"/>
      <c r="QLB342" s="84"/>
      <c r="QLC342" s="84"/>
      <c r="QLD342" s="84"/>
      <c r="QLE342" s="84"/>
      <c r="QLF342" s="84"/>
      <c r="QLG342" s="84"/>
      <c r="QLH342" s="84"/>
      <c r="QLI342" s="84"/>
      <c r="QLJ342" s="84"/>
      <c r="QLK342" s="84"/>
      <c r="QLL342" s="84"/>
      <c r="QLM342" s="84"/>
      <c r="QLN342" s="84"/>
      <c r="QLO342" s="84"/>
      <c r="QLP342" s="84"/>
      <c r="QLQ342" s="84"/>
      <c r="QLR342" s="84"/>
      <c r="QLS342" s="84"/>
      <c r="QLT342" s="84"/>
      <c r="QLU342" s="84"/>
      <c r="QLV342" s="84"/>
      <c r="QLW342" s="84"/>
      <c r="QLX342" s="84"/>
      <c r="QLY342" s="84"/>
      <c r="QLZ342" s="84"/>
      <c r="QMA342" s="84"/>
      <c r="QMB342" s="84"/>
      <c r="QMC342" s="84"/>
      <c r="QMD342" s="84"/>
      <c r="QME342" s="84"/>
      <c r="QMF342" s="84"/>
      <c r="QMG342" s="84"/>
      <c r="QMH342" s="84"/>
      <c r="QMI342" s="84"/>
      <c r="QMJ342" s="84"/>
      <c r="QMK342" s="84"/>
      <c r="QML342" s="84"/>
      <c r="QMM342" s="84"/>
      <c r="QMN342" s="84"/>
      <c r="QMO342" s="84"/>
      <c r="QMP342" s="84"/>
      <c r="QMQ342" s="84"/>
      <c r="QMR342" s="84"/>
      <c r="QMS342" s="84"/>
      <c r="QMT342" s="84"/>
      <c r="QMU342" s="84"/>
      <c r="QMV342" s="84"/>
      <c r="QMW342" s="84"/>
      <c r="QMX342" s="84"/>
      <c r="QMY342" s="84"/>
      <c r="QMZ342" s="84"/>
      <c r="QNA342" s="84"/>
      <c r="QNB342" s="84"/>
      <c r="QNC342" s="84"/>
      <c r="QND342" s="84"/>
      <c r="QNE342" s="84"/>
      <c r="QNF342" s="84"/>
      <c r="QNG342" s="84"/>
      <c r="QNH342" s="84"/>
      <c r="QNI342" s="84"/>
      <c r="QNJ342" s="84"/>
      <c r="QNK342" s="84"/>
      <c r="QNL342" s="84"/>
      <c r="QNM342" s="84"/>
      <c r="QNN342" s="84"/>
      <c r="QNO342" s="84"/>
      <c r="QNP342" s="84"/>
      <c r="QNQ342" s="84"/>
      <c r="QNR342" s="84"/>
      <c r="QNS342" s="84"/>
      <c r="QNT342" s="84"/>
      <c r="QNU342" s="84"/>
      <c r="QNV342" s="84"/>
      <c r="QNW342" s="84"/>
      <c r="QNX342" s="84"/>
      <c r="QNY342" s="84"/>
      <c r="QNZ342" s="84"/>
      <c r="QOA342" s="84"/>
      <c r="QOB342" s="84"/>
      <c r="QOC342" s="84"/>
      <c r="QOD342" s="84"/>
      <c r="QOE342" s="84"/>
      <c r="QOF342" s="84"/>
      <c r="QOG342" s="84"/>
      <c r="QOH342" s="84"/>
      <c r="QOI342" s="84"/>
      <c r="QOJ342" s="84"/>
      <c r="QOK342" s="84"/>
      <c r="QOL342" s="84"/>
      <c r="QOM342" s="84"/>
      <c r="QON342" s="84"/>
      <c r="QOO342" s="84"/>
      <c r="QOP342" s="84"/>
      <c r="QOQ342" s="84"/>
      <c r="QOR342" s="84"/>
      <c r="QOS342" s="84"/>
      <c r="QOT342" s="84"/>
      <c r="QOU342" s="84"/>
      <c r="QOV342" s="84"/>
      <c r="QOW342" s="84"/>
      <c r="QOX342" s="84"/>
      <c r="QOY342" s="84"/>
      <c r="QOZ342" s="84"/>
      <c r="QPA342" s="84"/>
      <c r="QPB342" s="84"/>
      <c r="QPC342" s="84"/>
      <c r="QPD342" s="84"/>
      <c r="QPE342" s="84"/>
      <c r="QPF342" s="84"/>
      <c r="QPG342" s="84"/>
      <c r="QPH342" s="84"/>
      <c r="QPI342" s="84"/>
      <c r="QPJ342" s="84"/>
      <c r="QPK342" s="84"/>
      <c r="QPL342" s="84"/>
      <c r="QPM342" s="84"/>
      <c r="QPN342" s="84"/>
      <c r="QPO342" s="84"/>
      <c r="QPP342" s="84"/>
      <c r="QPQ342" s="84"/>
      <c r="QPR342" s="84"/>
      <c r="QPS342" s="84"/>
      <c r="QPT342" s="84"/>
      <c r="QPU342" s="84"/>
      <c r="QPV342" s="84"/>
      <c r="QPW342" s="84"/>
      <c r="QPX342" s="84"/>
      <c r="QPY342" s="84"/>
      <c r="QPZ342" s="84"/>
      <c r="QQA342" s="84"/>
      <c r="QQB342" s="84"/>
      <c r="QQC342" s="84"/>
      <c r="QQD342" s="84"/>
      <c r="QQE342" s="84"/>
      <c r="QQF342" s="84"/>
      <c r="QQG342" s="84"/>
      <c r="QQH342" s="84"/>
      <c r="QQI342" s="84"/>
      <c r="QQJ342" s="84"/>
      <c r="QQK342" s="84"/>
      <c r="QQL342" s="84"/>
      <c r="QQM342" s="84"/>
      <c r="QQN342" s="84"/>
      <c r="QQO342" s="84"/>
      <c r="QQP342" s="84"/>
      <c r="QQQ342" s="84"/>
      <c r="QQR342" s="84"/>
      <c r="QQS342" s="84"/>
      <c r="QQT342" s="84"/>
      <c r="QQU342" s="84"/>
      <c r="QQV342" s="84"/>
      <c r="QQW342" s="84"/>
      <c r="QQX342" s="84"/>
      <c r="QQY342" s="84"/>
      <c r="QQZ342" s="84"/>
      <c r="QRA342" s="84"/>
      <c r="QRB342" s="84"/>
      <c r="QRC342" s="84"/>
      <c r="QRD342" s="84"/>
      <c r="QRE342" s="84"/>
      <c r="QRF342" s="84"/>
      <c r="QRG342" s="84"/>
      <c r="QRH342" s="84"/>
      <c r="QRI342" s="84"/>
      <c r="QRJ342" s="84"/>
      <c r="QRK342" s="84"/>
      <c r="QRL342" s="84"/>
      <c r="QRM342" s="84"/>
      <c r="QRN342" s="84"/>
      <c r="QRO342" s="84"/>
      <c r="QRP342" s="84"/>
      <c r="QRQ342" s="84"/>
      <c r="QRR342" s="84"/>
      <c r="QRS342" s="84"/>
      <c r="QRT342" s="84"/>
      <c r="QRU342" s="84"/>
      <c r="QRV342" s="84"/>
      <c r="QRW342" s="84"/>
      <c r="QRX342" s="84"/>
      <c r="QRY342" s="84"/>
      <c r="QRZ342" s="84"/>
      <c r="QSA342" s="84"/>
      <c r="QSB342" s="84"/>
      <c r="QSC342" s="84"/>
      <c r="QSD342" s="84"/>
      <c r="QSE342" s="84"/>
      <c r="QSF342" s="84"/>
      <c r="QSG342" s="84"/>
      <c r="QSH342" s="84"/>
      <c r="QSI342" s="84"/>
      <c r="QSJ342" s="84"/>
      <c r="QSK342" s="84"/>
      <c r="QSL342" s="84"/>
      <c r="QSM342" s="84"/>
      <c r="QSN342" s="84"/>
      <c r="QSO342" s="84"/>
      <c r="QSP342" s="84"/>
      <c r="QSQ342" s="84"/>
      <c r="QSR342" s="84"/>
      <c r="QSS342" s="84"/>
      <c r="QST342" s="84"/>
      <c r="QSU342" s="84"/>
      <c r="QSV342" s="84"/>
      <c r="QSW342" s="84"/>
      <c r="QSX342" s="84"/>
      <c r="QSY342" s="84"/>
      <c r="QSZ342" s="84"/>
      <c r="QTA342" s="84"/>
      <c r="QTB342" s="84"/>
      <c r="QTC342" s="84"/>
      <c r="QTD342" s="84"/>
      <c r="QTE342" s="84"/>
      <c r="QTF342" s="84"/>
      <c r="QTG342" s="84"/>
      <c r="QTH342" s="84"/>
      <c r="QTI342" s="84"/>
      <c r="QTJ342" s="84"/>
      <c r="QTK342" s="84"/>
      <c r="QTL342" s="84"/>
      <c r="QTM342" s="84"/>
      <c r="QTN342" s="84"/>
      <c r="QTO342" s="84"/>
      <c r="QTP342" s="84"/>
      <c r="QTQ342" s="84"/>
      <c r="QTR342" s="84"/>
      <c r="QTS342" s="84"/>
      <c r="QTT342" s="84"/>
      <c r="QTU342" s="84"/>
      <c r="QTV342" s="84"/>
      <c r="QTW342" s="84"/>
      <c r="QTX342" s="84"/>
      <c r="QTY342" s="84"/>
      <c r="QTZ342" s="84"/>
      <c r="QUA342" s="84"/>
      <c r="QUB342" s="84"/>
      <c r="QUC342" s="84"/>
      <c r="QUD342" s="84"/>
      <c r="QUE342" s="84"/>
      <c r="QUF342" s="84"/>
      <c r="QUG342" s="84"/>
      <c r="QUH342" s="84"/>
      <c r="QUI342" s="84"/>
      <c r="QUJ342" s="84"/>
      <c r="QUK342" s="84"/>
      <c r="QUL342" s="84"/>
      <c r="QUM342" s="84"/>
      <c r="QUN342" s="84"/>
      <c r="QUO342" s="84"/>
      <c r="QUP342" s="84"/>
      <c r="QUQ342" s="84"/>
      <c r="QUR342" s="84"/>
      <c r="QUS342" s="84"/>
      <c r="QUT342" s="84"/>
      <c r="QUU342" s="84"/>
      <c r="QUV342" s="84"/>
      <c r="QUW342" s="84"/>
      <c r="QUX342" s="84"/>
      <c r="QUY342" s="84"/>
      <c r="QUZ342" s="84"/>
      <c r="QVA342" s="84"/>
      <c r="QVB342" s="84"/>
      <c r="QVC342" s="84"/>
      <c r="QVD342" s="84"/>
      <c r="QVE342" s="84"/>
      <c r="QVF342" s="84"/>
      <c r="QVG342" s="84"/>
      <c r="QVH342" s="84"/>
      <c r="QVI342" s="84"/>
      <c r="QVJ342" s="84"/>
      <c r="QVK342" s="84"/>
      <c r="QVL342" s="84"/>
      <c r="QVM342" s="84"/>
      <c r="QVN342" s="84"/>
      <c r="QVO342" s="84"/>
      <c r="QVP342" s="84"/>
      <c r="QVQ342" s="84"/>
      <c r="QVR342" s="84"/>
      <c r="QVS342" s="84"/>
      <c r="QVT342" s="84"/>
      <c r="QVU342" s="84"/>
      <c r="QVV342" s="84"/>
      <c r="QVW342" s="84"/>
      <c r="QVX342" s="84"/>
      <c r="QVY342" s="84"/>
      <c r="QVZ342" s="84"/>
      <c r="QWA342" s="84"/>
      <c r="QWB342" s="84"/>
      <c r="QWC342" s="84"/>
      <c r="QWD342" s="84"/>
      <c r="QWE342" s="84"/>
      <c r="QWF342" s="84"/>
      <c r="QWG342" s="84"/>
      <c r="QWH342" s="84"/>
      <c r="QWI342" s="84"/>
      <c r="QWJ342" s="84"/>
      <c r="QWK342" s="84"/>
      <c r="QWL342" s="84"/>
      <c r="QWM342" s="84"/>
      <c r="QWN342" s="84"/>
      <c r="QWO342" s="84"/>
      <c r="QWP342" s="84"/>
      <c r="QWQ342" s="84"/>
      <c r="QWR342" s="84"/>
      <c r="QWS342" s="84"/>
      <c r="QWT342" s="84"/>
      <c r="QWU342" s="84"/>
      <c r="QWV342" s="84"/>
      <c r="QWW342" s="84"/>
      <c r="QWX342" s="84"/>
      <c r="QWY342" s="84"/>
      <c r="QWZ342" s="84"/>
      <c r="QXA342" s="84"/>
      <c r="QXB342" s="84"/>
      <c r="QXC342" s="84"/>
      <c r="QXD342" s="84"/>
      <c r="QXE342" s="84"/>
      <c r="QXF342" s="84"/>
      <c r="QXG342" s="84"/>
      <c r="QXH342" s="84"/>
      <c r="QXI342" s="84"/>
      <c r="QXJ342" s="84"/>
      <c r="QXK342" s="84"/>
      <c r="QXL342" s="84"/>
      <c r="QXM342" s="84"/>
      <c r="QXN342" s="84"/>
      <c r="QXO342" s="84"/>
      <c r="QXP342" s="84"/>
      <c r="QXQ342" s="84"/>
      <c r="QXR342" s="84"/>
      <c r="QXS342" s="84"/>
      <c r="QXT342" s="84"/>
      <c r="QXU342" s="84"/>
      <c r="QXV342" s="84"/>
      <c r="QXW342" s="84"/>
      <c r="QXX342" s="84"/>
      <c r="QXY342" s="84"/>
      <c r="QXZ342" s="84"/>
      <c r="QYA342" s="84"/>
      <c r="QYB342" s="84"/>
      <c r="QYC342" s="84"/>
      <c r="QYD342" s="84"/>
      <c r="QYE342" s="84"/>
      <c r="QYF342" s="84"/>
      <c r="QYG342" s="84"/>
      <c r="QYH342" s="84"/>
      <c r="QYI342" s="84"/>
      <c r="QYJ342" s="84"/>
      <c r="QYK342" s="84"/>
      <c r="QYL342" s="84"/>
      <c r="QYM342" s="84"/>
      <c r="QYN342" s="84"/>
      <c r="QYO342" s="84"/>
      <c r="QYP342" s="84"/>
      <c r="QYQ342" s="84"/>
      <c r="QYR342" s="84"/>
      <c r="QYS342" s="84"/>
      <c r="QYT342" s="84"/>
      <c r="QYU342" s="84"/>
      <c r="QYV342" s="84"/>
      <c r="QYW342" s="84"/>
      <c r="QYX342" s="84"/>
      <c r="QYY342" s="84"/>
      <c r="QYZ342" s="84"/>
      <c r="QZA342" s="84"/>
      <c r="QZB342" s="84"/>
      <c r="QZC342" s="84"/>
      <c r="QZD342" s="84"/>
      <c r="QZE342" s="84"/>
      <c r="QZF342" s="84"/>
      <c r="QZG342" s="84"/>
      <c r="QZH342" s="84"/>
      <c r="QZI342" s="84"/>
      <c r="QZJ342" s="84"/>
      <c r="QZK342" s="84"/>
      <c r="QZL342" s="84"/>
      <c r="QZM342" s="84"/>
      <c r="QZN342" s="84"/>
      <c r="QZO342" s="84"/>
      <c r="QZP342" s="84"/>
      <c r="QZQ342" s="84"/>
      <c r="QZR342" s="84"/>
      <c r="QZS342" s="84"/>
      <c r="QZT342" s="84"/>
      <c r="QZU342" s="84"/>
      <c r="QZV342" s="84"/>
      <c r="QZW342" s="84"/>
      <c r="QZX342" s="84"/>
      <c r="QZY342" s="84"/>
      <c r="QZZ342" s="84"/>
      <c r="RAA342" s="84"/>
      <c r="RAB342" s="84"/>
      <c r="RAC342" s="84"/>
      <c r="RAD342" s="84"/>
      <c r="RAE342" s="84"/>
      <c r="RAF342" s="84"/>
      <c r="RAG342" s="84"/>
      <c r="RAH342" s="84"/>
      <c r="RAI342" s="84"/>
      <c r="RAJ342" s="84"/>
      <c r="RAK342" s="84"/>
      <c r="RAL342" s="84"/>
      <c r="RAM342" s="84"/>
      <c r="RAN342" s="84"/>
      <c r="RAO342" s="84"/>
      <c r="RAP342" s="84"/>
      <c r="RAQ342" s="84"/>
      <c r="RAR342" s="84"/>
      <c r="RAS342" s="84"/>
      <c r="RAT342" s="84"/>
      <c r="RAU342" s="84"/>
      <c r="RAV342" s="84"/>
      <c r="RAW342" s="84"/>
      <c r="RAX342" s="84"/>
      <c r="RAY342" s="84"/>
      <c r="RAZ342" s="84"/>
      <c r="RBA342" s="84"/>
      <c r="RBB342" s="84"/>
      <c r="RBC342" s="84"/>
      <c r="RBD342" s="84"/>
      <c r="RBE342" s="84"/>
      <c r="RBF342" s="84"/>
      <c r="RBG342" s="84"/>
      <c r="RBH342" s="84"/>
      <c r="RBI342" s="84"/>
      <c r="RBJ342" s="84"/>
      <c r="RBK342" s="84"/>
      <c r="RBL342" s="84"/>
      <c r="RBM342" s="84"/>
      <c r="RBN342" s="84"/>
      <c r="RBO342" s="84"/>
      <c r="RBP342" s="84"/>
      <c r="RBQ342" s="84"/>
      <c r="RBR342" s="84"/>
      <c r="RBS342" s="84"/>
      <c r="RBT342" s="84"/>
      <c r="RBU342" s="84"/>
      <c r="RBV342" s="84"/>
      <c r="RBW342" s="84"/>
      <c r="RBX342" s="84"/>
      <c r="RBY342" s="84"/>
      <c r="RBZ342" s="84"/>
      <c r="RCA342" s="84"/>
      <c r="RCB342" s="84"/>
      <c r="RCC342" s="84"/>
      <c r="RCD342" s="84"/>
      <c r="RCE342" s="84"/>
      <c r="RCF342" s="84"/>
      <c r="RCG342" s="84"/>
      <c r="RCH342" s="84"/>
      <c r="RCI342" s="84"/>
      <c r="RCJ342" s="84"/>
      <c r="RCK342" s="84"/>
      <c r="RCL342" s="84"/>
      <c r="RCM342" s="84"/>
      <c r="RCN342" s="84"/>
      <c r="RCO342" s="84"/>
      <c r="RCP342" s="84"/>
      <c r="RCQ342" s="84"/>
      <c r="RCR342" s="84"/>
      <c r="RCS342" s="84"/>
      <c r="RCT342" s="84"/>
      <c r="RCU342" s="84"/>
      <c r="RCV342" s="84"/>
      <c r="RCW342" s="84"/>
      <c r="RCX342" s="84"/>
      <c r="RCY342" s="84"/>
      <c r="RCZ342" s="84"/>
      <c r="RDA342" s="84"/>
      <c r="RDB342" s="84"/>
      <c r="RDC342" s="84"/>
      <c r="RDD342" s="84"/>
      <c r="RDE342" s="84"/>
      <c r="RDF342" s="84"/>
      <c r="RDG342" s="84"/>
      <c r="RDH342" s="84"/>
      <c r="RDI342" s="84"/>
      <c r="RDJ342" s="84"/>
      <c r="RDK342" s="84"/>
      <c r="RDL342" s="84"/>
      <c r="RDM342" s="84"/>
      <c r="RDN342" s="84"/>
      <c r="RDO342" s="84"/>
      <c r="RDP342" s="84"/>
      <c r="RDQ342" s="84"/>
      <c r="RDR342" s="84"/>
      <c r="RDS342" s="84"/>
      <c r="RDT342" s="84"/>
      <c r="RDU342" s="84"/>
      <c r="RDV342" s="84"/>
      <c r="RDW342" s="84"/>
      <c r="RDX342" s="84"/>
      <c r="RDY342" s="84"/>
      <c r="RDZ342" s="84"/>
      <c r="REA342" s="84"/>
      <c r="REB342" s="84"/>
      <c r="REC342" s="84"/>
      <c r="RED342" s="84"/>
      <c r="REE342" s="84"/>
      <c r="REF342" s="84"/>
      <c r="REG342" s="84"/>
      <c r="REH342" s="84"/>
      <c r="REI342" s="84"/>
      <c r="REJ342" s="84"/>
      <c r="REK342" s="84"/>
      <c r="REL342" s="84"/>
      <c r="REM342" s="84"/>
      <c r="REN342" s="84"/>
      <c r="REO342" s="84"/>
      <c r="REP342" s="84"/>
      <c r="REQ342" s="84"/>
      <c r="RER342" s="84"/>
      <c r="RES342" s="84"/>
      <c r="RET342" s="84"/>
      <c r="REU342" s="84"/>
      <c r="REV342" s="84"/>
      <c r="REW342" s="84"/>
      <c r="REX342" s="84"/>
      <c r="REY342" s="84"/>
      <c r="REZ342" s="84"/>
      <c r="RFA342" s="84"/>
      <c r="RFB342" s="84"/>
      <c r="RFC342" s="84"/>
      <c r="RFD342" s="84"/>
      <c r="RFE342" s="84"/>
      <c r="RFF342" s="84"/>
      <c r="RFG342" s="84"/>
      <c r="RFH342" s="84"/>
      <c r="RFI342" s="84"/>
      <c r="RFJ342" s="84"/>
      <c r="RFK342" s="84"/>
      <c r="RFL342" s="84"/>
      <c r="RFM342" s="84"/>
      <c r="RFN342" s="84"/>
      <c r="RFO342" s="84"/>
      <c r="RFP342" s="84"/>
      <c r="RFQ342" s="84"/>
      <c r="RFR342" s="84"/>
      <c r="RFS342" s="84"/>
      <c r="RFT342" s="84"/>
      <c r="RFU342" s="84"/>
      <c r="RFV342" s="84"/>
      <c r="RFW342" s="84"/>
      <c r="RFX342" s="84"/>
      <c r="RFY342" s="84"/>
      <c r="RFZ342" s="84"/>
      <c r="RGA342" s="84"/>
      <c r="RGB342" s="84"/>
      <c r="RGC342" s="84"/>
      <c r="RGD342" s="84"/>
      <c r="RGE342" s="84"/>
      <c r="RGF342" s="84"/>
      <c r="RGG342" s="84"/>
      <c r="RGH342" s="84"/>
      <c r="RGI342" s="84"/>
      <c r="RGJ342" s="84"/>
      <c r="RGK342" s="84"/>
      <c r="RGL342" s="84"/>
      <c r="RGM342" s="84"/>
      <c r="RGN342" s="84"/>
      <c r="RGO342" s="84"/>
      <c r="RGP342" s="84"/>
      <c r="RGQ342" s="84"/>
      <c r="RGR342" s="84"/>
      <c r="RGS342" s="84"/>
      <c r="RGT342" s="84"/>
      <c r="RGU342" s="84"/>
      <c r="RGV342" s="84"/>
      <c r="RGW342" s="84"/>
      <c r="RGX342" s="84"/>
      <c r="RGY342" s="84"/>
      <c r="RGZ342" s="84"/>
      <c r="RHA342" s="84"/>
      <c r="RHB342" s="84"/>
      <c r="RHC342" s="84"/>
      <c r="RHD342" s="84"/>
      <c r="RHE342" s="84"/>
      <c r="RHF342" s="84"/>
      <c r="RHG342" s="84"/>
      <c r="RHH342" s="84"/>
      <c r="RHI342" s="84"/>
      <c r="RHJ342" s="84"/>
      <c r="RHK342" s="84"/>
      <c r="RHL342" s="84"/>
      <c r="RHM342" s="84"/>
      <c r="RHN342" s="84"/>
      <c r="RHO342" s="84"/>
      <c r="RHP342" s="84"/>
      <c r="RHQ342" s="84"/>
      <c r="RHR342" s="84"/>
      <c r="RHS342" s="84"/>
      <c r="RHT342" s="84"/>
      <c r="RHU342" s="84"/>
      <c r="RHV342" s="84"/>
      <c r="RHW342" s="84"/>
      <c r="RHX342" s="84"/>
      <c r="RHY342" s="84"/>
      <c r="RHZ342" s="84"/>
      <c r="RIA342" s="84"/>
      <c r="RIB342" s="84"/>
      <c r="RIC342" s="84"/>
      <c r="RID342" s="84"/>
      <c r="RIE342" s="84"/>
      <c r="RIF342" s="84"/>
      <c r="RIG342" s="84"/>
      <c r="RIH342" s="84"/>
      <c r="RII342" s="84"/>
      <c r="RIJ342" s="84"/>
      <c r="RIK342" s="84"/>
      <c r="RIL342" s="84"/>
      <c r="RIM342" s="84"/>
      <c r="RIN342" s="84"/>
      <c r="RIO342" s="84"/>
      <c r="RIP342" s="84"/>
      <c r="RIQ342" s="84"/>
      <c r="RIR342" s="84"/>
      <c r="RIS342" s="84"/>
      <c r="RIT342" s="84"/>
      <c r="RIU342" s="84"/>
      <c r="RIV342" s="84"/>
      <c r="RIW342" s="84"/>
      <c r="RIX342" s="84"/>
      <c r="RIY342" s="84"/>
      <c r="RIZ342" s="84"/>
      <c r="RJA342" s="84"/>
      <c r="RJB342" s="84"/>
      <c r="RJC342" s="84"/>
      <c r="RJD342" s="84"/>
      <c r="RJE342" s="84"/>
      <c r="RJF342" s="84"/>
      <c r="RJG342" s="84"/>
      <c r="RJH342" s="84"/>
      <c r="RJI342" s="84"/>
      <c r="RJJ342" s="84"/>
      <c r="RJK342" s="84"/>
      <c r="RJL342" s="84"/>
      <c r="RJM342" s="84"/>
      <c r="RJN342" s="84"/>
      <c r="RJO342" s="84"/>
      <c r="RJP342" s="84"/>
      <c r="RJQ342" s="84"/>
      <c r="RJR342" s="84"/>
      <c r="RJS342" s="84"/>
      <c r="RJT342" s="84"/>
      <c r="RJU342" s="84"/>
      <c r="RJV342" s="84"/>
      <c r="RJW342" s="84"/>
      <c r="RJX342" s="84"/>
      <c r="RJY342" s="84"/>
      <c r="RJZ342" s="84"/>
      <c r="RKA342" s="84"/>
      <c r="RKB342" s="84"/>
      <c r="RKC342" s="84"/>
      <c r="RKD342" s="84"/>
      <c r="RKE342" s="84"/>
      <c r="RKF342" s="84"/>
      <c r="RKG342" s="84"/>
      <c r="RKH342" s="84"/>
      <c r="RKI342" s="84"/>
      <c r="RKJ342" s="84"/>
      <c r="RKK342" s="84"/>
      <c r="RKL342" s="84"/>
      <c r="RKM342" s="84"/>
      <c r="RKN342" s="84"/>
      <c r="RKO342" s="84"/>
      <c r="RKP342" s="84"/>
      <c r="RKQ342" s="84"/>
      <c r="RKR342" s="84"/>
      <c r="RKS342" s="84"/>
      <c r="RKT342" s="84"/>
      <c r="RKU342" s="84"/>
      <c r="RKV342" s="84"/>
      <c r="RKW342" s="84"/>
      <c r="RKX342" s="84"/>
      <c r="RKY342" s="84"/>
      <c r="RKZ342" s="84"/>
      <c r="RLA342" s="84"/>
      <c r="RLB342" s="84"/>
      <c r="RLC342" s="84"/>
      <c r="RLD342" s="84"/>
      <c r="RLE342" s="84"/>
      <c r="RLF342" s="84"/>
      <c r="RLG342" s="84"/>
      <c r="RLH342" s="84"/>
      <c r="RLI342" s="84"/>
      <c r="RLJ342" s="84"/>
      <c r="RLK342" s="84"/>
      <c r="RLL342" s="84"/>
      <c r="RLM342" s="84"/>
      <c r="RLN342" s="84"/>
      <c r="RLO342" s="84"/>
      <c r="RLP342" s="84"/>
      <c r="RLQ342" s="84"/>
      <c r="RLR342" s="84"/>
      <c r="RLS342" s="84"/>
      <c r="RLT342" s="84"/>
      <c r="RLU342" s="84"/>
      <c r="RLV342" s="84"/>
      <c r="RLW342" s="84"/>
      <c r="RLX342" s="84"/>
      <c r="RLY342" s="84"/>
      <c r="RLZ342" s="84"/>
      <c r="RMA342" s="84"/>
      <c r="RMB342" s="84"/>
      <c r="RMC342" s="84"/>
      <c r="RMD342" s="84"/>
      <c r="RME342" s="84"/>
      <c r="RMF342" s="84"/>
      <c r="RMG342" s="84"/>
      <c r="RMH342" s="84"/>
      <c r="RMI342" s="84"/>
      <c r="RMJ342" s="84"/>
      <c r="RMK342" s="84"/>
      <c r="RML342" s="84"/>
      <c r="RMM342" s="84"/>
      <c r="RMN342" s="84"/>
      <c r="RMO342" s="84"/>
      <c r="RMP342" s="84"/>
      <c r="RMQ342" s="84"/>
      <c r="RMR342" s="84"/>
      <c r="RMS342" s="84"/>
      <c r="RMT342" s="84"/>
      <c r="RMU342" s="84"/>
      <c r="RMV342" s="84"/>
      <c r="RMW342" s="84"/>
      <c r="RMX342" s="84"/>
      <c r="RMY342" s="84"/>
      <c r="RMZ342" s="84"/>
      <c r="RNA342" s="84"/>
      <c r="RNB342" s="84"/>
      <c r="RNC342" s="84"/>
      <c r="RND342" s="84"/>
      <c r="RNE342" s="84"/>
      <c r="RNF342" s="84"/>
      <c r="RNG342" s="84"/>
      <c r="RNH342" s="84"/>
      <c r="RNI342" s="84"/>
      <c r="RNJ342" s="84"/>
      <c r="RNK342" s="84"/>
      <c r="RNL342" s="84"/>
      <c r="RNM342" s="84"/>
      <c r="RNN342" s="84"/>
      <c r="RNO342" s="84"/>
      <c r="RNP342" s="84"/>
      <c r="RNQ342" s="84"/>
      <c r="RNR342" s="84"/>
      <c r="RNS342" s="84"/>
      <c r="RNT342" s="84"/>
      <c r="RNU342" s="84"/>
      <c r="RNV342" s="84"/>
      <c r="RNW342" s="84"/>
      <c r="RNX342" s="84"/>
      <c r="RNY342" s="84"/>
      <c r="RNZ342" s="84"/>
      <c r="ROA342" s="84"/>
      <c r="ROB342" s="84"/>
      <c r="ROC342" s="84"/>
      <c r="ROD342" s="84"/>
      <c r="ROE342" s="84"/>
      <c r="ROF342" s="84"/>
      <c r="ROG342" s="84"/>
      <c r="ROH342" s="84"/>
      <c r="ROI342" s="84"/>
      <c r="ROJ342" s="84"/>
      <c r="ROK342" s="84"/>
      <c r="ROL342" s="84"/>
      <c r="ROM342" s="84"/>
      <c r="RON342" s="84"/>
      <c r="ROO342" s="84"/>
      <c r="ROP342" s="84"/>
      <c r="ROQ342" s="84"/>
      <c r="ROR342" s="84"/>
      <c r="ROS342" s="84"/>
      <c r="ROT342" s="84"/>
      <c r="ROU342" s="84"/>
      <c r="ROV342" s="84"/>
      <c r="ROW342" s="84"/>
      <c r="ROX342" s="84"/>
      <c r="ROY342" s="84"/>
      <c r="ROZ342" s="84"/>
      <c r="RPA342" s="84"/>
      <c r="RPB342" s="84"/>
      <c r="RPC342" s="84"/>
      <c r="RPD342" s="84"/>
      <c r="RPE342" s="84"/>
      <c r="RPF342" s="84"/>
      <c r="RPG342" s="84"/>
      <c r="RPH342" s="84"/>
      <c r="RPI342" s="84"/>
      <c r="RPJ342" s="84"/>
      <c r="RPK342" s="84"/>
      <c r="RPL342" s="84"/>
      <c r="RPM342" s="84"/>
      <c r="RPN342" s="84"/>
      <c r="RPO342" s="84"/>
      <c r="RPP342" s="84"/>
      <c r="RPQ342" s="84"/>
      <c r="RPR342" s="84"/>
      <c r="RPS342" s="84"/>
      <c r="RPT342" s="84"/>
      <c r="RPU342" s="84"/>
      <c r="RPV342" s="84"/>
      <c r="RPW342" s="84"/>
      <c r="RPX342" s="84"/>
      <c r="RPY342" s="84"/>
      <c r="RPZ342" s="84"/>
      <c r="RQA342" s="84"/>
      <c r="RQB342" s="84"/>
      <c r="RQC342" s="84"/>
      <c r="RQD342" s="84"/>
      <c r="RQE342" s="84"/>
      <c r="RQF342" s="84"/>
      <c r="RQG342" s="84"/>
      <c r="RQH342" s="84"/>
      <c r="RQI342" s="84"/>
      <c r="RQJ342" s="84"/>
      <c r="RQK342" s="84"/>
      <c r="RQL342" s="84"/>
      <c r="RQM342" s="84"/>
      <c r="RQN342" s="84"/>
      <c r="RQO342" s="84"/>
      <c r="RQP342" s="84"/>
      <c r="RQQ342" s="84"/>
      <c r="RQR342" s="84"/>
      <c r="RQS342" s="84"/>
      <c r="RQT342" s="84"/>
      <c r="RQU342" s="84"/>
      <c r="RQV342" s="84"/>
      <c r="RQW342" s="84"/>
      <c r="RQX342" s="84"/>
      <c r="RQY342" s="84"/>
      <c r="RQZ342" s="84"/>
      <c r="RRA342" s="84"/>
      <c r="RRB342" s="84"/>
      <c r="RRC342" s="84"/>
      <c r="RRD342" s="84"/>
      <c r="RRE342" s="84"/>
      <c r="RRF342" s="84"/>
      <c r="RRG342" s="84"/>
      <c r="RRH342" s="84"/>
      <c r="RRI342" s="84"/>
      <c r="RRJ342" s="84"/>
      <c r="RRK342" s="84"/>
      <c r="RRL342" s="84"/>
      <c r="RRM342" s="84"/>
      <c r="RRN342" s="84"/>
      <c r="RRO342" s="84"/>
      <c r="RRP342" s="84"/>
      <c r="RRQ342" s="84"/>
      <c r="RRR342" s="84"/>
      <c r="RRS342" s="84"/>
      <c r="RRT342" s="84"/>
      <c r="RRU342" s="84"/>
      <c r="RRV342" s="84"/>
      <c r="RRW342" s="84"/>
      <c r="RRX342" s="84"/>
      <c r="RRY342" s="84"/>
      <c r="RRZ342" s="84"/>
      <c r="RSA342" s="84"/>
      <c r="RSB342" s="84"/>
      <c r="RSC342" s="84"/>
      <c r="RSD342" s="84"/>
      <c r="RSE342" s="84"/>
      <c r="RSF342" s="84"/>
      <c r="RSG342" s="84"/>
      <c r="RSH342" s="84"/>
      <c r="RSI342" s="84"/>
      <c r="RSJ342" s="84"/>
      <c r="RSK342" s="84"/>
      <c r="RSL342" s="84"/>
      <c r="RSM342" s="84"/>
      <c r="RSN342" s="84"/>
      <c r="RSO342" s="84"/>
      <c r="RSP342" s="84"/>
      <c r="RSQ342" s="84"/>
      <c r="RSR342" s="84"/>
      <c r="RSS342" s="84"/>
      <c r="RST342" s="84"/>
      <c r="RSU342" s="84"/>
      <c r="RSV342" s="84"/>
      <c r="RSW342" s="84"/>
      <c r="RSX342" s="84"/>
      <c r="RSY342" s="84"/>
      <c r="RSZ342" s="84"/>
      <c r="RTA342" s="84"/>
      <c r="RTB342" s="84"/>
      <c r="RTC342" s="84"/>
      <c r="RTD342" s="84"/>
      <c r="RTE342" s="84"/>
      <c r="RTF342" s="84"/>
      <c r="RTG342" s="84"/>
      <c r="RTH342" s="84"/>
      <c r="RTI342" s="84"/>
      <c r="RTJ342" s="84"/>
      <c r="RTK342" s="84"/>
      <c r="RTL342" s="84"/>
      <c r="RTM342" s="84"/>
      <c r="RTN342" s="84"/>
      <c r="RTO342" s="84"/>
      <c r="RTP342" s="84"/>
      <c r="RTQ342" s="84"/>
      <c r="RTR342" s="84"/>
      <c r="RTS342" s="84"/>
      <c r="RTT342" s="84"/>
      <c r="RTU342" s="84"/>
      <c r="RTV342" s="84"/>
      <c r="RTW342" s="84"/>
      <c r="RTX342" s="84"/>
      <c r="RTY342" s="84"/>
      <c r="RTZ342" s="84"/>
      <c r="RUA342" s="84"/>
      <c r="RUB342" s="84"/>
      <c r="RUC342" s="84"/>
      <c r="RUD342" s="84"/>
      <c r="RUE342" s="84"/>
      <c r="RUF342" s="84"/>
      <c r="RUG342" s="84"/>
      <c r="RUH342" s="84"/>
      <c r="RUI342" s="84"/>
      <c r="RUJ342" s="84"/>
      <c r="RUK342" s="84"/>
      <c r="RUL342" s="84"/>
      <c r="RUM342" s="84"/>
      <c r="RUN342" s="84"/>
      <c r="RUO342" s="84"/>
      <c r="RUP342" s="84"/>
      <c r="RUQ342" s="84"/>
      <c r="RUR342" s="84"/>
      <c r="RUS342" s="84"/>
      <c r="RUT342" s="84"/>
      <c r="RUU342" s="84"/>
      <c r="RUV342" s="84"/>
      <c r="RUW342" s="84"/>
      <c r="RUX342" s="84"/>
      <c r="RUY342" s="84"/>
      <c r="RUZ342" s="84"/>
      <c r="RVA342" s="84"/>
      <c r="RVB342" s="84"/>
      <c r="RVC342" s="84"/>
      <c r="RVD342" s="84"/>
      <c r="RVE342" s="84"/>
      <c r="RVF342" s="84"/>
      <c r="RVG342" s="84"/>
      <c r="RVH342" s="84"/>
      <c r="RVI342" s="84"/>
      <c r="RVJ342" s="84"/>
      <c r="RVK342" s="84"/>
      <c r="RVL342" s="84"/>
      <c r="RVM342" s="84"/>
      <c r="RVN342" s="84"/>
      <c r="RVO342" s="84"/>
      <c r="RVP342" s="84"/>
      <c r="RVQ342" s="84"/>
      <c r="RVR342" s="84"/>
      <c r="RVS342" s="84"/>
      <c r="RVT342" s="84"/>
      <c r="RVU342" s="84"/>
      <c r="RVV342" s="84"/>
      <c r="RVW342" s="84"/>
      <c r="RVX342" s="84"/>
      <c r="RVY342" s="84"/>
      <c r="RVZ342" s="84"/>
      <c r="RWA342" s="84"/>
      <c r="RWB342" s="84"/>
      <c r="RWC342" s="84"/>
      <c r="RWD342" s="84"/>
      <c r="RWE342" s="84"/>
      <c r="RWF342" s="84"/>
      <c r="RWG342" s="84"/>
      <c r="RWH342" s="84"/>
      <c r="RWI342" s="84"/>
      <c r="RWJ342" s="84"/>
      <c r="RWK342" s="84"/>
      <c r="RWL342" s="84"/>
      <c r="RWM342" s="84"/>
      <c r="RWN342" s="84"/>
      <c r="RWO342" s="84"/>
      <c r="RWP342" s="84"/>
      <c r="RWQ342" s="84"/>
      <c r="RWR342" s="84"/>
      <c r="RWS342" s="84"/>
      <c r="RWT342" s="84"/>
      <c r="RWU342" s="84"/>
      <c r="RWV342" s="84"/>
      <c r="RWW342" s="84"/>
      <c r="RWX342" s="84"/>
      <c r="RWY342" s="84"/>
      <c r="RWZ342" s="84"/>
      <c r="RXA342" s="84"/>
      <c r="RXB342" s="84"/>
      <c r="RXC342" s="84"/>
      <c r="RXD342" s="84"/>
      <c r="RXE342" s="84"/>
      <c r="RXF342" s="84"/>
      <c r="RXG342" s="84"/>
      <c r="RXH342" s="84"/>
      <c r="RXI342" s="84"/>
      <c r="RXJ342" s="84"/>
      <c r="RXK342" s="84"/>
      <c r="RXL342" s="84"/>
      <c r="RXM342" s="84"/>
      <c r="RXN342" s="84"/>
      <c r="RXO342" s="84"/>
      <c r="RXP342" s="84"/>
      <c r="RXQ342" s="84"/>
      <c r="RXR342" s="84"/>
      <c r="RXS342" s="84"/>
      <c r="RXT342" s="84"/>
      <c r="RXU342" s="84"/>
      <c r="RXV342" s="84"/>
      <c r="RXW342" s="84"/>
      <c r="RXX342" s="84"/>
      <c r="RXY342" s="84"/>
      <c r="RXZ342" s="84"/>
      <c r="RYA342" s="84"/>
      <c r="RYB342" s="84"/>
      <c r="RYC342" s="84"/>
      <c r="RYD342" s="84"/>
      <c r="RYE342" s="84"/>
      <c r="RYF342" s="84"/>
      <c r="RYG342" s="84"/>
      <c r="RYH342" s="84"/>
      <c r="RYI342" s="84"/>
      <c r="RYJ342" s="84"/>
      <c r="RYK342" s="84"/>
      <c r="RYL342" s="84"/>
      <c r="RYM342" s="84"/>
      <c r="RYN342" s="84"/>
      <c r="RYO342" s="84"/>
      <c r="RYP342" s="84"/>
      <c r="RYQ342" s="84"/>
      <c r="RYR342" s="84"/>
      <c r="RYS342" s="84"/>
      <c r="RYT342" s="84"/>
      <c r="RYU342" s="84"/>
      <c r="RYV342" s="84"/>
      <c r="RYW342" s="84"/>
      <c r="RYX342" s="84"/>
      <c r="RYY342" s="84"/>
      <c r="RYZ342" s="84"/>
      <c r="RZA342" s="84"/>
      <c r="RZB342" s="84"/>
      <c r="RZC342" s="84"/>
      <c r="RZD342" s="84"/>
      <c r="RZE342" s="84"/>
      <c r="RZF342" s="84"/>
      <c r="RZG342" s="84"/>
      <c r="RZH342" s="84"/>
      <c r="RZI342" s="84"/>
      <c r="RZJ342" s="84"/>
      <c r="RZK342" s="84"/>
      <c r="RZL342" s="84"/>
      <c r="RZM342" s="84"/>
      <c r="RZN342" s="84"/>
      <c r="RZO342" s="84"/>
      <c r="RZP342" s="84"/>
      <c r="RZQ342" s="84"/>
      <c r="RZR342" s="84"/>
      <c r="RZS342" s="84"/>
      <c r="RZT342" s="84"/>
      <c r="RZU342" s="84"/>
      <c r="RZV342" s="84"/>
      <c r="RZW342" s="84"/>
      <c r="RZX342" s="84"/>
      <c r="RZY342" s="84"/>
      <c r="RZZ342" s="84"/>
      <c r="SAA342" s="84"/>
      <c r="SAB342" s="84"/>
      <c r="SAC342" s="84"/>
      <c r="SAD342" s="84"/>
      <c r="SAE342" s="84"/>
      <c r="SAF342" s="84"/>
      <c r="SAG342" s="84"/>
      <c r="SAH342" s="84"/>
      <c r="SAI342" s="84"/>
      <c r="SAJ342" s="84"/>
      <c r="SAK342" s="84"/>
      <c r="SAL342" s="84"/>
      <c r="SAM342" s="84"/>
      <c r="SAN342" s="84"/>
      <c r="SAO342" s="84"/>
      <c r="SAP342" s="84"/>
      <c r="SAQ342" s="84"/>
      <c r="SAR342" s="84"/>
      <c r="SAS342" s="84"/>
      <c r="SAT342" s="84"/>
      <c r="SAU342" s="84"/>
      <c r="SAV342" s="84"/>
      <c r="SAW342" s="84"/>
      <c r="SAX342" s="84"/>
      <c r="SAY342" s="84"/>
      <c r="SAZ342" s="84"/>
      <c r="SBA342" s="84"/>
      <c r="SBB342" s="84"/>
      <c r="SBC342" s="84"/>
      <c r="SBD342" s="84"/>
      <c r="SBE342" s="84"/>
      <c r="SBF342" s="84"/>
      <c r="SBG342" s="84"/>
      <c r="SBH342" s="84"/>
      <c r="SBI342" s="84"/>
      <c r="SBJ342" s="84"/>
      <c r="SBK342" s="84"/>
      <c r="SBL342" s="84"/>
      <c r="SBM342" s="84"/>
      <c r="SBN342" s="84"/>
      <c r="SBO342" s="84"/>
      <c r="SBP342" s="84"/>
      <c r="SBQ342" s="84"/>
      <c r="SBR342" s="84"/>
      <c r="SBS342" s="84"/>
      <c r="SBT342" s="84"/>
      <c r="SBU342" s="84"/>
      <c r="SBV342" s="84"/>
      <c r="SBW342" s="84"/>
      <c r="SBX342" s="84"/>
      <c r="SBY342" s="84"/>
      <c r="SBZ342" s="84"/>
      <c r="SCA342" s="84"/>
      <c r="SCB342" s="84"/>
      <c r="SCC342" s="84"/>
      <c r="SCD342" s="84"/>
      <c r="SCE342" s="84"/>
      <c r="SCF342" s="84"/>
      <c r="SCG342" s="84"/>
      <c r="SCH342" s="84"/>
      <c r="SCI342" s="84"/>
      <c r="SCJ342" s="84"/>
      <c r="SCK342" s="84"/>
      <c r="SCL342" s="84"/>
      <c r="SCM342" s="84"/>
      <c r="SCN342" s="84"/>
      <c r="SCO342" s="84"/>
      <c r="SCP342" s="84"/>
      <c r="SCQ342" s="84"/>
      <c r="SCR342" s="84"/>
      <c r="SCS342" s="84"/>
      <c r="SCT342" s="84"/>
      <c r="SCU342" s="84"/>
      <c r="SCV342" s="84"/>
      <c r="SCW342" s="84"/>
      <c r="SCX342" s="84"/>
      <c r="SCY342" s="84"/>
      <c r="SCZ342" s="84"/>
      <c r="SDA342" s="84"/>
      <c r="SDB342" s="84"/>
      <c r="SDC342" s="84"/>
      <c r="SDD342" s="84"/>
      <c r="SDE342" s="84"/>
      <c r="SDF342" s="84"/>
      <c r="SDG342" s="84"/>
      <c r="SDH342" s="84"/>
      <c r="SDI342" s="84"/>
      <c r="SDJ342" s="84"/>
      <c r="SDK342" s="84"/>
      <c r="SDL342" s="84"/>
      <c r="SDM342" s="84"/>
      <c r="SDN342" s="84"/>
      <c r="SDO342" s="84"/>
      <c r="SDP342" s="84"/>
      <c r="SDQ342" s="84"/>
      <c r="SDR342" s="84"/>
      <c r="SDS342" s="84"/>
      <c r="SDT342" s="84"/>
      <c r="SDU342" s="84"/>
      <c r="SDV342" s="84"/>
      <c r="SDW342" s="84"/>
      <c r="SDX342" s="84"/>
      <c r="SDY342" s="84"/>
      <c r="SDZ342" s="84"/>
      <c r="SEA342" s="84"/>
      <c r="SEB342" s="84"/>
      <c r="SEC342" s="84"/>
      <c r="SED342" s="84"/>
      <c r="SEE342" s="84"/>
      <c r="SEF342" s="84"/>
      <c r="SEG342" s="84"/>
      <c r="SEH342" s="84"/>
      <c r="SEI342" s="84"/>
      <c r="SEJ342" s="84"/>
      <c r="SEK342" s="84"/>
      <c r="SEL342" s="84"/>
      <c r="SEM342" s="84"/>
      <c r="SEN342" s="84"/>
      <c r="SEO342" s="84"/>
      <c r="SEP342" s="84"/>
      <c r="SEQ342" s="84"/>
      <c r="SER342" s="84"/>
      <c r="SES342" s="84"/>
      <c r="SET342" s="84"/>
      <c r="SEU342" s="84"/>
      <c r="SEV342" s="84"/>
      <c r="SEW342" s="84"/>
      <c r="SEX342" s="84"/>
      <c r="SEY342" s="84"/>
      <c r="SEZ342" s="84"/>
      <c r="SFA342" s="84"/>
      <c r="SFB342" s="84"/>
      <c r="SFC342" s="84"/>
      <c r="SFD342" s="84"/>
      <c r="SFE342" s="84"/>
      <c r="SFF342" s="84"/>
      <c r="SFG342" s="84"/>
      <c r="SFH342" s="84"/>
      <c r="SFI342" s="84"/>
      <c r="SFJ342" s="84"/>
      <c r="SFK342" s="84"/>
      <c r="SFL342" s="84"/>
      <c r="SFM342" s="84"/>
      <c r="SFN342" s="84"/>
      <c r="SFO342" s="84"/>
      <c r="SFP342" s="84"/>
      <c r="SFQ342" s="84"/>
      <c r="SFR342" s="84"/>
      <c r="SFS342" s="84"/>
      <c r="SFT342" s="84"/>
      <c r="SFU342" s="84"/>
      <c r="SFV342" s="84"/>
      <c r="SFW342" s="84"/>
      <c r="SFX342" s="84"/>
      <c r="SFY342" s="84"/>
      <c r="SFZ342" s="84"/>
      <c r="SGA342" s="84"/>
      <c r="SGB342" s="84"/>
      <c r="SGC342" s="84"/>
      <c r="SGD342" s="84"/>
      <c r="SGE342" s="84"/>
      <c r="SGF342" s="84"/>
      <c r="SGG342" s="84"/>
      <c r="SGH342" s="84"/>
      <c r="SGI342" s="84"/>
      <c r="SGJ342" s="84"/>
      <c r="SGK342" s="84"/>
      <c r="SGL342" s="84"/>
      <c r="SGM342" s="84"/>
      <c r="SGN342" s="84"/>
      <c r="SGO342" s="84"/>
      <c r="SGP342" s="84"/>
      <c r="SGQ342" s="84"/>
      <c r="SGR342" s="84"/>
      <c r="SGS342" s="84"/>
      <c r="SGT342" s="84"/>
      <c r="SGU342" s="84"/>
      <c r="SGV342" s="84"/>
      <c r="SGW342" s="84"/>
      <c r="SGX342" s="84"/>
      <c r="SGY342" s="84"/>
      <c r="SGZ342" s="84"/>
      <c r="SHA342" s="84"/>
      <c r="SHB342" s="84"/>
      <c r="SHC342" s="84"/>
      <c r="SHD342" s="84"/>
      <c r="SHE342" s="84"/>
      <c r="SHF342" s="84"/>
      <c r="SHG342" s="84"/>
      <c r="SHH342" s="84"/>
      <c r="SHI342" s="84"/>
      <c r="SHJ342" s="84"/>
      <c r="SHK342" s="84"/>
      <c r="SHL342" s="84"/>
      <c r="SHM342" s="84"/>
      <c r="SHN342" s="84"/>
      <c r="SHO342" s="84"/>
      <c r="SHP342" s="84"/>
      <c r="SHQ342" s="84"/>
      <c r="SHR342" s="84"/>
      <c r="SHS342" s="84"/>
      <c r="SHT342" s="84"/>
      <c r="SHU342" s="84"/>
      <c r="SHV342" s="84"/>
      <c r="SHW342" s="84"/>
      <c r="SHX342" s="84"/>
      <c r="SHY342" s="84"/>
      <c r="SHZ342" s="84"/>
      <c r="SIA342" s="84"/>
      <c r="SIB342" s="84"/>
      <c r="SIC342" s="84"/>
      <c r="SID342" s="84"/>
      <c r="SIE342" s="84"/>
      <c r="SIF342" s="84"/>
      <c r="SIG342" s="84"/>
      <c r="SIH342" s="84"/>
      <c r="SII342" s="84"/>
      <c r="SIJ342" s="84"/>
      <c r="SIK342" s="84"/>
      <c r="SIL342" s="84"/>
      <c r="SIM342" s="84"/>
      <c r="SIN342" s="84"/>
      <c r="SIO342" s="84"/>
      <c r="SIP342" s="84"/>
      <c r="SIQ342" s="84"/>
      <c r="SIR342" s="84"/>
      <c r="SIS342" s="84"/>
      <c r="SIT342" s="84"/>
      <c r="SIU342" s="84"/>
      <c r="SIV342" s="84"/>
      <c r="SIW342" s="84"/>
      <c r="SIX342" s="84"/>
      <c r="SIY342" s="84"/>
      <c r="SIZ342" s="84"/>
      <c r="SJA342" s="84"/>
      <c r="SJB342" s="84"/>
      <c r="SJC342" s="84"/>
      <c r="SJD342" s="84"/>
      <c r="SJE342" s="84"/>
      <c r="SJF342" s="84"/>
      <c r="SJG342" s="84"/>
      <c r="SJH342" s="84"/>
      <c r="SJI342" s="84"/>
      <c r="SJJ342" s="84"/>
      <c r="SJK342" s="84"/>
      <c r="SJL342" s="84"/>
      <c r="SJM342" s="84"/>
      <c r="SJN342" s="84"/>
      <c r="SJO342" s="84"/>
      <c r="SJP342" s="84"/>
      <c r="SJQ342" s="84"/>
      <c r="SJR342" s="84"/>
      <c r="SJS342" s="84"/>
      <c r="SJT342" s="84"/>
      <c r="SJU342" s="84"/>
      <c r="SJV342" s="84"/>
      <c r="SJW342" s="84"/>
      <c r="SJX342" s="84"/>
      <c r="SJY342" s="84"/>
      <c r="SJZ342" s="84"/>
      <c r="SKA342" s="84"/>
      <c r="SKB342" s="84"/>
      <c r="SKC342" s="84"/>
      <c r="SKD342" s="84"/>
      <c r="SKE342" s="84"/>
      <c r="SKF342" s="84"/>
      <c r="SKG342" s="84"/>
      <c r="SKH342" s="84"/>
      <c r="SKI342" s="84"/>
      <c r="SKJ342" s="84"/>
      <c r="SKK342" s="84"/>
      <c r="SKL342" s="84"/>
      <c r="SKM342" s="84"/>
      <c r="SKN342" s="84"/>
      <c r="SKO342" s="84"/>
      <c r="SKP342" s="84"/>
      <c r="SKQ342" s="84"/>
      <c r="SKR342" s="84"/>
      <c r="SKS342" s="84"/>
      <c r="SKT342" s="84"/>
      <c r="SKU342" s="84"/>
      <c r="SKV342" s="84"/>
      <c r="SKW342" s="84"/>
      <c r="SKX342" s="84"/>
      <c r="SKY342" s="84"/>
      <c r="SKZ342" s="84"/>
      <c r="SLA342" s="84"/>
      <c r="SLB342" s="84"/>
      <c r="SLC342" s="84"/>
      <c r="SLD342" s="84"/>
      <c r="SLE342" s="84"/>
      <c r="SLF342" s="84"/>
      <c r="SLG342" s="84"/>
      <c r="SLH342" s="84"/>
      <c r="SLI342" s="84"/>
      <c r="SLJ342" s="84"/>
      <c r="SLK342" s="84"/>
      <c r="SLL342" s="84"/>
      <c r="SLM342" s="84"/>
      <c r="SLN342" s="84"/>
      <c r="SLO342" s="84"/>
      <c r="SLP342" s="84"/>
      <c r="SLQ342" s="84"/>
      <c r="SLR342" s="84"/>
      <c r="SLS342" s="84"/>
      <c r="SLT342" s="84"/>
      <c r="SLU342" s="84"/>
      <c r="SLV342" s="84"/>
      <c r="SLW342" s="84"/>
      <c r="SLX342" s="84"/>
      <c r="SLY342" s="84"/>
      <c r="SLZ342" s="84"/>
      <c r="SMA342" s="84"/>
      <c r="SMB342" s="84"/>
      <c r="SMC342" s="84"/>
      <c r="SMD342" s="84"/>
      <c r="SME342" s="84"/>
      <c r="SMF342" s="84"/>
      <c r="SMG342" s="84"/>
      <c r="SMH342" s="84"/>
      <c r="SMI342" s="84"/>
      <c r="SMJ342" s="84"/>
      <c r="SMK342" s="84"/>
      <c r="SML342" s="84"/>
      <c r="SMM342" s="84"/>
      <c r="SMN342" s="84"/>
      <c r="SMO342" s="84"/>
      <c r="SMP342" s="84"/>
      <c r="SMQ342" s="84"/>
      <c r="SMR342" s="84"/>
      <c r="SMS342" s="84"/>
      <c r="SMT342" s="84"/>
      <c r="SMU342" s="84"/>
      <c r="SMV342" s="84"/>
      <c r="SMW342" s="84"/>
      <c r="SMX342" s="84"/>
      <c r="SMY342" s="84"/>
      <c r="SMZ342" s="84"/>
      <c r="SNA342" s="84"/>
      <c r="SNB342" s="84"/>
      <c r="SNC342" s="84"/>
      <c r="SND342" s="84"/>
      <c r="SNE342" s="84"/>
      <c r="SNF342" s="84"/>
      <c r="SNG342" s="84"/>
      <c r="SNH342" s="84"/>
      <c r="SNI342" s="84"/>
      <c r="SNJ342" s="84"/>
      <c r="SNK342" s="84"/>
      <c r="SNL342" s="84"/>
      <c r="SNM342" s="84"/>
      <c r="SNN342" s="84"/>
      <c r="SNO342" s="84"/>
      <c r="SNP342" s="84"/>
      <c r="SNQ342" s="84"/>
      <c r="SNR342" s="84"/>
      <c r="SNS342" s="84"/>
      <c r="SNT342" s="84"/>
      <c r="SNU342" s="84"/>
      <c r="SNV342" s="84"/>
      <c r="SNW342" s="84"/>
      <c r="SNX342" s="84"/>
      <c r="SNY342" s="84"/>
      <c r="SNZ342" s="84"/>
      <c r="SOA342" s="84"/>
      <c r="SOB342" s="84"/>
      <c r="SOC342" s="84"/>
      <c r="SOD342" s="84"/>
      <c r="SOE342" s="84"/>
      <c r="SOF342" s="84"/>
      <c r="SOG342" s="84"/>
      <c r="SOH342" s="84"/>
      <c r="SOI342" s="84"/>
      <c r="SOJ342" s="84"/>
      <c r="SOK342" s="84"/>
      <c r="SOL342" s="84"/>
      <c r="SOM342" s="84"/>
      <c r="SON342" s="84"/>
      <c r="SOO342" s="84"/>
      <c r="SOP342" s="84"/>
      <c r="SOQ342" s="84"/>
      <c r="SOR342" s="84"/>
      <c r="SOS342" s="84"/>
      <c r="SOT342" s="84"/>
      <c r="SOU342" s="84"/>
      <c r="SOV342" s="84"/>
      <c r="SOW342" s="84"/>
      <c r="SOX342" s="84"/>
      <c r="SOY342" s="84"/>
      <c r="SOZ342" s="84"/>
      <c r="SPA342" s="84"/>
      <c r="SPB342" s="84"/>
      <c r="SPC342" s="84"/>
      <c r="SPD342" s="84"/>
      <c r="SPE342" s="84"/>
      <c r="SPF342" s="84"/>
      <c r="SPG342" s="84"/>
      <c r="SPH342" s="84"/>
      <c r="SPI342" s="84"/>
      <c r="SPJ342" s="84"/>
      <c r="SPK342" s="84"/>
      <c r="SPL342" s="84"/>
      <c r="SPM342" s="84"/>
      <c r="SPN342" s="84"/>
      <c r="SPO342" s="84"/>
      <c r="SPP342" s="84"/>
      <c r="SPQ342" s="84"/>
      <c r="SPR342" s="84"/>
      <c r="SPS342" s="84"/>
      <c r="SPT342" s="84"/>
      <c r="SPU342" s="84"/>
      <c r="SPV342" s="84"/>
      <c r="SPW342" s="84"/>
      <c r="SPX342" s="84"/>
      <c r="SPY342" s="84"/>
      <c r="SPZ342" s="84"/>
      <c r="SQA342" s="84"/>
      <c r="SQB342" s="84"/>
      <c r="SQC342" s="84"/>
      <c r="SQD342" s="84"/>
      <c r="SQE342" s="84"/>
      <c r="SQF342" s="84"/>
      <c r="SQG342" s="84"/>
      <c r="SQH342" s="84"/>
      <c r="SQI342" s="84"/>
      <c r="SQJ342" s="84"/>
      <c r="SQK342" s="84"/>
      <c r="SQL342" s="84"/>
      <c r="SQM342" s="84"/>
      <c r="SQN342" s="84"/>
      <c r="SQO342" s="84"/>
      <c r="SQP342" s="84"/>
      <c r="SQQ342" s="84"/>
      <c r="SQR342" s="84"/>
      <c r="SQS342" s="84"/>
      <c r="SQT342" s="84"/>
      <c r="SQU342" s="84"/>
      <c r="SQV342" s="84"/>
      <c r="SQW342" s="84"/>
      <c r="SQX342" s="84"/>
      <c r="SQY342" s="84"/>
      <c r="SQZ342" s="84"/>
      <c r="SRA342" s="84"/>
      <c r="SRB342" s="84"/>
      <c r="SRC342" s="84"/>
      <c r="SRD342" s="84"/>
      <c r="SRE342" s="84"/>
      <c r="SRF342" s="84"/>
      <c r="SRG342" s="84"/>
      <c r="SRH342" s="84"/>
      <c r="SRI342" s="84"/>
      <c r="SRJ342" s="84"/>
      <c r="SRK342" s="84"/>
      <c r="SRL342" s="84"/>
      <c r="SRM342" s="84"/>
      <c r="SRN342" s="84"/>
      <c r="SRO342" s="84"/>
      <c r="SRP342" s="84"/>
      <c r="SRQ342" s="84"/>
      <c r="SRR342" s="84"/>
      <c r="SRS342" s="84"/>
      <c r="SRT342" s="84"/>
      <c r="SRU342" s="84"/>
      <c r="SRV342" s="84"/>
      <c r="SRW342" s="84"/>
      <c r="SRX342" s="84"/>
      <c r="SRY342" s="84"/>
      <c r="SRZ342" s="84"/>
      <c r="SSA342" s="84"/>
      <c r="SSB342" s="84"/>
      <c r="SSC342" s="84"/>
      <c r="SSD342" s="84"/>
      <c r="SSE342" s="84"/>
      <c r="SSF342" s="84"/>
      <c r="SSG342" s="84"/>
      <c r="SSH342" s="84"/>
      <c r="SSI342" s="84"/>
      <c r="SSJ342" s="84"/>
      <c r="SSK342" s="84"/>
      <c r="SSL342" s="84"/>
      <c r="SSM342" s="84"/>
      <c r="SSN342" s="84"/>
      <c r="SSO342" s="84"/>
      <c r="SSP342" s="84"/>
      <c r="SSQ342" s="84"/>
      <c r="SSR342" s="84"/>
      <c r="SSS342" s="84"/>
      <c r="SST342" s="84"/>
      <c r="SSU342" s="84"/>
      <c r="SSV342" s="84"/>
      <c r="SSW342" s="84"/>
      <c r="SSX342" s="84"/>
      <c r="SSY342" s="84"/>
      <c r="SSZ342" s="84"/>
      <c r="STA342" s="84"/>
      <c r="STB342" s="84"/>
      <c r="STC342" s="84"/>
      <c r="STD342" s="84"/>
      <c r="STE342" s="84"/>
      <c r="STF342" s="84"/>
      <c r="STG342" s="84"/>
      <c r="STH342" s="84"/>
      <c r="STI342" s="84"/>
      <c r="STJ342" s="84"/>
      <c r="STK342" s="84"/>
      <c r="STL342" s="84"/>
      <c r="STM342" s="84"/>
      <c r="STN342" s="84"/>
      <c r="STO342" s="84"/>
      <c r="STP342" s="84"/>
      <c r="STQ342" s="84"/>
      <c r="STR342" s="84"/>
      <c r="STS342" s="84"/>
      <c r="STT342" s="84"/>
      <c r="STU342" s="84"/>
      <c r="STV342" s="84"/>
      <c r="STW342" s="84"/>
      <c r="STX342" s="84"/>
      <c r="STY342" s="84"/>
      <c r="STZ342" s="84"/>
      <c r="SUA342" s="84"/>
      <c r="SUB342" s="84"/>
      <c r="SUC342" s="84"/>
      <c r="SUD342" s="84"/>
      <c r="SUE342" s="84"/>
      <c r="SUF342" s="84"/>
      <c r="SUG342" s="84"/>
      <c r="SUH342" s="84"/>
      <c r="SUI342" s="84"/>
      <c r="SUJ342" s="84"/>
      <c r="SUK342" s="84"/>
      <c r="SUL342" s="84"/>
      <c r="SUM342" s="84"/>
      <c r="SUN342" s="84"/>
      <c r="SUO342" s="84"/>
      <c r="SUP342" s="84"/>
      <c r="SUQ342" s="84"/>
      <c r="SUR342" s="84"/>
      <c r="SUS342" s="84"/>
      <c r="SUT342" s="84"/>
      <c r="SUU342" s="84"/>
      <c r="SUV342" s="84"/>
      <c r="SUW342" s="84"/>
      <c r="SUX342" s="84"/>
      <c r="SUY342" s="84"/>
      <c r="SUZ342" s="84"/>
      <c r="SVA342" s="84"/>
      <c r="SVB342" s="84"/>
      <c r="SVC342" s="84"/>
      <c r="SVD342" s="84"/>
      <c r="SVE342" s="84"/>
      <c r="SVF342" s="84"/>
      <c r="SVG342" s="84"/>
      <c r="SVH342" s="84"/>
      <c r="SVI342" s="84"/>
      <c r="SVJ342" s="84"/>
      <c r="SVK342" s="84"/>
      <c r="SVL342" s="84"/>
      <c r="SVM342" s="84"/>
      <c r="SVN342" s="84"/>
      <c r="SVO342" s="84"/>
      <c r="SVP342" s="84"/>
      <c r="SVQ342" s="84"/>
      <c r="SVR342" s="84"/>
      <c r="SVS342" s="84"/>
      <c r="SVT342" s="84"/>
      <c r="SVU342" s="84"/>
      <c r="SVV342" s="84"/>
      <c r="SVW342" s="84"/>
      <c r="SVX342" s="84"/>
      <c r="SVY342" s="84"/>
      <c r="SVZ342" s="84"/>
      <c r="SWA342" s="84"/>
      <c r="SWB342" s="84"/>
      <c r="SWC342" s="84"/>
      <c r="SWD342" s="84"/>
      <c r="SWE342" s="84"/>
      <c r="SWF342" s="84"/>
      <c r="SWG342" s="84"/>
      <c r="SWH342" s="84"/>
      <c r="SWI342" s="84"/>
      <c r="SWJ342" s="84"/>
      <c r="SWK342" s="84"/>
      <c r="SWL342" s="84"/>
      <c r="SWM342" s="84"/>
      <c r="SWN342" s="84"/>
      <c r="SWO342" s="84"/>
      <c r="SWP342" s="84"/>
      <c r="SWQ342" s="84"/>
      <c r="SWR342" s="84"/>
      <c r="SWS342" s="84"/>
      <c r="SWT342" s="84"/>
      <c r="SWU342" s="84"/>
      <c r="SWV342" s="84"/>
      <c r="SWW342" s="84"/>
      <c r="SWX342" s="84"/>
      <c r="SWY342" s="84"/>
      <c r="SWZ342" s="84"/>
      <c r="SXA342" s="84"/>
      <c r="SXB342" s="84"/>
      <c r="SXC342" s="84"/>
      <c r="SXD342" s="84"/>
      <c r="SXE342" s="84"/>
      <c r="SXF342" s="84"/>
      <c r="SXG342" s="84"/>
      <c r="SXH342" s="84"/>
      <c r="SXI342" s="84"/>
      <c r="SXJ342" s="84"/>
      <c r="SXK342" s="84"/>
      <c r="SXL342" s="84"/>
      <c r="SXM342" s="84"/>
      <c r="SXN342" s="84"/>
      <c r="SXO342" s="84"/>
      <c r="SXP342" s="84"/>
      <c r="SXQ342" s="84"/>
      <c r="SXR342" s="84"/>
      <c r="SXS342" s="84"/>
      <c r="SXT342" s="84"/>
      <c r="SXU342" s="84"/>
      <c r="SXV342" s="84"/>
      <c r="SXW342" s="84"/>
      <c r="SXX342" s="84"/>
      <c r="SXY342" s="84"/>
      <c r="SXZ342" s="84"/>
      <c r="SYA342" s="84"/>
      <c r="SYB342" s="84"/>
      <c r="SYC342" s="84"/>
      <c r="SYD342" s="84"/>
      <c r="SYE342" s="84"/>
      <c r="SYF342" s="84"/>
      <c r="SYG342" s="84"/>
      <c r="SYH342" s="84"/>
      <c r="SYI342" s="84"/>
      <c r="SYJ342" s="84"/>
      <c r="SYK342" s="84"/>
      <c r="SYL342" s="84"/>
      <c r="SYM342" s="84"/>
      <c r="SYN342" s="84"/>
      <c r="SYO342" s="84"/>
      <c r="SYP342" s="84"/>
      <c r="SYQ342" s="84"/>
      <c r="SYR342" s="84"/>
      <c r="SYS342" s="84"/>
      <c r="SYT342" s="84"/>
      <c r="SYU342" s="84"/>
      <c r="SYV342" s="84"/>
      <c r="SYW342" s="84"/>
      <c r="SYX342" s="84"/>
      <c r="SYY342" s="84"/>
      <c r="SYZ342" s="84"/>
      <c r="SZA342" s="84"/>
      <c r="SZB342" s="84"/>
      <c r="SZC342" s="84"/>
      <c r="SZD342" s="84"/>
      <c r="SZE342" s="84"/>
      <c r="SZF342" s="84"/>
      <c r="SZG342" s="84"/>
      <c r="SZH342" s="84"/>
      <c r="SZI342" s="84"/>
      <c r="SZJ342" s="84"/>
      <c r="SZK342" s="84"/>
      <c r="SZL342" s="84"/>
      <c r="SZM342" s="84"/>
      <c r="SZN342" s="84"/>
      <c r="SZO342" s="84"/>
      <c r="SZP342" s="84"/>
      <c r="SZQ342" s="84"/>
      <c r="SZR342" s="84"/>
      <c r="SZS342" s="84"/>
      <c r="SZT342" s="84"/>
      <c r="SZU342" s="84"/>
      <c r="SZV342" s="84"/>
      <c r="SZW342" s="84"/>
      <c r="SZX342" s="84"/>
      <c r="SZY342" s="84"/>
      <c r="SZZ342" s="84"/>
      <c r="TAA342" s="84"/>
      <c r="TAB342" s="84"/>
      <c r="TAC342" s="84"/>
      <c r="TAD342" s="84"/>
      <c r="TAE342" s="84"/>
      <c r="TAF342" s="84"/>
      <c r="TAG342" s="84"/>
      <c r="TAH342" s="84"/>
      <c r="TAI342" s="84"/>
      <c r="TAJ342" s="84"/>
      <c r="TAK342" s="84"/>
      <c r="TAL342" s="84"/>
      <c r="TAM342" s="84"/>
      <c r="TAN342" s="84"/>
      <c r="TAO342" s="84"/>
      <c r="TAP342" s="84"/>
      <c r="TAQ342" s="84"/>
      <c r="TAR342" s="84"/>
      <c r="TAS342" s="84"/>
      <c r="TAT342" s="84"/>
      <c r="TAU342" s="84"/>
      <c r="TAV342" s="84"/>
      <c r="TAW342" s="84"/>
      <c r="TAX342" s="84"/>
      <c r="TAY342" s="84"/>
      <c r="TAZ342" s="84"/>
      <c r="TBA342" s="84"/>
      <c r="TBB342" s="84"/>
      <c r="TBC342" s="84"/>
      <c r="TBD342" s="84"/>
      <c r="TBE342" s="84"/>
      <c r="TBF342" s="84"/>
      <c r="TBG342" s="84"/>
      <c r="TBH342" s="84"/>
      <c r="TBI342" s="84"/>
      <c r="TBJ342" s="84"/>
      <c r="TBK342" s="84"/>
      <c r="TBL342" s="84"/>
      <c r="TBM342" s="84"/>
      <c r="TBN342" s="84"/>
      <c r="TBO342" s="84"/>
      <c r="TBP342" s="84"/>
      <c r="TBQ342" s="84"/>
      <c r="TBR342" s="84"/>
      <c r="TBS342" s="84"/>
      <c r="TBT342" s="84"/>
      <c r="TBU342" s="84"/>
      <c r="TBV342" s="84"/>
      <c r="TBW342" s="84"/>
      <c r="TBX342" s="84"/>
      <c r="TBY342" s="84"/>
      <c r="TBZ342" s="84"/>
      <c r="TCA342" s="84"/>
      <c r="TCB342" s="84"/>
      <c r="TCC342" s="84"/>
      <c r="TCD342" s="84"/>
      <c r="TCE342" s="84"/>
      <c r="TCF342" s="84"/>
      <c r="TCG342" s="84"/>
      <c r="TCH342" s="84"/>
      <c r="TCI342" s="84"/>
      <c r="TCJ342" s="84"/>
      <c r="TCK342" s="84"/>
      <c r="TCL342" s="84"/>
      <c r="TCM342" s="84"/>
      <c r="TCN342" s="84"/>
      <c r="TCO342" s="84"/>
      <c r="TCP342" s="84"/>
      <c r="TCQ342" s="84"/>
      <c r="TCR342" s="84"/>
      <c r="TCS342" s="84"/>
      <c r="TCT342" s="84"/>
      <c r="TCU342" s="84"/>
      <c r="TCV342" s="84"/>
      <c r="TCW342" s="84"/>
      <c r="TCX342" s="84"/>
      <c r="TCY342" s="84"/>
      <c r="TCZ342" s="84"/>
      <c r="TDA342" s="84"/>
      <c r="TDB342" s="84"/>
      <c r="TDC342" s="84"/>
      <c r="TDD342" s="84"/>
      <c r="TDE342" s="84"/>
      <c r="TDF342" s="84"/>
      <c r="TDG342" s="84"/>
      <c r="TDH342" s="84"/>
      <c r="TDI342" s="84"/>
      <c r="TDJ342" s="84"/>
      <c r="TDK342" s="84"/>
      <c r="TDL342" s="84"/>
      <c r="TDM342" s="84"/>
      <c r="TDN342" s="84"/>
      <c r="TDO342" s="84"/>
      <c r="TDP342" s="84"/>
      <c r="TDQ342" s="84"/>
      <c r="TDR342" s="84"/>
      <c r="TDS342" s="84"/>
      <c r="TDT342" s="84"/>
      <c r="TDU342" s="84"/>
      <c r="TDV342" s="84"/>
      <c r="TDW342" s="84"/>
      <c r="TDX342" s="84"/>
      <c r="TDY342" s="84"/>
      <c r="TDZ342" s="84"/>
      <c r="TEA342" s="84"/>
      <c r="TEB342" s="84"/>
      <c r="TEC342" s="84"/>
      <c r="TED342" s="84"/>
      <c r="TEE342" s="84"/>
      <c r="TEF342" s="84"/>
      <c r="TEG342" s="84"/>
      <c r="TEH342" s="84"/>
      <c r="TEI342" s="84"/>
      <c r="TEJ342" s="84"/>
      <c r="TEK342" s="84"/>
      <c r="TEL342" s="84"/>
      <c r="TEM342" s="84"/>
      <c r="TEN342" s="84"/>
      <c r="TEO342" s="84"/>
      <c r="TEP342" s="84"/>
      <c r="TEQ342" s="84"/>
      <c r="TER342" s="84"/>
      <c r="TES342" s="84"/>
      <c r="TET342" s="84"/>
      <c r="TEU342" s="84"/>
      <c r="TEV342" s="84"/>
      <c r="TEW342" s="84"/>
      <c r="TEX342" s="84"/>
      <c r="TEY342" s="84"/>
      <c r="TEZ342" s="84"/>
      <c r="TFA342" s="84"/>
      <c r="TFB342" s="84"/>
      <c r="TFC342" s="84"/>
      <c r="TFD342" s="84"/>
      <c r="TFE342" s="84"/>
      <c r="TFF342" s="84"/>
      <c r="TFG342" s="84"/>
      <c r="TFH342" s="84"/>
      <c r="TFI342" s="84"/>
      <c r="TFJ342" s="84"/>
      <c r="TFK342" s="84"/>
      <c r="TFL342" s="84"/>
      <c r="TFM342" s="84"/>
      <c r="TFN342" s="84"/>
      <c r="TFO342" s="84"/>
      <c r="TFP342" s="84"/>
      <c r="TFQ342" s="84"/>
      <c r="TFR342" s="84"/>
      <c r="TFS342" s="84"/>
      <c r="TFT342" s="84"/>
      <c r="TFU342" s="84"/>
      <c r="TFV342" s="84"/>
      <c r="TFW342" s="84"/>
      <c r="TFX342" s="84"/>
      <c r="TFY342" s="84"/>
      <c r="TFZ342" s="84"/>
      <c r="TGA342" s="84"/>
      <c r="TGB342" s="84"/>
      <c r="TGC342" s="84"/>
      <c r="TGD342" s="84"/>
      <c r="TGE342" s="84"/>
      <c r="TGF342" s="84"/>
      <c r="TGG342" s="84"/>
      <c r="TGH342" s="84"/>
      <c r="TGI342" s="84"/>
      <c r="TGJ342" s="84"/>
      <c r="TGK342" s="84"/>
      <c r="TGL342" s="84"/>
      <c r="TGM342" s="84"/>
      <c r="TGN342" s="84"/>
      <c r="TGO342" s="84"/>
      <c r="TGP342" s="84"/>
      <c r="TGQ342" s="84"/>
      <c r="TGR342" s="84"/>
      <c r="TGS342" s="84"/>
      <c r="TGT342" s="84"/>
      <c r="TGU342" s="84"/>
      <c r="TGV342" s="84"/>
      <c r="TGW342" s="84"/>
      <c r="TGX342" s="84"/>
      <c r="TGY342" s="84"/>
      <c r="TGZ342" s="84"/>
      <c r="THA342" s="84"/>
      <c r="THB342" s="84"/>
      <c r="THC342" s="84"/>
      <c r="THD342" s="84"/>
      <c r="THE342" s="84"/>
      <c r="THF342" s="84"/>
      <c r="THG342" s="84"/>
      <c r="THH342" s="84"/>
      <c r="THI342" s="84"/>
      <c r="THJ342" s="84"/>
      <c r="THK342" s="84"/>
      <c r="THL342" s="84"/>
      <c r="THM342" s="84"/>
      <c r="THN342" s="84"/>
      <c r="THO342" s="84"/>
      <c r="THP342" s="84"/>
      <c r="THQ342" s="84"/>
      <c r="THR342" s="84"/>
      <c r="THS342" s="84"/>
      <c r="THT342" s="84"/>
      <c r="THU342" s="84"/>
      <c r="THV342" s="84"/>
      <c r="THW342" s="84"/>
      <c r="THX342" s="84"/>
      <c r="THY342" s="84"/>
      <c r="THZ342" s="84"/>
      <c r="TIA342" s="84"/>
      <c r="TIB342" s="84"/>
      <c r="TIC342" s="84"/>
      <c r="TID342" s="84"/>
      <c r="TIE342" s="84"/>
      <c r="TIF342" s="84"/>
      <c r="TIG342" s="84"/>
      <c r="TIH342" s="84"/>
      <c r="TII342" s="84"/>
      <c r="TIJ342" s="84"/>
      <c r="TIK342" s="84"/>
      <c r="TIL342" s="84"/>
      <c r="TIM342" s="84"/>
      <c r="TIN342" s="84"/>
      <c r="TIO342" s="84"/>
      <c r="TIP342" s="84"/>
      <c r="TIQ342" s="84"/>
      <c r="TIR342" s="84"/>
      <c r="TIS342" s="84"/>
      <c r="TIT342" s="84"/>
      <c r="TIU342" s="84"/>
      <c r="TIV342" s="84"/>
      <c r="TIW342" s="84"/>
      <c r="TIX342" s="84"/>
      <c r="TIY342" s="84"/>
      <c r="TIZ342" s="84"/>
      <c r="TJA342" s="84"/>
      <c r="TJB342" s="84"/>
      <c r="TJC342" s="84"/>
      <c r="TJD342" s="84"/>
      <c r="TJE342" s="84"/>
      <c r="TJF342" s="84"/>
      <c r="TJG342" s="84"/>
      <c r="TJH342" s="84"/>
      <c r="TJI342" s="84"/>
      <c r="TJJ342" s="84"/>
      <c r="TJK342" s="84"/>
      <c r="TJL342" s="84"/>
      <c r="TJM342" s="84"/>
      <c r="TJN342" s="84"/>
      <c r="TJO342" s="84"/>
      <c r="TJP342" s="84"/>
      <c r="TJQ342" s="84"/>
      <c r="TJR342" s="84"/>
      <c r="TJS342" s="84"/>
      <c r="TJT342" s="84"/>
      <c r="TJU342" s="84"/>
      <c r="TJV342" s="84"/>
      <c r="TJW342" s="84"/>
      <c r="TJX342" s="84"/>
      <c r="TJY342" s="84"/>
      <c r="TJZ342" s="84"/>
      <c r="TKA342" s="84"/>
      <c r="TKB342" s="84"/>
      <c r="TKC342" s="84"/>
      <c r="TKD342" s="84"/>
      <c r="TKE342" s="84"/>
      <c r="TKF342" s="84"/>
      <c r="TKG342" s="84"/>
      <c r="TKH342" s="84"/>
      <c r="TKI342" s="84"/>
      <c r="TKJ342" s="84"/>
      <c r="TKK342" s="84"/>
      <c r="TKL342" s="84"/>
      <c r="TKM342" s="84"/>
      <c r="TKN342" s="84"/>
      <c r="TKO342" s="84"/>
      <c r="TKP342" s="84"/>
      <c r="TKQ342" s="84"/>
      <c r="TKR342" s="84"/>
      <c r="TKS342" s="84"/>
      <c r="TKT342" s="84"/>
      <c r="TKU342" s="84"/>
      <c r="TKV342" s="84"/>
      <c r="TKW342" s="84"/>
      <c r="TKX342" s="84"/>
      <c r="TKY342" s="84"/>
      <c r="TKZ342" s="84"/>
      <c r="TLA342" s="84"/>
      <c r="TLB342" s="84"/>
      <c r="TLC342" s="84"/>
      <c r="TLD342" s="84"/>
      <c r="TLE342" s="84"/>
      <c r="TLF342" s="84"/>
      <c r="TLG342" s="84"/>
      <c r="TLH342" s="84"/>
      <c r="TLI342" s="84"/>
      <c r="TLJ342" s="84"/>
      <c r="TLK342" s="84"/>
      <c r="TLL342" s="84"/>
      <c r="TLM342" s="84"/>
      <c r="TLN342" s="84"/>
      <c r="TLO342" s="84"/>
      <c r="TLP342" s="84"/>
      <c r="TLQ342" s="84"/>
      <c r="TLR342" s="84"/>
      <c r="TLS342" s="84"/>
      <c r="TLT342" s="84"/>
      <c r="TLU342" s="84"/>
      <c r="TLV342" s="84"/>
      <c r="TLW342" s="84"/>
      <c r="TLX342" s="84"/>
      <c r="TLY342" s="84"/>
      <c r="TLZ342" s="84"/>
      <c r="TMA342" s="84"/>
      <c r="TMB342" s="84"/>
      <c r="TMC342" s="84"/>
      <c r="TMD342" s="84"/>
      <c r="TME342" s="84"/>
      <c r="TMF342" s="84"/>
      <c r="TMG342" s="84"/>
      <c r="TMH342" s="84"/>
      <c r="TMI342" s="84"/>
      <c r="TMJ342" s="84"/>
      <c r="TMK342" s="84"/>
      <c r="TML342" s="84"/>
      <c r="TMM342" s="84"/>
      <c r="TMN342" s="84"/>
      <c r="TMO342" s="84"/>
      <c r="TMP342" s="84"/>
      <c r="TMQ342" s="84"/>
      <c r="TMR342" s="84"/>
      <c r="TMS342" s="84"/>
      <c r="TMT342" s="84"/>
      <c r="TMU342" s="84"/>
      <c r="TMV342" s="84"/>
      <c r="TMW342" s="84"/>
      <c r="TMX342" s="84"/>
      <c r="TMY342" s="84"/>
      <c r="TMZ342" s="84"/>
      <c r="TNA342" s="84"/>
      <c r="TNB342" s="84"/>
      <c r="TNC342" s="84"/>
      <c r="TND342" s="84"/>
      <c r="TNE342" s="84"/>
      <c r="TNF342" s="84"/>
      <c r="TNG342" s="84"/>
      <c r="TNH342" s="84"/>
      <c r="TNI342" s="84"/>
      <c r="TNJ342" s="84"/>
      <c r="TNK342" s="84"/>
      <c r="TNL342" s="84"/>
      <c r="TNM342" s="84"/>
      <c r="TNN342" s="84"/>
      <c r="TNO342" s="84"/>
      <c r="TNP342" s="84"/>
      <c r="TNQ342" s="84"/>
      <c r="TNR342" s="84"/>
      <c r="TNS342" s="84"/>
      <c r="TNT342" s="84"/>
      <c r="TNU342" s="84"/>
      <c r="TNV342" s="84"/>
      <c r="TNW342" s="84"/>
      <c r="TNX342" s="84"/>
      <c r="TNY342" s="84"/>
      <c r="TNZ342" s="84"/>
      <c r="TOA342" s="84"/>
      <c r="TOB342" s="84"/>
      <c r="TOC342" s="84"/>
      <c r="TOD342" s="84"/>
      <c r="TOE342" s="84"/>
      <c r="TOF342" s="84"/>
      <c r="TOG342" s="84"/>
      <c r="TOH342" s="84"/>
      <c r="TOI342" s="84"/>
      <c r="TOJ342" s="84"/>
      <c r="TOK342" s="84"/>
      <c r="TOL342" s="84"/>
      <c r="TOM342" s="84"/>
      <c r="TON342" s="84"/>
      <c r="TOO342" s="84"/>
      <c r="TOP342" s="84"/>
      <c r="TOQ342" s="84"/>
      <c r="TOR342" s="84"/>
      <c r="TOS342" s="84"/>
      <c r="TOT342" s="84"/>
      <c r="TOU342" s="84"/>
      <c r="TOV342" s="84"/>
      <c r="TOW342" s="84"/>
      <c r="TOX342" s="84"/>
      <c r="TOY342" s="84"/>
      <c r="TOZ342" s="84"/>
      <c r="TPA342" s="84"/>
      <c r="TPB342" s="84"/>
      <c r="TPC342" s="84"/>
      <c r="TPD342" s="84"/>
      <c r="TPE342" s="84"/>
      <c r="TPF342" s="84"/>
      <c r="TPG342" s="84"/>
      <c r="TPH342" s="84"/>
      <c r="TPI342" s="84"/>
      <c r="TPJ342" s="84"/>
      <c r="TPK342" s="84"/>
      <c r="TPL342" s="84"/>
      <c r="TPM342" s="84"/>
      <c r="TPN342" s="84"/>
      <c r="TPO342" s="84"/>
      <c r="TPP342" s="84"/>
      <c r="TPQ342" s="84"/>
      <c r="TPR342" s="84"/>
      <c r="TPS342" s="84"/>
      <c r="TPT342" s="84"/>
      <c r="TPU342" s="84"/>
      <c r="TPV342" s="84"/>
      <c r="TPW342" s="84"/>
      <c r="TPX342" s="84"/>
      <c r="TPY342" s="84"/>
      <c r="TPZ342" s="84"/>
      <c r="TQA342" s="84"/>
      <c r="TQB342" s="84"/>
      <c r="TQC342" s="84"/>
      <c r="TQD342" s="84"/>
      <c r="TQE342" s="84"/>
      <c r="TQF342" s="84"/>
      <c r="TQG342" s="84"/>
      <c r="TQH342" s="84"/>
      <c r="TQI342" s="84"/>
      <c r="TQJ342" s="84"/>
      <c r="TQK342" s="84"/>
      <c r="TQL342" s="84"/>
      <c r="TQM342" s="84"/>
      <c r="TQN342" s="84"/>
      <c r="TQO342" s="84"/>
      <c r="TQP342" s="84"/>
      <c r="TQQ342" s="84"/>
      <c r="TQR342" s="84"/>
      <c r="TQS342" s="84"/>
      <c r="TQT342" s="84"/>
      <c r="TQU342" s="84"/>
      <c r="TQV342" s="84"/>
      <c r="TQW342" s="84"/>
      <c r="TQX342" s="84"/>
      <c r="TQY342" s="84"/>
      <c r="TQZ342" s="84"/>
      <c r="TRA342" s="84"/>
      <c r="TRB342" s="84"/>
      <c r="TRC342" s="84"/>
      <c r="TRD342" s="84"/>
      <c r="TRE342" s="84"/>
      <c r="TRF342" s="84"/>
      <c r="TRG342" s="84"/>
      <c r="TRH342" s="84"/>
      <c r="TRI342" s="84"/>
      <c r="TRJ342" s="84"/>
      <c r="TRK342" s="84"/>
      <c r="TRL342" s="84"/>
      <c r="TRM342" s="84"/>
      <c r="TRN342" s="84"/>
      <c r="TRO342" s="84"/>
      <c r="TRP342" s="84"/>
      <c r="TRQ342" s="84"/>
      <c r="TRR342" s="84"/>
      <c r="TRS342" s="84"/>
      <c r="TRT342" s="84"/>
      <c r="TRU342" s="84"/>
      <c r="TRV342" s="84"/>
      <c r="TRW342" s="84"/>
      <c r="TRX342" s="84"/>
      <c r="TRY342" s="84"/>
      <c r="TRZ342" s="84"/>
      <c r="TSA342" s="84"/>
      <c r="TSB342" s="84"/>
      <c r="TSC342" s="84"/>
      <c r="TSD342" s="84"/>
      <c r="TSE342" s="84"/>
      <c r="TSF342" s="84"/>
      <c r="TSG342" s="84"/>
      <c r="TSH342" s="84"/>
      <c r="TSI342" s="84"/>
      <c r="TSJ342" s="84"/>
      <c r="TSK342" s="84"/>
      <c r="TSL342" s="84"/>
      <c r="TSM342" s="84"/>
      <c r="TSN342" s="84"/>
      <c r="TSO342" s="84"/>
      <c r="TSP342" s="84"/>
      <c r="TSQ342" s="84"/>
      <c r="TSR342" s="84"/>
      <c r="TSS342" s="84"/>
      <c r="TST342" s="84"/>
      <c r="TSU342" s="84"/>
      <c r="TSV342" s="84"/>
      <c r="TSW342" s="84"/>
      <c r="TSX342" s="84"/>
      <c r="TSY342" s="84"/>
      <c r="TSZ342" s="84"/>
      <c r="TTA342" s="84"/>
      <c r="TTB342" s="84"/>
      <c r="TTC342" s="84"/>
      <c r="TTD342" s="84"/>
      <c r="TTE342" s="84"/>
      <c r="TTF342" s="84"/>
      <c r="TTG342" s="84"/>
      <c r="TTH342" s="84"/>
      <c r="TTI342" s="84"/>
      <c r="TTJ342" s="84"/>
      <c r="TTK342" s="84"/>
      <c r="TTL342" s="84"/>
      <c r="TTM342" s="84"/>
      <c r="TTN342" s="84"/>
      <c r="TTO342" s="84"/>
      <c r="TTP342" s="84"/>
      <c r="TTQ342" s="84"/>
      <c r="TTR342" s="84"/>
      <c r="TTS342" s="84"/>
      <c r="TTT342" s="84"/>
      <c r="TTU342" s="84"/>
      <c r="TTV342" s="84"/>
      <c r="TTW342" s="84"/>
      <c r="TTX342" s="84"/>
      <c r="TTY342" s="84"/>
      <c r="TTZ342" s="84"/>
      <c r="TUA342" s="84"/>
      <c r="TUB342" s="84"/>
      <c r="TUC342" s="84"/>
      <c r="TUD342" s="84"/>
      <c r="TUE342" s="84"/>
      <c r="TUF342" s="84"/>
      <c r="TUG342" s="84"/>
      <c r="TUH342" s="84"/>
      <c r="TUI342" s="84"/>
      <c r="TUJ342" s="84"/>
      <c r="TUK342" s="84"/>
      <c r="TUL342" s="84"/>
      <c r="TUM342" s="84"/>
      <c r="TUN342" s="84"/>
      <c r="TUO342" s="84"/>
      <c r="TUP342" s="84"/>
      <c r="TUQ342" s="84"/>
      <c r="TUR342" s="84"/>
      <c r="TUS342" s="84"/>
      <c r="TUT342" s="84"/>
      <c r="TUU342" s="84"/>
      <c r="TUV342" s="84"/>
      <c r="TUW342" s="84"/>
      <c r="TUX342" s="84"/>
      <c r="TUY342" s="84"/>
      <c r="TUZ342" s="84"/>
      <c r="TVA342" s="84"/>
      <c r="TVB342" s="84"/>
      <c r="TVC342" s="84"/>
      <c r="TVD342" s="84"/>
      <c r="TVE342" s="84"/>
      <c r="TVF342" s="84"/>
      <c r="TVG342" s="84"/>
      <c r="TVH342" s="84"/>
      <c r="TVI342" s="84"/>
      <c r="TVJ342" s="84"/>
      <c r="TVK342" s="84"/>
      <c r="TVL342" s="84"/>
      <c r="TVM342" s="84"/>
      <c r="TVN342" s="84"/>
      <c r="TVO342" s="84"/>
      <c r="TVP342" s="84"/>
      <c r="TVQ342" s="84"/>
      <c r="TVR342" s="84"/>
      <c r="TVS342" s="84"/>
      <c r="TVT342" s="84"/>
      <c r="TVU342" s="84"/>
      <c r="TVV342" s="84"/>
      <c r="TVW342" s="84"/>
      <c r="TVX342" s="84"/>
      <c r="TVY342" s="84"/>
      <c r="TVZ342" s="84"/>
      <c r="TWA342" s="84"/>
      <c r="TWB342" s="84"/>
      <c r="TWC342" s="84"/>
      <c r="TWD342" s="84"/>
      <c r="TWE342" s="84"/>
      <c r="TWF342" s="84"/>
      <c r="TWG342" s="84"/>
      <c r="TWH342" s="84"/>
      <c r="TWI342" s="84"/>
      <c r="TWJ342" s="84"/>
      <c r="TWK342" s="84"/>
      <c r="TWL342" s="84"/>
      <c r="TWM342" s="84"/>
      <c r="TWN342" s="84"/>
      <c r="TWO342" s="84"/>
      <c r="TWP342" s="84"/>
      <c r="TWQ342" s="84"/>
      <c r="TWR342" s="84"/>
      <c r="TWS342" s="84"/>
      <c r="TWT342" s="84"/>
      <c r="TWU342" s="84"/>
      <c r="TWV342" s="84"/>
      <c r="TWW342" s="84"/>
      <c r="TWX342" s="84"/>
      <c r="TWY342" s="84"/>
      <c r="TWZ342" s="84"/>
      <c r="TXA342" s="84"/>
      <c r="TXB342" s="84"/>
      <c r="TXC342" s="84"/>
      <c r="TXD342" s="84"/>
      <c r="TXE342" s="84"/>
      <c r="TXF342" s="84"/>
      <c r="TXG342" s="84"/>
      <c r="TXH342" s="84"/>
      <c r="TXI342" s="84"/>
      <c r="TXJ342" s="84"/>
      <c r="TXK342" s="84"/>
      <c r="TXL342" s="84"/>
      <c r="TXM342" s="84"/>
      <c r="TXN342" s="84"/>
      <c r="TXO342" s="84"/>
      <c r="TXP342" s="84"/>
      <c r="TXQ342" s="84"/>
      <c r="TXR342" s="84"/>
      <c r="TXS342" s="84"/>
      <c r="TXT342" s="84"/>
      <c r="TXU342" s="84"/>
      <c r="TXV342" s="84"/>
      <c r="TXW342" s="84"/>
      <c r="TXX342" s="84"/>
      <c r="TXY342" s="84"/>
      <c r="TXZ342" s="84"/>
      <c r="TYA342" s="84"/>
      <c r="TYB342" s="84"/>
      <c r="TYC342" s="84"/>
      <c r="TYD342" s="84"/>
      <c r="TYE342" s="84"/>
      <c r="TYF342" s="84"/>
      <c r="TYG342" s="84"/>
      <c r="TYH342" s="84"/>
      <c r="TYI342" s="84"/>
      <c r="TYJ342" s="84"/>
      <c r="TYK342" s="84"/>
      <c r="TYL342" s="84"/>
      <c r="TYM342" s="84"/>
      <c r="TYN342" s="84"/>
      <c r="TYO342" s="84"/>
      <c r="TYP342" s="84"/>
      <c r="TYQ342" s="84"/>
      <c r="TYR342" s="84"/>
      <c r="TYS342" s="84"/>
      <c r="TYT342" s="84"/>
      <c r="TYU342" s="84"/>
      <c r="TYV342" s="84"/>
      <c r="TYW342" s="84"/>
      <c r="TYX342" s="84"/>
      <c r="TYY342" s="84"/>
      <c r="TYZ342" s="84"/>
      <c r="TZA342" s="84"/>
      <c r="TZB342" s="84"/>
      <c r="TZC342" s="84"/>
      <c r="TZD342" s="84"/>
      <c r="TZE342" s="84"/>
      <c r="TZF342" s="84"/>
      <c r="TZG342" s="84"/>
      <c r="TZH342" s="84"/>
      <c r="TZI342" s="84"/>
      <c r="TZJ342" s="84"/>
      <c r="TZK342" s="84"/>
      <c r="TZL342" s="84"/>
      <c r="TZM342" s="84"/>
      <c r="TZN342" s="84"/>
      <c r="TZO342" s="84"/>
      <c r="TZP342" s="84"/>
      <c r="TZQ342" s="84"/>
      <c r="TZR342" s="84"/>
      <c r="TZS342" s="84"/>
      <c r="TZT342" s="84"/>
      <c r="TZU342" s="84"/>
      <c r="TZV342" s="84"/>
      <c r="TZW342" s="84"/>
      <c r="TZX342" s="84"/>
      <c r="TZY342" s="84"/>
      <c r="TZZ342" s="84"/>
      <c r="UAA342" s="84"/>
      <c r="UAB342" s="84"/>
      <c r="UAC342" s="84"/>
      <c r="UAD342" s="84"/>
      <c r="UAE342" s="84"/>
      <c r="UAF342" s="84"/>
      <c r="UAG342" s="84"/>
      <c r="UAH342" s="84"/>
      <c r="UAI342" s="84"/>
      <c r="UAJ342" s="84"/>
      <c r="UAK342" s="84"/>
      <c r="UAL342" s="84"/>
      <c r="UAM342" s="84"/>
      <c r="UAN342" s="84"/>
      <c r="UAO342" s="84"/>
      <c r="UAP342" s="84"/>
      <c r="UAQ342" s="84"/>
      <c r="UAR342" s="84"/>
      <c r="UAS342" s="84"/>
      <c r="UAT342" s="84"/>
      <c r="UAU342" s="84"/>
      <c r="UAV342" s="84"/>
      <c r="UAW342" s="84"/>
      <c r="UAX342" s="84"/>
      <c r="UAY342" s="84"/>
      <c r="UAZ342" s="84"/>
      <c r="UBA342" s="84"/>
      <c r="UBB342" s="84"/>
      <c r="UBC342" s="84"/>
      <c r="UBD342" s="84"/>
      <c r="UBE342" s="84"/>
      <c r="UBF342" s="84"/>
      <c r="UBG342" s="84"/>
      <c r="UBH342" s="84"/>
      <c r="UBI342" s="84"/>
      <c r="UBJ342" s="84"/>
      <c r="UBK342" s="84"/>
      <c r="UBL342" s="84"/>
      <c r="UBM342" s="84"/>
      <c r="UBN342" s="84"/>
      <c r="UBO342" s="84"/>
      <c r="UBP342" s="84"/>
      <c r="UBQ342" s="84"/>
      <c r="UBR342" s="84"/>
      <c r="UBS342" s="84"/>
      <c r="UBT342" s="84"/>
      <c r="UBU342" s="84"/>
      <c r="UBV342" s="84"/>
      <c r="UBW342" s="84"/>
      <c r="UBX342" s="84"/>
      <c r="UBY342" s="84"/>
      <c r="UBZ342" s="84"/>
      <c r="UCA342" s="84"/>
      <c r="UCB342" s="84"/>
      <c r="UCC342" s="84"/>
      <c r="UCD342" s="84"/>
      <c r="UCE342" s="84"/>
      <c r="UCF342" s="84"/>
      <c r="UCG342" s="84"/>
      <c r="UCH342" s="84"/>
      <c r="UCI342" s="84"/>
      <c r="UCJ342" s="84"/>
      <c r="UCK342" s="84"/>
      <c r="UCL342" s="84"/>
      <c r="UCM342" s="84"/>
      <c r="UCN342" s="84"/>
      <c r="UCO342" s="84"/>
      <c r="UCP342" s="84"/>
      <c r="UCQ342" s="84"/>
      <c r="UCR342" s="84"/>
      <c r="UCS342" s="84"/>
      <c r="UCT342" s="84"/>
      <c r="UCU342" s="84"/>
      <c r="UCV342" s="84"/>
      <c r="UCW342" s="84"/>
      <c r="UCX342" s="84"/>
      <c r="UCY342" s="84"/>
      <c r="UCZ342" s="84"/>
      <c r="UDA342" s="84"/>
      <c r="UDB342" s="84"/>
      <c r="UDC342" s="84"/>
      <c r="UDD342" s="84"/>
      <c r="UDE342" s="84"/>
      <c r="UDF342" s="84"/>
      <c r="UDG342" s="84"/>
      <c r="UDH342" s="84"/>
      <c r="UDI342" s="84"/>
      <c r="UDJ342" s="84"/>
      <c r="UDK342" s="84"/>
      <c r="UDL342" s="84"/>
      <c r="UDM342" s="84"/>
      <c r="UDN342" s="84"/>
      <c r="UDO342" s="84"/>
      <c r="UDP342" s="84"/>
      <c r="UDQ342" s="84"/>
      <c r="UDR342" s="84"/>
      <c r="UDS342" s="84"/>
      <c r="UDT342" s="84"/>
      <c r="UDU342" s="84"/>
      <c r="UDV342" s="84"/>
      <c r="UDW342" s="84"/>
      <c r="UDX342" s="84"/>
      <c r="UDY342" s="84"/>
      <c r="UDZ342" s="84"/>
      <c r="UEA342" s="84"/>
      <c r="UEB342" s="84"/>
      <c r="UEC342" s="84"/>
      <c r="UED342" s="84"/>
      <c r="UEE342" s="84"/>
      <c r="UEF342" s="84"/>
      <c r="UEG342" s="84"/>
      <c r="UEH342" s="84"/>
      <c r="UEI342" s="84"/>
      <c r="UEJ342" s="84"/>
      <c r="UEK342" s="84"/>
      <c r="UEL342" s="84"/>
      <c r="UEM342" s="84"/>
      <c r="UEN342" s="84"/>
      <c r="UEO342" s="84"/>
      <c r="UEP342" s="84"/>
      <c r="UEQ342" s="84"/>
      <c r="UER342" s="84"/>
      <c r="UES342" s="84"/>
      <c r="UET342" s="84"/>
      <c r="UEU342" s="84"/>
      <c r="UEV342" s="84"/>
      <c r="UEW342" s="84"/>
      <c r="UEX342" s="84"/>
      <c r="UEY342" s="84"/>
      <c r="UEZ342" s="84"/>
      <c r="UFA342" s="84"/>
      <c r="UFB342" s="84"/>
      <c r="UFC342" s="84"/>
      <c r="UFD342" s="84"/>
      <c r="UFE342" s="84"/>
      <c r="UFF342" s="84"/>
      <c r="UFG342" s="84"/>
      <c r="UFH342" s="84"/>
      <c r="UFI342" s="84"/>
      <c r="UFJ342" s="84"/>
      <c r="UFK342" s="84"/>
      <c r="UFL342" s="84"/>
      <c r="UFM342" s="84"/>
      <c r="UFN342" s="84"/>
      <c r="UFO342" s="84"/>
      <c r="UFP342" s="84"/>
      <c r="UFQ342" s="84"/>
      <c r="UFR342" s="84"/>
      <c r="UFS342" s="84"/>
      <c r="UFT342" s="84"/>
      <c r="UFU342" s="84"/>
      <c r="UFV342" s="84"/>
      <c r="UFW342" s="84"/>
      <c r="UFX342" s="84"/>
      <c r="UFY342" s="84"/>
      <c r="UFZ342" s="84"/>
      <c r="UGA342" s="84"/>
      <c r="UGB342" s="84"/>
      <c r="UGC342" s="84"/>
      <c r="UGD342" s="84"/>
      <c r="UGE342" s="84"/>
      <c r="UGF342" s="84"/>
      <c r="UGG342" s="84"/>
      <c r="UGH342" s="84"/>
      <c r="UGI342" s="84"/>
      <c r="UGJ342" s="84"/>
      <c r="UGK342" s="84"/>
      <c r="UGL342" s="84"/>
      <c r="UGM342" s="84"/>
      <c r="UGN342" s="84"/>
      <c r="UGO342" s="84"/>
      <c r="UGP342" s="84"/>
      <c r="UGQ342" s="84"/>
      <c r="UGR342" s="84"/>
      <c r="UGS342" s="84"/>
      <c r="UGT342" s="84"/>
      <c r="UGU342" s="84"/>
      <c r="UGV342" s="84"/>
      <c r="UGW342" s="84"/>
      <c r="UGX342" s="84"/>
      <c r="UGY342" s="84"/>
      <c r="UGZ342" s="84"/>
      <c r="UHA342" s="84"/>
      <c r="UHB342" s="84"/>
      <c r="UHC342" s="84"/>
      <c r="UHD342" s="84"/>
      <c r="UHE342" s="84"/>
      <c r="UHF342" s="84"/>
      <c r="UHG342" s="84"/>
      <c r="UHH342" s="84"/>
      <c r="UHI342" s="84"/>
      <c r="UHJ342" s="84"/>
      <c r="UHK342" s="84"/>
      <c r="UHL342" s="84"/>
      <c r="UHM342" s="84"/>
      <c r="UHN342" s="84"/>
      <c r="UHO342" s="84"/>
      <c r="UHP342" s="84"/>
      <c r="UHQ342" s="84"/>
      <c r="UHR342" s="84"/>
      <c r="UHS342" s="84"/>
      <c r="UHT342" s="84"/>
      <c r="UHU342" s="84"/>
      <c r="UHV342" s="84"/>
      <c r="UHW342" s="84"/>
      <c r="UHX342" s="84"/>
      <c r="UHY342" s="84"/>
      <c r="UHZ342" s="84"/>
      <c r="UIA342" s="84"/>
      <c r="UIB342" s="84"/>
      <c r="UIC342" s="84"/>
      <c r="UID342" s="84"/>
      <c r="UIE342" s="84"/>
      <c r="UIF342" s="84"/>
      <c r="UIG342" s="84"/>
      <c r="UIH342" s="84"/>
      <c r="UII342" s="84"/>
      <c r="UIJ342" s="84"/>
      <c r="UIK342" s="84"/>
      <c r="UIL342" s="84"/>
      <c r="UIM342" s="84"/>
      <c r="UIN342" s="84"/>
      <c r="UIO342" s="84"/>
      <c r="UIP342" s="84"/>
      <c r="UIQ342" s="84"/>
      <c r="UIR342" s="84"/>
      <c r="UIS342" s="84"/>
      <c r="UIT342" s="84"/>
      <c r="UIU342" s="84"/>
      <c r="UIV342" s="84"/>
      <c r="UIW342" s="84"/>
      <c r="UIX342" s="84"/>
      <c r="UIY342" s="84"/>
      <c r="UIZ342" s="84"/>
      <c r="UJA342" s="84"/>
      <c r="UJB342" s="84"/>
      <c r="UJC342" s="84"/>
      <c r="UJD342" s="84"/>
      <c r="UJE342" s="84"/>
      <c r="UJF342" s="84"/>
      <c r="UJG342" s="84"/>
      <c r="UJH342" s="84"/>
      <c r="UJI342" s="84"/>
      <c r="UJJ342" s="84"/>
      <c r="UJK342" s="84"/>
      <c r="UJL342" s="84"/>
      <c r="UJM342" s="84"/>
      <c r="UJN342" s="84"/>
      <c r="UJO342" s="84"/>
      <c r="UJP342" s="84"/>
      <c r="UJQ342" s="84"/>
      <c r="UJR342" s="84"/>
      <c r="UJS342" s="84"/>
      <c r="UJT342" s="84"/>
      <c r="UJU342" s="84"/>
      <c r="UJV342" s="84"/>
      <c r="UJW342" s="84"/>
      <c r="UJX342" s="84"/>
      <c r="UJY342" s="84"/>
      <c r="UJZ342" s="84"/>
      <c r="UKA342" s="84"/>
      <c r="UKB342" s="84"/>
      <c r="UKC342" s="84"/>
      <c r="UKD342" s="84"/>
      <c r="UKE342" s="84"/>
      <c r="UKF342" s="84"/>
      <c r="UKG342" s="84"/>
      <c r="UKH342" s="84"/>
      <c r="UKI342" s="84"/>
      <c r="UKJ342" s="84"/>
      <c r="UKK342" s="84"/>
      <c r="UKL342" s="84"/>
      <c r="UKM342" s="84"/>
      <c r="UKN342" s="84"/>
      <c r="UKO342" s="84"/>
      <c r="UKP342" s="84"/>
      <c r="UKQ342" s="84"/>
      <c r="UKR342" s="84"/>
      <c r="UKS342" s="84"/>
      <c r="UKT342" s="84"/>
      <c r="UKU342" s="84"/>
      <c r="UKV342" s="84"/>
      <c r="UKW342" s="84"/>
      <c r="UKX342" s="84"/>
      <c r="UKY342" s="84"/>
      <c r="UKZ342" s="84"/>
      <c r="ULA342" s="84"/>
      <c r="ULB342" s="84"/>
      <c r="ULC342" s="84"/>
      <c r="ULD342" s="84"/>
      <c r="ULE342" s="84"/>
      <c r="ULF342" s="84"/>
      <c r="ULG342" s="84"/>
      <c r="ULH342" s="84"/>
      <c r="ULI342" s="84"/>
      <c r="ULJ342" s="84"/>
      <c r="ULK342" s="84"/>
      <c r="ULL342" s="84"/>
      <c r="ULM342" s="84"/>
      <c r="ULN342" s="84"/>
      <c r="ULO342" s="84"/>
      <c r="ULP342" s="84"/>
      <c r="ULQ342" s="84"/>
      <c r="ULR342" s="84"/>
      <c r="ULS342" s="84"/>
      <c r="ULT342" s="84"/>
      <c r="ULU342" s="84"/>
      <c r="ULV342" s="84"/>
      <c r="ULW342" s="84"/>
      <c r="ULX342" s="84"/>
      <c r="ULY342" s="84"/>
      <c r="ULZ342" s="84"/>
      <c r="UMA342" s="84"/>
      <c r="UMB342" s="84"/>
      <c r="UMC342" s="84"/>
      <c r="UMD342" s="84"/>
      <c r="UME342" s="84"/>
      <c r="UMF342" s="84"/>
      <c r="UMG342" s="84"/>
      <c r="UMH342" s="84"/>
      <c r="UMI342" s="84"/>
      <c r="UMJ342" s="84"/>
      <c r="UMK342" s="84"/>
      <c r="UML342" s="84"/>
      <c r="UMM342" s="84"/>
      <c r="UMN342" s="84"/>
      <c r="UMO342" s="84"/>
      <c r="UMP342" s="84"/>
      <c r="UMQ342" s="84"/>
      <c r="UMR342" s="84"/>
      <c r="UMS342" s="84"/>
      <c r="UMT342" s="84"/>
      <c r="UMU342" s="84"/>
      <c r="UMV342" s="84"/>
      <c r="UMW342" s="84"/>
      <c r="UMX342" s="84"/>
      <c r="UMY342" s="84"/>
      <c r="UMZ342" s="84"/>
      <c r="UNA342" s="84"/>
      <c r="UNB342" s="84"/>
      <c r="UNC342" s="84"/>
      <c r="UND342" s="84"/>
      <c r="UNE342" s="84"/>
      <c r="UNF342" s="84"/>
      <c r="UNG342" s="84"/>
      <c r="UNH342" s="84"/>
      <c r="UNI342" s="84"/>
      <c r="UNJ342" s="84"/>
      <c r="UNK342" s="84"/>
      <c r="UNL342" s="84"/>
      <c r="UNM342" s="84"/>
      <c r="UNN342" s="84"/>
      <c r="UNO342" s="84"/>
      <c r="UNP342" s="84"/>
      <c r="UNQ342" s="84"/>
      <c r="UNR342" s="84"/>
      <c r="UNS342" s="84"/>
      <c r="UNT342" s="84"/>
      <c r="UNU342" s="84"/>
      <c r="UNV342" s="84"/>
      <c r="UNW342" s="84"/>
      <c r="UNX342" s="84"/>
      <c r="UNY342" s="84"/>
      <c r="UNZ342" s="84"/>
      <c r="UOA342" s="84"/>
      <c r="UOB342" s="84"/>
      <c r="UOC342" s="84"/>
      <c r="UOD342" s="84"/>
      <c r="UOE342" s="84"/>
      <c r="UOF342" s="84"/>
      <c r="UOG342" s="84"/>
      <c r="UOH342" s="84"/>
      <c r="UOI342" s="84"/>
      <c r="UOJ342" s="84"/>
      <c r="UOK342" s="84"/>
      <c r="UOL342" s="84"/>
      <c r="UOM342" s="84"/>
      <c r="UON342" s="84"/>
      <c r="UOO342" s="84"/>
      <c r="UOP342" s="84"/>
      <c r="UOQ342" s="84"/>
      <c r="UOR342" s="84"/>
      <c r="UOS342" s="84"/>
      <c r="UOT342" s="84"/>
      <c r="UOU342" s="84"/>
      <c r="UOV342" s="84"/>
      <c r="UOW342" s="84"/>
      <c r="UOX342" s="84"/>
      <c r="UOY342" s="84"/>
      <c r="UOZ342" s="84"/>
      <c r="UPA342" s="84"/>
      <c r="UPB342" s="84"/>
      <c r="UPC342" s="84"/>
      <c r="UPD342" s="84"/>
      <c r="UPE342" s="84"/>
      <c r="UPF342" s="84"/>
      <c r="UPG342" s="84"/>
      <c r="UPH342" s="84"/>
      <c r="UPI342" s="84"/>
      <c r="UPJ342" s="84"/>
      <c r="UPK342" s="84"/>
      <c r="UPL342" s="84"/>
      <c r="UPM342" s="84"/>
      <c r="UPN342" s="84"/>
      <c r="UPO342" s="84"/>
      <c r="UPP342" s="84"/>
      <c r="UPQ342" s="84"/>
      <c r="UPR342" s="84"/>
      <c r="UPS342" s="84"/>
      <c r="UPT342" s="84"/>
      <c r="UPU342" s="84"/>
      <c r="UPV342" s="84"/>
      <c r="UPW342" s="84"/>
      <c r="UPX342" s="84"/>
      <c r="UPY342" s="84"/>
      <c r="UPZ342" s="84"/>
      <c r="UQA342" s="84"/>
      <c r="UQB342" s="84"/>
      <c r="UQC342" s="84"/>
      <c r="UQD342" s="84"/>
      <c r="UQE342" s="84"/>
      <c r="UQF342" s="84"/>
      <c r="UQG342" s="84"/>
      <c r="UQH342" s="84"/>
      <c r="UQI342" s="84"/>
      <c r="UQJ342" s="84"/>
      <c r="UQK342" s="84"/>
      <c r="UQL342" s="84"/>
      <c r="UQM342" s="84"/>
      <c r="UQN342" s="84"/>
      <c r="UQO342" s="84"/>
      <c r="UQP342" s="84"/>
      <c r="UQQ342" s="84"/>
      <c r="UQR342" s="84"/>
      <c r="UQS342" s="84"/>
      <c r="UQT342" s="84"/>
      <c r="UQU342" s="84"/>
      <c r="UQV342" s="84"/>
      <c r="UQW342" s="84"/>
      <c r="UQX342" s="84"/>
      <c r="UQY342" s="84"/>
      <c r="UQZ342" s="84"/>
      <c r="URA342" s="84"/>
      <c r="URB342" s="84"/>
      <c r="URC342" s="84"/>
      <c r="URD342" s="84"/>
      <c r="URE342" s="84"/>
      <c r="URF342" s="84"/>
      <c r="URG342" s="84"/>
      <c r="URH342" s="84"/>
      <c r="URI342" s="84"/>
      <c r="URJ342" s="84"/>
      <c r="URK342" s="84"/>
      <c r="URL342" s="84"/>
      <c r="URM342" s="84"/>
      <c r="URN342" s="84"/>
      <c r="URO342" s="84"/>
      <c r="URP342" s="84"/>
      <c r="URQ342" s="84"/>
      <c r="URR342" s="84"/>
      <c r="URS342" s="84"/>
      <c r="URT342" s="84"/>
      <c r="URU342" s="84"/>
      <c r="URV342" s="84"/>
      <c r="URW342" s="84"/>
      <c r="URX342" s="84"/>
      <c r="URY342" s="84"/>
      <c r="URZ342" s="84"/>
      <c r="USA342" s="84"/>
      <c r="USB342" s="84"/>
      <c r="USC342" s="84"/>
      <c r="USD342" s="84"/>
      <c r="USE342" s="84"/>
      <c r="USF342" s="84"/>
      <c r="USG342" s="84"/>
      <c r="USH342" s="84"/>
      <c r="USI342" s="84"/>
      <c r="USJ342" s="84"/>
      <c r="USK342" s="84"/>
      <c r="USL342" s="84"/>
      <c r="USM342" s="84"/>
      <c r="USN342" s="84"/>
      <c r="USO342" s="84"/>
      <c r="USP342" s="84"/>
      <c r="USQ342" s="84"/>
      <c r="USR342" s="84"/>
      <c r="USS342" s="84"/>
      <c r="UST342" s="84"/>
      <c r="USU342" s="84"/>
      <c r="USV342" s="84"/>
      <c r="USW342" s="84"/>
      <c r="USX342" s="84"/>
      <c r="USY342" s="84"/>
      <c r="USZ342" s="84"/>
      <c r="UTA342" s="84"/>
      <c r="UTB342" s="84"/>
      <c r="UTC342" s="84"/>
      <c r="UTD342" s="84"/>
      <c r="UTE342" s="84"/>
      <c r="UTF342" s="84"/>
      <c r="UTG342" s="84"/>
      <c r="UTH342" s="84"/>
      <c r="UTI342" s="84"/>
      <c r="UTJ342" s="84"/>
      <c r="UTK342" s="84"/>
      <c r="UTL342" s="84"/>
      <c r="UTM342" s="84"/>
      <c r="UTN342" s="84"/>
      <c r="UTO342" s="84"/>
      <c r="UTP342" s="84"/>
      <c r="UTQ342" s="84"/>
      <c r="UTR342" s="84"/>
      <c r="UTS342" s="84"/>
      <c r="UTT342" s="84"/>
      <c r="UTU342" s="84"/>
      <c r="UTV342" s="84"/>
      <c r="UTW342" s="84"/>
      <c r="UTX342" s="84"/>
      <c r="UTY342" s="84"/>
      <c r="UTZ342" s="84"/>
      <c r="UUA342" s="84"/>
      <c r="UUB342" s="84"/>
      <c r="UUC342" s="84"/>
      <c r="UUD342" s="84"/>
      <c r="UUE342" s="84"/>
      <c r="UUF342" s="84"/>
      <c r="UUG342" s="84"/>
      <c r="UUH342" s="84"/>
      <c r="UUI342" s="84"/>
      <c r="UUJ342" s="84"/>
      <c r="UUK342" s="84"/>
      <c r="UUL342" s="84"/>
      <c r="UUM342" s="84"/>
      <c r="UUN342" s="84"/>
      <c r="UUO342" s="84"/>
      <c r="UUP342" s="84"/>
      <c r="UUQ342" s="84"/>
      <c r="UUR342" s="84"/>
      <c r="UUS342" s="84"/>
      <c r="UUT342" s="84"/>
      <c r="UUU342" s="84"/>
      <c r="UUV342" s="84"/>
      <c r="UUW342" s="84"/>
      <c r="UUX342" s="84"/>
      <c r="UUY342" s="84"/>
      <c r="UUZ342" s="84"/>
      <c r="UVA342" s="84"/>
      <c r="UVB342" s="84"/>
      <c r="UVC342" s="84"/>
      <c r="UVD342" s="84"/>
      <c r="UVE342" s="84"/>
      <c r="UVF342" s="84"/>
      <c r="UVG342" s="84"/>
      <c r="UVH342" s="84"/>
      <c r="UVI342" s="84"/>
      <c r="UVJ342" s="84"/>
      <c r="UVK342" s="84"/>
      <c r="UVL342" s="84"/>
      <c r="UVM342" s="84"/>
      <c r="UVN342" s="84"/>
      <c r="UVO342" s="84"/>
      <c r="UVP342" s="84"/>
      <c r="UVQ342" s="84"/>
      <c r="UVR342" s="84"/>
      <c r="UVS342" s="84"/>
      <c r="UVT342" s="84"/>
      <c r="UVU342" s="84"/>
      <c r="UVV342" s="84"/>
      <c r="UVW342" s="84"/>
      <c r="UVX342" s="84"/>
      <c r="UVY342" s="84"/>
      <c r="UVZ342" s="84"/>
      <c r="UWA342" s="84"/>
      <c r="UWB342" s="84"/>
      <c r="UWC342" s="84"/>
      <c r="UWD342" s="84"/>
      <c r="UWE342" s="84"/>
      <c r="UWF342" s="84"/>
      <c r="UWG342" s="84"/>
      <c r="UWH342" s="84"/>
      <c r="UWI342" s="84"/>
      <c r="UWJ342" s="84"/>
      <c r="UWK342" s="84"/>
      <c r="UWL342" s="84"/>
      <c r="UWM342" s="84"/>
      <c r="UWN342" s="84"/>
      <c r="UWO342" s="84"/>
      <c r="UWP342" s="84"/>
      <c r="UWQ342" s="84"/>
      <c r="UWR342" s="84"/>
      <c r="UWS342" s="84"/>
      <c r="UWT342" s="84"/>
      <c r="UWU342" s="84"/>
      <c r="UWV342" s="84"/>
      <c r="UWW342" s="84"/>
      <c r="UWX342" s="84"/>
      <c r="UWY342" s="84"/>
      <c r="UWZ342" s="84"/>
      <c r="UXA342" s="84"/>
      <c r="UXB342" s="84"/>
      <c r="UXC342" s="84"/>
      <c r="UXD342" s="84"/>
      <c r="UXE342" s="84"/>
      <c r="UXF342" s="84"/>
      <c r="UXG342" s="84"/>
      <c r="UXH342" s="84"/>
      <c r="UXI342" s="84"/>
      <c r="UXJ342" s="84"/>
      <c r="UXK342" s="84"/>
      <c r="UXL342" s="84"/>
      <c r="UXM342" s="84"/>
      <c r="UXN342" s="84"/>
      <c r="UXO342" s="84"/>
      <c r="UXP342" s="84"/>
      <c r="UXQ342" s="84"/>
      <c r="UXR342" s="84"/>
      <c r="UXS342" s="84"/>
      <c r="UXT342" s="84"/>
      <c r="UXU342" s="84"/>
      <c r="UXV342" s="84"/>
      <c r="UXW342" s="84"/>
      <c r="UXX342" s="84"/>
      <c r="UXY342" s="84"/>
      <c r="UXZ342" s="84"/>
      <c r="UYA342" s="84"/>
      <c r="UYB342" s="84"/>
      <c r="UYC342" s="84"/>
      <c r="UYD342" s="84"/>
      <c r="UYE342" s="84"/>
      <c r="UYF342" s="84"/>
      <c r="UYG342" s="84"/>
      <c r="UYH342" s="84"/>
      <c r="UYI342" s="84"/>
      <c r="UYJ342" s="84"/>
      <c r="UYK342" s="84"/>
      <c r="UYL342" s="84"/>
      <c r="UYM342" s="84"/>
      <c r="UYN342" s="84"/>
      <c r="UYO342" s="84"/>
      <c r="UYP342" s="84"/>
      <c r="UYQ342" s="84"/>
      <c r="UYR342" s="84"/>
      <c r="UYS342" s="84"/>
      <c r="UYT342" s="84"/>
      <c r="UYU342" s="84"/>
      <c r="UYV342" s="84"/>
      <c r="UYW342" s="84"/>
      <c r="UYX342" s="84"/>
      <c r="UYY342" s="84"/>
      <c r="UYZ342" s="84"/>
      <c r="UZA342" s="84"/>
      <c r="UZB342" s="84"/>
      <c r="UZC342" s="84"/>
      <c r="UZD342" s="84"/>
      <c r="UZE342" s="84"/>
      <c r="UZF342" s="84"/>
      <c r="UZG342" s="84"/>
      <c r="UZH342" s="84"/>
      <c r="UZI342" s="84"/>
      <c r="UZJ342" s="84"/>
      <c r="UZK342" s="84"/>
      <c r="UZL342" s="84"/>
      <c r="UZM342" s="84"/>
      <c r="UZN342" s="84"/>
      <c r="UZO342" s="84"/>
      <c r="UZP342" s="84"/>
      <c r="UZQ342" s="84"/>
      <c r="UZR342" s="84"/>
      <c r="UZS342" s="84"/>
      <c r="UZT342" s="84"/>
      <c r="UZU342" s="84"/>
      <c r="UZV342" s="84"/>
      <c r="UZW342" s="84"/>
      <c r="UZX342" s="84"/>
      <c r="UZY342" s="84"/>
      <c r="UZZ342" s="84"/>
      <c r="VAA342" s="84"/>
      <c r="VAB342" s="84"/>
      <c r="VAC342" s="84"/>
      <c r="VAD342" s="84"/>
      <c r="VAE342" s="84"/>
      <c r="VAF342" s="84"/>
      <c r="VAG342" s="84"/>
      <c r="VAH342" s="84"/>
      <c r="VAI342" s="84"/>
      <c r="VAJ342" s="84"/>
      <c r="VAK342" s="84"/>
      <c r="VAL342" s="84"/>
      <c r="VAM342" s="84"/>
      <c r="VAN342" s="84"/>
      <c r="VAO342" s="84"/>
      <c r="VAP342" s="84"/>
      <c r="VAQ342" s="84"/>
      <c r="VAR342" s="84"/>
      <c r="VAS342" s="84"/>
      <c r="VAT342" s="84"/>
      <c r="VAU342" s="84"/>
      <c r="VAV342" s="84"/>
      <c r="VAW342" s="84"/>
      <c r="VAX342" s="84"/>
      <c r="VAY342" s="84"/>
      <c r="VAZ342" s="84"/>
      <c r="VBA342" s="84"/>
      <c r="VBB342" s="84"/>
      <c r="VBC342" s="84"/>
      <c r="VBD342" s="84"/>
      <c r="VBE342" s="84"/>
      <c r="VBF342" s="84"/>
      <c r="VBG342" s="84"/>
      <c r="VBH342" s="84"/>
      <c r="VBI342" s="84"/>
      <c r="VBJ342" s="84"/>
      <c r="VBK342" s="84"/>
      <c r="VBL342" s="84"/>
      <c r="VBM342" s="84"/>
      <c r="VBN342" s="84"/>
      <c r="VBO342" s="84"/>
      <c r="VBP342" s="84"/>
      <c r="VBQ342" s="84"/>
      <c r="VBR342" s="84"/>
      <c r="VBS342" s="84"/>
      <c r="VBT342" s="84"/>
      <c r="VBU342" s="84"/>
      <c r="VBV342" s="84"/>
      <c r="VBW342" s="84"/>
      <c r="VBX342" s="84"/>
      <c r="VBY342" s="84"/>
      <c r="VBZ342" s="84"/>
      <c r="VCA342" s="84"/>
      <c r="VCB342" s="84"/>
      <c r="VCC342" s="84"/>
      <c r="VCD342" s="84"/>
      <c r="VCE342" s="84"/>
      <c r="VCF342" s="84"/>
      <c r="VCG342" s="84"/>
      <c r="VCH342" s="84"/>
      <c r="VCI342" s="84"/>
      <c r="VCJ342" s="84"/>
      <c r="VCK342" s="84"/>
      <c r="VCL342" s="84"/>
      <c r="VCM342" s="84"/>
      <c r="VCN342" s="84"/>
      <c r="VCO342" s="84"/>
      <c r="VCP342" s="84"/>
      <c r="VCQ342" s="84"/>
      <c r="VCR342" s="84"/>
      <c r="VCS342" s="84"/>
      <c r="VCT342" s="84"/>
      <c r="VCU342" s="84"/>
      <c r="VCV342" s="84"/>
      <c r="VCW342" s="84"/>
      <c r="VCX342" s="84"/>
      <c r="VCY342" s="84"/>
      <c r="VCZ342" s="84"/>
      <c r="VDA342" s="84"/>
      <c r="VDB342" s="84"/>
      <c r="VDC342" s="84"/>
      <c r="VDD342" s="84"/>
      <c r="VDE342" s="84"/>
      <c r="VDF342" s="84"/>
      <c r="VDG342" s="84"/>
      <c r="VDH342" s="84"/>
      <c r="VDI342" s="84"/>
      <c r="VDJ342" s="84"/>
      <c r="VDK342" s="84"/>
      <c r="VDL342" s="84"/>
      <c r="VDM342" s="84"/>
      <c r="VDN342" s="84"/>
      <c r="VDO342" s="84"/>
      <c r="VDP342" s="84"/>
      <c r="VDQ342" s="84"/>
      <c r="VDR342" s="84"/>
      <c r="VDS342" s="84"/>
      <c r="VDT342" s="84"/>
      <c r="VDU342" s="84"/>
      <c r="VDV342" s="84"/>
      <c r="VDW342" s="84"/>
      <c r="VDX342" s="84"/>
      <c r="VDY342" s="84"/>
      <c r="VDZ342" s="84"/>
      <c r="VEA342" s="84"/>
      <c r="VEB342" s="84"/>
      <c r="VEC342" s="84"/>
      <c r="VED342" s="84"/>
      <c r="VEE342" s="84"/>
      <c r="VEF342" s="84"/>
      <c r="VEG342" s="84"/>
      <c r="VEH342" s="84"/>
      <c r="VEI342" s="84"/>
      <c r="VEJ342" s="84"/>
      <c r="VEK342" s="84"/>
      <c r="VEL342" s="84"/>
      <c r="VEM342" s="84"/>
      <c r="VEN342" s="84"/>
      <c r="VEO342" s="84"/>
      <c r="VEP342" s="84"/>
      <c r="VEQ342" s="84"/>
      <c r="VER342" s="84"/>
      <c r="VES342" s="84"/>
      <c r="VET342" s="84"/>
      <c r="VEU342" s="84"/>
      <c r="VEV342" s="84"/>
      <c r="VEW342" s="84"/>
      <c r="VEX342" s="84"/>
      <c r="VEY342" s="84"/>
      <c r="VEZ342" s="84"/>
      <c r="VFA342" s="84"/>
      <c r="VFB342" s="84"/>
      <c r="VFC342" s="84"/>
      <c r="VFD342" s="84"/>
      <c r="VFE342" s="84"/>
      <c r="VFF342" s="84"/>
      <c r="VFG342" s="84"/>
      <c r="VFH342" s="84"/>
      <c r="VFI342" s="84"/>
      <c r="VFJ342" s="84"/>
      <c r="VFK342" s="84"/>
      <c r="VFL342" s="84"/>
      <c r="VFM342" s="84"/>
      <c r="VFN342" s="84"/>
      <c r="VFO342" s="84"/>
      <c r="VFP342" s="84"/>
      <c r="VFQ342" s="84"/>
      <c r="VFR342" s="84"/>
      <c r="VFS342" s="84"/>
      <c r="VFT342" s="84"/>
      <c r="VFU342" s="84"/>
      <c r="VFV342" s="84"/>
      <c r="VFW342" s="84"/>
      <c r="VFX342" s="84"/>
      <c r="VFY342" s="84"/>
      <c r="VFZ342" s="84"/>
      <c r="VGA342" s="84"/>
      <c r="VGB342" s="84"/>
      <c r="VGC342" s="84"/>
      <c r="VGD342" s="84"/>
      <c r="VGE342" s="84"/>
      <c r="VGF342" s="84"/>
      <c r="VGG342" s="84"/>
      <c r="VGH342" s="84"/>
      <c r="VGI342" s="84"/>
      <c r="VGJ342" s="84"/>
      <c r="VGK342" s="84"/>
      <c r="VGL342" s="84"/>
      <c r="VGM342" s="84"/>
      <c r="VGN342" s="84"/>
      <c r="VGO342" s="84"/>
      <c r="VGP342" s="84"/>
      <c r="VGQ342" s="84"/>
      <c r="VGR342" s="84"/>
      <c r="VGS342" s="84"/>
      <c r="VGT342" s="84"/>
      <c r="VGU342" s="84"/>
      <c r="VGV342" s="84"/>
      <c r="VGW342" s="84"/>
      <c r="VGX342" s="84"/>
      <c r="VGY342" s="84"/>
      <c r="VGZ342" s="84"/>
      <c r="VHA342" s="84"/>
      <c r="VHB342" s="84"/>
      <c r="VHC342" s="84"/>
      <c r="VHD342" s="84"/>
      <c r="VHE342" s="84"/>
      <c r="VHF342" s="84"/>
      <c r="VHG342" s="84"/>
      <c r="VHH342" s="84"/>
      <c r="VHI342" s="84"/>
      <c r="VHJ342" s="84"/>
      <c r="VHK342" s="84"/>
      <c r="VHL342" s="84"/>
      <c r="VHM342" s="84"/>
      <c r="VHN342" s="84"/>
      <c r="VHO342" s="84"/>
      <c r="VHP342" s="84"/>
      <c r="VHQ342" s="84"/>
      <c r="VHR342" s="84"/>
      <c r="VHS342" s="84"/>
      <c r="VHT342" s="84"/>
      <c r="VHU342" s="84"/>
      <c r="VHV342" s="84"/>
      <c r="VHW342" s="84"/>
      <c r="VHX342" s="84"/>
      <c r="VHY342" s="84"/>
      <c r="VHZ342" s="84"/>
      <c r="VIA342" s="84"/>
      <c r="VIB342" s="84"/>
      <c r="VIC342" s="84"/>
      <c r="VID342" s="84"/>
      <c r="VIE342" s="84"/>
      <c r="VIF342" s="84"/>
      <c r="VIG342" s="84"/>
      <c r="VIH342" s="84"/>
      <c r="VII342" s="84"/>
      <c r="VIJ342" s="84"/>
      <c r="VIK342" s="84"/>
      <c r="VIL342" s="84"/>
      <c r="VIM342" s="84"/>
      <c r="VIN342" s="84"/>
      <c r="VIO342" s="84"/>
      <c r="VIP342" s="84"/>
      <c r="VIQ342" s="84"/>
      <c r="VIR342" s="84"/>
      <c r="VIS342" s="84"/>
      <c r="VIT342" s="84"/>
      <c r="VIU342" s="84"/>
      <c r="VIV342" s="84"/>
      <c r="VIW342" s="84"/>
      <c r="VIX342" s="84"/>
      <c r="VIY342" s="84"/>
      <c r="VIZ342" s="84"/>
      <c r="VJA342" s="84"/>
      <c r="VJB342" s="84"/>
      <c r="VJC342" s="84"/>
      <c r="VJD342" s="84"/>
      <c r="VJE342" s="84"/>
      <c r="VJF342" s="84"/>
      <c r="VJG342" s="84"/>
      <c r="VJH342" s="84"/>
      <c r="VJI342" s="84"/>
      <c r="VJJ342" s="84"/>
      <c r="VJK342" s="84"/>
      <c r="VJL342" s="84"/>
      <c r="VJM342" s="84"/>
      <c r="VJN342" s="84"/>
      <c r="VJO342" s="84"/>
      <c r="VJP342" s="84"/>
      <c r="VJQ342" s="84"/>
      <c r="VJR342" s="84"/>
      <c r="VJS342" s="84"/>
      <c r="VJT342" s="84"/>
      <c r="VJU342" s="84"/>
      <c r="VJV342" s="84"/>
      <c r="VJW342" s="84"/>
      <c r="VJX342" s="84"/>
      <c r="VJY342" s="84"/>
      <c r="VJZ342" s="84"/>
      <c r="VKA342" s="84"/>
      <c r="VKB342" s="84"/>
      <c r="VKC342" s="84"/>
      <c r="VKD342" s="84"/>
      <c r="VKE342" s="84"/>
      <c r="VKF342" s="84"/>
      <c r="VKG342" s="84"/>
      <c r="VKH342" s="84"/>
      <c r="VKI342" s="84"/>
      <c r="VKJ342" s="84"/>
      <c r="VKK342" s="84"/>
      <c r="VKL342" s="84"/>
      <c r="VKM342" s="84"/>
      <c r="VKN342" s="84"/>
      <c r="VKO342" s="84"/>
      <c r="VKP342" s="84"/>
      <c r="VKQ342" s="84"/>
      <c r="VKR342" s="84"/>
      <c r="VKS342" s="84"/>
      <c r="VKT342" s="84"/>
      <c r="VKU342" s="84"/>
      <c r="VKV342" s="84"/>
      <c r="VKW342" s="84"/>
      <c r="VKX342" s="84"/>
      <c r="VKY342" s="84"/>
      <c r="VKZ342" s="84"/>
      <c r="VLA342" s="84"/>
      <c r="VLB342" s="84"/>
      <c r="VLC342" s="84"/>
      <c r="VLD342" s="84"/>
      <c r="VLE342" s="84"/>
      <c r="VLF342" s="84"/>
      <c r="VLG342" s="84"/>
      <c r="VLH342" s="84"/>
      <c r="VLI342" s="84"/>
      <c r="VLJ342" s="84"/>
      <c r="VLK342" s="84"/>
      <c r="VLL342" s="84"/>
      <c r="VLM342" s="84"/>
      <c r="VLN342" s="84"/>
      <c r="VLO342" s="84"/>
      <c r="VLP342" s="84"/>
      <c r="VLQ342" s="84"/>
      <c r="VLR342" s="84"/>
      <c r="VLS342" s="84"/>
      <c r="VLT342" s="84"/>
      <c r="VLU342" s="84"/>
      <c r="VLV342" s="84"/>
      <c r="VLW342" s="84"/>
      <c r="VLX342" s="84"/>
      <c r="VLY342" s="84"/>
      <c r="VLZ342" s="84"/>
      <c r="VMA342" s="84"/>
      <c r="VMB342" s="84"/>
      <c r="VMC342" s="84"/>
      <c r="VMD342" s="84"/>
      <c r="VME342" s="84"/>
      <c r="VMF342" s="84"/>
      <c r="VMG342" s="84"/>
      <c r="VMH342" s="84"/>
      <c r="VMI342" s="84"/>
      <c r="VMJ342" s="84"/>
      <c r="VMK342" s="84"/>
      <c r="VML342" s="84"/>
      <c r="VMM342" s="84"/>
      <c r="VMN342" s="84"/>
      <c r="VMO342" s="84"/>
      <c r="VMP342" s="84"/>
      <c r="VMQ342" s="84"/>
      <c r="VMR342" s="84"/>
      <c r="VMS342" s="84"/>
      <c r="VMT342" s="84"/>
      <c r="VMU342" s="84"/>
      <c r="VMV342" s="84"/>
      <c r="VMW342" s="84"/>
      <c r="VMX342" s="84"/>
      <c r="VMY342" s="84"/>
      <c r="VMZ342" s="84"/>
      <c r="VNA342" s="84"/>
      <c r="VNB342" s="84"/>
      <c r="VNC342" s="84"/>
      <c r="VND342" s="84"/>
      <c r="VNE342" s="84"/>
      <c r="VNF342" s="84"/>
      <c r="VNG342" s="84"/>
      <c r="VNH342" s="84"/>
      <c r="VNI342" s="84"/>
      <c r="VNJ342" s="84"/>
      <c r="VNK342" s="84"/>
      <c r="VNL342" s="84"/>
      <c r="VNM342" s="84"/>
      <c r="VNN342" s="84"/>
      <c r="VNO342" s="84"/>
      <c r="VNP342" s="84"/>
      <c r="VNQ342" s="84"/>
      <c r="VNR342" s="84"/>
      <c r="VNS342" s="84"/>
      <c r="VNT342" s="84"/>
      <c r="VNU342" s="84"/>
      <c r="VNV342" s="84"/>
      <c r="VNW342" s="84"/>
      <c r="VNX342" s="84"/>
      <c r="VNY342" s="84"/>
      <c r="VNZ342" s="84"/>
      <c r="VOA342" s="84"/>
      <c r="VOB342" s="84"/>
      <c r="VOC342" s="84"/>
      <c r="VOD342" s="84"/>
      <c r="VOE342" s="84"/>
      <c r="VOF342" s="84"/>
      <c r="VOG342" s="84"/>
      <c r="VOH342" s="84"/>
      <c r="VOI342" s="84"/>
      <c r="VOJ342" s="84"/>
      <c r="VOK342" s="84"/>
      <c r="VOL342" s="84"/>
      <c r="VOM342" s="84"/>
      <c r="VON342" s="84"/>
      <c r="VOO342" s="84"/>
      <c r="VOP342" s="84"/>
      <c r="VOQ342" s="84"/>
      <c r="VOR342" s="84"/>
      <c r="VOS342" s="84"/>
      <c r="VOT342" s="84"/>
      <c r="VOU342" s="84"/>
      <c r="VOV342" s="84"/>
      <c r="VOW342" s="84"/>
      <c r="VOX342" s="84"/>
      <c r="VOY342" s="84"/>
      <c r="VOZ342" s="84"/>
      <c r="VPA342" s="84"/>
      <c r="VPB342" s="84"/>
      <c r="VPC342" s="84"/>
      <c r="VPD342" s="84"/>
      <c r="VPE342" s="84"/>
      <c r="VPF342" s="84"/>
      <c r="VPG342" s="84"/>
      <c r="VPH342" s="84"/>
      <c r="VPI342" s="84"/>
      <c r="VPJ342" s="84"/>
      <c r="VPK342" s="84"/>
      <c r="VPL342" s="84"/>
      <c r="VPM342" s="84"/>
      <c r="VPN342" s="84"/>
      <c r="VPO342" s="84"/>
      <c r="VPP342" s="84"/>
      <c r="VPQ342" s="84"/>
      <c r="VPR342" s="84"/>
      <c r="VPS342" s="84"/>
      <c r="VPT342" s="84"/>
      <c r="VPU342" s="84"/>
      <c r="VPV342" s="84"/>
      <c r="VPW342" s="84"/>
      <c r="VPX342" s="84"/>
      <c r="VPY342" s="84"/>
      <c r="VPZ342" s="84"/>
      <c r="VQA342" s="84"/>
      <c r="VQB342" s="84"/>
      <c r="VQC342" s="84"/>
      <c r="VQD342" s="84"/>
      <c r="VQE342" s="84"/>
      <c r="VQF342" s="84"/>
      <c r="VQG342" s="84"/>
      <c r="VQH342" s="84"/>
      <c r="VQI342" s="84"/>
      <c r="VQJ342" s="84"/>
      <c r="VQK342" s="84"/>
      <c r="VQL342" s="84"/>
      <c r="VQM342" s="84"/>
      <c r="VQN342" s="84"/>
      <c r="VQO342" s="84"/>
      <c r="VQP342" s="84"/>
      <c r="VQQ342" s="84"/>
      <c r="VQR342" s="84"/>
      <c r="VQS342" s="84"/>
      <c r="VQT342" s="84"/>
      <c r="VQU342" s="84"/>
      <c r="VQV342" s="84"/>
      <c r="VQW342" s="84"/>
      <c r="VQX342" s="84"/>
      <c r="VQY342" s="84"/>
      <c r="VQZ342" s="84"/>
      <c r="VRA342" s="84"/>
      <c r="VRB342" s="84"/>
      <c r="VRC342" s="84"/>
      <c r="VRD342" s="84"/>
      <c r="VRE342" s="84"/>
      <c r="VRF342" s="84"/>
      <c r="VRG342" s="84"/>
      <c r="VRH342" s="84"/>
      <c r="VRI342" s="84"/>
      <c r="VRJ342" s="84"/>
      <c r="VRK342" s="84"/>
      <c r="VRL342" s="84"/>
      <c r="VRM342" s="84"/>
      <c r="VRN342" s="84"/>
      <c r="VRO342" s="84"/>
      <c r="VRP342" s="84"/>
      <c r="VRQ342" s="84"/>
      <c r="VRR342" s="84"/>
      <c r="VRS342" s="84"/>
      <c r="VRT342" s="84"/>
      <c r="VRU342" s="84"/>
      <c r="VRV342" s="84"/>
      <c r="VRW342" s="84"/>
      <c r="VRX342" s="84"/>
      <c r="VRY342" s="84"/>
      <c r="VRZ342" s="84"/>
      <c r="VSA342" s="84"/>
      <c r="VSB342" s="84"/>
      <c r="VSC342" s="84"/>
      <c r="VSD342" s="84"/>
      <c r="VSE342" s="84"/>
      <c r="VSF342" s="84"/>
      <c r="VSG342" s="84"/>
      <c r="VSH342" s="84"/>
      <c r="VSI342" s="84"/>
      <c r="VSJ342" s="84"/>
      <c r="VSK342" s="84"/>
      <c r="VSL342" s="84"/>
      <c r="VSM342" s="84"/>
      <c r="VSN342" s="84"/>
      <c r="VSO342" s="84"/>
      <c r="VSP342" s="84"/>
      <c r="VSQ342" s="84"/>
      <c r="VSR342" s="84"/>
      <c r="VSS342" s="84"/>
      <c r="VST342" s="84"/>
      <c r="VSU342" s="84"/>
      <c r="VSV342" s="84"/>
      <c r="VSW342" s="84"/>
      <c r="VSX342" s="84"/>
      <c r="VSY342" s="84"/>
      <c r="VSZ342" s="84"/>
      <c r="VTA342" s="84"/>
      <c r="VTB342" s="84"/>
      <c r="VTC342" s="84"/>
      <c r="VTD342" s="84"/>
      <c r="VTE342" s="84"/>
      <c r="VTF342" s="84"/>
      <c r="VTG342" s="84"/>
      <c r="VTH342" s="84"/>
      <c r="VTI342" s="84"/>
      <c r="VTJ342" s="84"/>
      <c r="VTK342" s="84"/>
      <c r="VTL342" s="84"/>
      <c r="VTM342" s="84"/>
      <c r="VTN342" s="84"/>
      <c r="VTO342" s="84"/>
      <c r="VTP342" s="84"/>
      <c r="VTQ342" s="84"/>
      <c r="VTR342" s="84"/>
      <c r="VTS342" s="84"/>
      <c r="VTT342" s="84"/>
      <c r="VTU342" s="84"/>
      <c r="VTV342" s="84"/>
      <c r="VTW342" s="84"/>
      <c r="VTX342" s="84"/>
      <c r="VTY342" s="84"/>
      <c r="VTZ342" s="84"/>
      <c r="VUA342" s="84"/>
      <c r="VUB342" s="84"/>
      <c r="VUC342" s="84"/>
      <c r="VUD342" s="84"/>
      <c r="VUE342" s="84"/>
      <c r="VUF342" s="84"/>
      <c r="VUG342" s="84"/>
      <c r="VUH342" s="84"/>
      <c r="VUI342" s="84"/>
      <c r="VUJ342" s="84"/>
      <c r="VUK342" s="84"/>
      <c r="VUL342" s="84"/>
      <c r="VUM342" s="84"/>
      <c r="VUN342" s="84"/>
      <c r="VUO342" s="84"/>
      <c r="VUP342" s="84"/>
      <c r="VUQ342" s="84"/>
      <c r="VUR342" s="84"/>
      <c r="VUS342" s="84"/>
      <c r="VUT342" s="84"/>
      <c r="VUU342" s="84"/>
      <c r="VUV342" s="84"/>
      <c r="VUW342" s="84"/>
      <c r="VUX342" s="84"/>
      <c r="VUY342" s="84"/>
      <c r="VUZ342" s="84"/>
      <c r="VVA342" s="84"/>
      <c r="VVB342" s="84"/>
      <c r="VVC342" s="84"/>
      <c r="VVD342" s="84"/>
      <c r="VVE342" s="84"/>
      <c r="VVF342" s="84"/>
      <c r="VVG342" s="84"/>
      <c r="VVH342" s="84"/>
      <c r="VVI342" s="84"/>
      <c r="VVJ342" s="84"/>
      <c r="VVK342" s="84"/>
      <c r="VVL342" s="84"/>
      <c r="VVM342" s="84"/>
      <c r="VVN342" s="84"/>
      <c r="VVO342" s="84"/>
      <c r="VVP342" s="84"/>
      <c r="VVQ342" s="84"/>
      <c r="VVR342" s="84"/>
      <c r="VVS342" s="84"/>
      <c r="VVT342" s="84"/>
      <c r="VVU342" s="84"/>
      <c r="VVV342" s="84"/>
      <c r="VVW342" s="84"/>
      <c r="VVX342" s="84"/>
      <c r="VVY342" s="84"/>
      <c r="VVZ342" s="84"/>
      <c r="VWA342" s="84"/>
      <c r="VWB342" s="84"/>
      <c r="VWC342" s="84"/>
      <c r="VWD342" s="84"/>
      <c r="VWE342" s="84"/>
      <c r="VWF342" s="84"/>
      <c r="VWG342" s="84"/>
      <c r="VWH342" s="84"/>
      <c r="VWI342" s="84"/>
      <c r="VWJ342" s="84"/>
      <c r="VWK342" s="84"/>
      <c r="VWL342" s="84"/>
      <c r="VWM342" s="84"/>
      <c r="VWN342" s="84"/>
      <c r="VWO342" s="84"/>
      <c r="VWP342" s="84"/>
      <c r="VWQ342" s="84"/>
      <c r="VWR342" s="84"/>
      <c r="VWS342" s="84"/>
      <c r="VWT342" s="84"/>
      <c r="VWU342" s="84"/>
      <c r="VWV342" s="84"/>
      <c r="VWW342" s="84"/>
      <c r="VWX342" s="84"/>
      <c r="VWY342" s="84"/>
      <c r="VWZ342" s="84"/>
      <c r="VXA342" s="84"/>
      <c r="VXB342" s="84"/>
      <c r="VXC342" s="84"/>
      <c r="VXD342" s="84"/>
      <c r="VXE342" s="84"/>
      <c r="VXF342" s="84"/>
      <c r="VXG342" s="84"/>
      <c r="VXH342" s="84"/>
      <c r="VXI342" s="84"/>
      <c r="VXJ342" s="84"/>
      <c r="VXK342" s="84"/>
      <c r="VXL342" s="84"/>
      <c r="VXM342" s="84"/>
      <c r="VXN342" s="84"/>
      <c r="VXO342" s="84"/>
      <c r="VXP342" s="84"/>
      <c r="VXQ342" s="84"/>
      <c r="VXR342" s="84"/>
      <c r="VXS342" s="84"/>
      <c r="VXT342" s="84"/>
      <c r="VXU342" s="84"/>
      <c r="VXV342" s="84"/>
      <c r="VXW342" s="84"/>
      <c r="VXX342" s="84"/>
      <c r="VXY342" s="84"/>
      <c r="VXZ342" s="84"/>
      <c r="VYA342" s="84"/>
      <c r="VYB342" s="84"/>
      <c r="VYC342" s="84"/>
      <c r="VYD342" s="84"/>
      <c r="VYE342" s="84"/>
      <c r="VYF342" s="84"/>
      <c r="VYG342" s="84"/>
      <c r="VYH342" s="84"/>
      <c r="VYI342" s="84"/>
      <c r="VYJ342" s="84"/>
      <c r="VYK342" s="84"/>
      <c r="VYL342" s="84"/>
      <c r="VYM342" s="84"/>
      <c r="VYN342" s="84"/>
      <c r="VYO342" s="84"/>
      <c r="VYP342" s="84"/>
      <c r="VYQ342" s="84"/>
      <c r="VYR342" s="84"/>
      <c r="VYS342" s="84"/>
      <c r="VYT342" s="84"/>
      <c r="VYU342" s="84"/>
      <c r="VYV342" s="84"/>
      <c r="VYW342" s="84"/>
      <c r="VYX342" s="84"/>
      <c r="VYY342" s="84"/>
      <c r="VYZ342" s="84"/>
      <c r="VZA342" s="84"/>
      <c r="VZB342" s="84"/>
      <c r="VZC342" s="84"/>
      <c r="VZD342" s="84"/>
      <c r="VZE342" s="84"/>
      <c r="VZF342" s="84"/>
      <c r="VZG342" s="84"/>
      <c r="VZH342" s="84"/>
      <c r="VZI342" s="84"/>
      <c r="VZJ342" s="84"/>
      <c r="VZK342" s="84"/>
      <c r="VZL342" s="84"/>
      <c r="VZM342" s="84"/>
      <c r="VZN342" s="84"/>
      <c r="VZO342" s="84"/>
      <c r="VZP342" s="84"/>
      <c r="VZQ342" s="84"/>
      <c r="VZR342" s="84"/>
      <c r="VZS342" s="84"/>
      <c r="VZT342" s="84"/>
      <c r="VZU342" s="84"/>
      <c r="VZV342" s="84"/>
      <c r="VZW342" s="84"/>
      <c r="VZX342" s="84"/>
      <c r="VZY342" s="84"/>
      <c r="VZZ342" s="84"/>
      <c r="WAA342" s="84"/>
      <c r="WAB342" s="84"/>
      <c r="WAC342" s="84"/>
      <c r="WAD342" s="84"/>
      <c r="WAE342" s="84"/>
      <c r="WAF342" s="84"/>
      <c r="WAG342" s="84"/>
      <c r="WAH342" s="84"/>
      <c r="WAI342" s="84"/>
      <c r="WAJ342" s="84"/>
      <c r="WAK342" s="84"/>
      <c r="WAL342" s="84"/>
      <c r="WAM342" s="84"/>
      <c r="WAN342" s="84"/>
      <c r="WAO342" s="84"/>
      <c r="WAP342" s="84"/>
      <c r="WAQ342" s="84"/>
      <c r="WAR342" s="84"/>
      <c r="WAS342" s="84"/>
      <c r="WAT342" s="84"/>
      <c r="WAU342" s="84"/>
      <c r="WAV342" s="84"/>
      <c r="WAW342" s="84"/>
      <c r="WAX342" s="84"/>
      <c r="WAY342" s="84"/>
      <c r="WAZ342" s="84"/>
      <c r="WBA342" s="84"/>
      <c r="WBB342" s="84"/>
      <c r="WBC342" s="84"/>
      <c r="WBD342" s="84"/>
      <c r="WBE342" s="84"/>
      <c r="WBF342" s="84"/>
      <c r="WBG342" s="84"/>
      <c r="WBH342" s="84"/>
      <c r="WBI342" s="84"/>
      <c r="WBJ342" s="84"/>
      <c r="WBK342" s="84"/>
      <c r="WBL342" s="84"/>
      <c r="WBM342" s="84"/>
      <c r="WBN342" s="84"/>
      <c r="WBO342" s="84"/>
      <c r="WBP342" s="84"/>
      <c r="WBQ342" s="84"/>
      <c r="WBR342" s="84"/>
      <c r="WBS342" s="84"/>
      <c r="WBT342" s="84"/>
      <c r="WBU342" s="84"/>
      <c r="WBV342" s="84"/>
      <c r="WBW342" s="84"/>
      <c r="WBX342" s="84"/>
      <c r="WBY342" s="84"/>
      <c r="WBZ342" s="84"/>
      <c r="WCA342" s="84"/>
      <c r="WCB342" s="84"/>
      <c r="WCC342" s="84"/>
      <c r="WCD342" s="84"/>
      <c r="WCE342" s="84"/>
      <c r="WCF342" s="84"/>
      <c r="WCG342" s="84"/>
      <c r="WCH342" s="84"/>
      <c r="WCI342" s="84"/>
      <c r="WCJ342" s="84"/>
      <c r="WCK342" s="84"/>
      <c r="WCL342" s="84"/>
      <c r="WCM342" s="84"/>
      <c r="WCN342" s="84"/>
      <c r="WCO342" s="84"/>
      <c r="WCP342" s="84"/>
      <c r="WCQ342" s="84"/>
      <c r="WCR342" s="84"/>
      <c r="WCS342" s="84"/>
      <c r="WCT342" s="84"/>
      <c r="WCU342" s="84"/>
      <c r="WCV342" s="84"/>
      <c r="WCW342" s="84"/>
      <c r="WCX342" s="84"/>
      <c r="WCY342" s="84"/>
      <c r="WCZ342" s="84"/>
      <c r="WDA342" s="84"/>
      <c r="WDB342" s="84"/>
      <c r="WDC342" s="84"/>
      <c r="WDD342" s="84"/>
      <c r="WDE342" s="84"/>
      <c r="WDF342" s="84"/>
      <c r="WDG342" s="84"/>
      <c r="WDH342" s="84"/>
      <c r="WDI342" s="84"/>
      <c r="WDJ342" s="84"/>
      <c r="WDK342" s="84"/>
      <c r="WDL342" s="84"/>
      <c r="WDM342" s="84"/>
      <c r="WDN342" s="84"/>
      <c r="WDO342" s="84"/>
      <c r="WDP342" s="84"/>
      <c r="WDQ342" s="84"/>
      <c r="WDR342" s="84"/>
      <c r="WDS342" s="84"/>
      <c r="WDT342" s="84"/>
      <c r="WDU342" s="84"/>
      <c r="WDV342" s="84"/>
      <c r="WDW342" s="84"/>
      <c r="WDX342" s="84"/>
      <c r="WDY342" s="84"/>
      <c r="WDZ342" s="84"/>
      <c r="WEA342" s="84"/>
      <c r="WEB342" s="84"/>
      <c r="WEC342" s="84"/>
      <c r="WED342" s="84"/>
      <c r="WEE342" s="84"/>
      <c r="WEF342" s="84"/>
      <c r="WEG342" s="84"/>
      <c r="WEH342" s="84"/>
      <c r="WEI342" s="84"/>
      <c r="WEJ342" s="84"/>
      <c r="WEK342" s="84"/>
      <c r="WEL342" s="84"/>
      <c r="WEM342" s="84"/>
      <c r="WEN342" s="84"/>
      <c r="WEO342" s="84"/>
      <c r="WEP342" s="84"/>
      <c r="WEQ342" s="84"/>
      <c r="WER342" s="84"/>
      <c r="WES342" s="84"/>
      <c r="WET342" s="84"/>
      <c r="WEU342" s="84"/>
      <c r="WEV342" s="84"/>
      <c r="WEW342" s="84"/>
      <c r="WEX342" s="84"/>
      <c r="WEY342" s="84"/>
      <c r="WEZ342" s="84"/>
      <c r="WFA342" s="84"/>
      <c r="WFB342" s="84"/>
      <c r="WFC342" s="84"/>
      <c r="WFD342" s="84"/>
      <c r="WFE342" s="84"/>
      <c r="WFF342" s="84"/>
      <c r="WFG342" s="84"/>
      <c r="WFH342" s="84"/>
      <c r="WFI342" s="84"/>
      <c r="WFJ342" s="84"/>
      <c r="WFK342" s="84"/>
      <c r="WFL342" s="84"/>
      <c r="WFM342" s="84"/>
      <c r="WFN342" s="84"/>
      <c r="WFO342" s="84"/>
      <c r="WFP342" s="84"/>
      <c r="WFQ342" s="84"/>
      <c r="WFR342" s="84"/>
      <c r="WFS342" s="84"/>
      <c r="WFT342" s="84"/>
      <c r="WFU342" s="84"/>
      <c r="WFV342" s="84"/>
      <c r="WFW342" s="84"/>
      <c r="WFX342" s="84"/>
      <c r="WFY342" s="84"/>
      <c r="WFZ342" s="84"/>
      <c r="WGA342" s="84"/>
      <c r="WGB342" s="84"/>
      <c r="WGC342" s="84"/>
      <c r="WGD342" s="84"/>
      <c r="WGE342" s="84"/>
      <c r="WGF342" s="84"/>
      <c r="WGG342" s="84"/>
      <c r="WGH342" s="84"/>
      <c r="WGI342" s="84"/>
      <c r="WGJ342" s="84"/>
      <c r="WGK342" s="84"/>
      <c r="WGL342" s="84"/>
      <c r="WGM342" s="84"/>
      <c r="WGN342" s="84"/>
      <c r="WGO342" s="84"/>
      <c r="WGP342" s="84"/>
      <c r="WGQ342" s="84"/>
      <c r="WGR342" s="84"/>
      <c r="WGS342" s="84"/>
      <c r="WGT342" s="84"/>
      <c r="WGU342" s="84"/>
      <c r="WGV342" s="84"/>
      <c r="WGW342" s="84"/>
      <c r="WGX342" s="84"/>
      <c r="WGY342" s="84"/>
      <c r="WGZ342" s="84"/>
      <c r="WHA342" s="84"/>
      <c r="WHB342" s="84"/>
      <c r="WHC342" s="84"/>
      <c r="WHD342" s="84"/>
      <c r="WHE342" s="84"/>
      <c r="WHF342" s="84"/>
      <c r="WHG342" s="84"/>
      <c r="WHH342" s="84"/>
      <c r="WHI342" s="84"/>
      <c r="WHJ342" s="84"/>
      <c r="WHK342" s="84"/>
      <c r="WHL342" s="84"/>
      <c r="WHM342" s="84"/>
      <c r="WHN342" s="84"/>
      <c r="WHO342" s="84"/>
      <c r="WHP342" s="84"/>
      <c r="WHQ342" s="84"/>
      <c r="WHR342" s="84"/>
      <c r="WHS342" s="84"/>
      <c r="WHT342" s="84"/>
      <c r="WHU342" s="84"/>
      <c r="WHV342" s="84"/>
      <c r="WHW342" s="84"/>
      <c r="WHX342" s="84"/>
      <c r="WHY342" s="84"/>
      <c r="WHZ342" s="84"/>
      <c r="WIA342" s="84"/>
      <c r="WIB342" s="84"/>
      <c r="WIC342" s="84"/>
      <c r="WID342" s="84"/>
      <c r="WIE342" s="84"/>
      <c r="WIF342" s="84"/>
      <c r="WIG342" s="84"/>
      <c r="WIH342" s="84"/>
      <c r="WII342" s="84"/>
      <c r="WIJ342" s="84"/>
      <c r="WIK342" s="84"/>
      <c r="WIL342" s="84"/>
      <c r="WIM342" s="84"/>
      <c r="WIN342" s="84"/>
      <c r="WIO342" s="84"/>
      <c r="WIP342" s="84"/>
      <c r="WIQ342" s="84"/>
      <c r="WIR342" s="84"/>
      <c r="WIS342" s="84"/>
      <c r="WIT342" s="84"/>
      <c r="WIU342" s="84"/>
      <c r="WIV342" s="84"/>
      <c r="WIW342" s="84"/>
      <c r="WIX342" s="84"/>
      <c r="WIY342" s="84"/>
      <c r="WIZ342" s="84"/>
      <c r="WJA342" s="84"/>
      <c r="WJB342" s="84"/>
      <c r="WJC342" s="84"/>
      <c r="WJD342" s="84"/>
      <c r="WJE342" s="84"/>
      <c r="WJF342" s="84"/>
      <c r="WJG342" s="84"/>
      <c r="WJH342" s="84"/>
      <c r="WJI342" s="84"/>
      <c r="WJJ342" s="84"/>
      <c r="WJK342" s="84"/>
      <c r="WJL342" s="84"/>
      <c r="WJM342" s="84"/>
      <c r="WJN342" s="84"/>
      <c r="WJO342" s="84"/>
      <c r="WJP342" s="84"/>
      <c r="WJQ342" s="84"/>
      <c r="WJR342" s="84"/>
      <c r="WJS342" s="84"/>
      <c r="WJT342" s="84"/>
      <c r="WJU342" s="84"/>
      <c r="WJV342" s="84"/>
      <c r="WJW342" s="84"/>
      <c r="WJX342" s="84"/>
      <c r="WJY342" s="84"/>
      <c r="WJZ342" s="84"/>
      <c r="WKA342" s="84"/>
      <c r="WKB342" s="84"/>
      <c r="WKC342" s="84"/>
      <c r="WKD342" s="84"/>
      <c r="WKE342" s="84"/>
      <c r="WKF342" s="84"/>
      <c r="WKG342" s="84"/>
      <c r="WKH342" s="84"/>
      <c r="WKI342" s="84"/>
      <c r="WKJ342" s="84"/>
      <c r="WKK342" s="84"/>
      <c r="WKL342" s="84"/>
      <c r="WKM342" s="84"/>
      <c r="WKN342" s="84"/>
      <c r="WKO342" s="84"/>
      <c r="WKP342" s="84"/>
      <c r="WKQ342" s="84"/>
      <c r="WKR342" s="84"/>
      <c r="WKS342" s="84"/>
      <c r="WKT342" s="84"/>
      <c r="WKU342" s="84"/>
      <c r="WKV342" s="84"/>
      <c r="WKW342" s="84"/>
      <c r="WKX342" s="84"/>
      <c r="WKY342" s="84"/>
      <c r="WKZ342" s="84"/>
      <c r="WLA342" s="84"/>
      <c r="WLB342" s="84"/>
      <c r="WLC342" s="84"/>
      <c r="WLD342" s="84"/>
      <c r="WLE342" s="84"/>
      <c r="WLF342" s="84"/>
      <c r="WLG342" s="84"/>
      <c r="WLH342" s="84"/>
      <c r="WLI342" s="84"/>
      <c r="WLJ342" s="84"/>
      <c r="WLK342" s="84"/>
      <c r="WLL342" s="84"/>
      <c r="WLM342" s="84"/>
      <c r="WLN342" s="84"/>
      <c r="WLO342" s="84"/>
      <c r="WLP342" s="84"/>
      <c r="WLQ342" s="84"/>
      <c r="WLR342" s="84"/>
      <c r="WLS342" s="84"/>
      <c r="WLT342" s="84"/>
      <c r="WLU342" s="84"/>
      <c r="WLV342" s="84"/>
      <c r="WLW342" s="84"/>
      <c r="WLX342" s="84"/>
      <c r="WLY342" s="84"/>
      <c r="WLZ342" s="84"/>
      <c r="WMA342" s="84"/>
      <c r="WMB342" s="84"/>
      <c r="WMC342" s="84"/>
      <c r="WMD342" s="84"/>
      <c r="WME342" s="84"/>
      <c r="WMF342" s="84"/>
      <c r="WMG342" s="84"/>
      <c r="WMH342" s="84"/>
      <c r="WMI342" s="84"/>
      <c r="WMJ342" s="84"/>
      <c r="WMK342" s="84"/>
      <c r="WML342" s="84"/>
      <c r="WMM342" s="84"/>
      <c r="WMN342" s="84"/>
      <c r="WMO342" s="84"/>
      <c r="WMP342" s="84"/>
      <c r="WMQ342" s="84"/>
      <c r="WMR342" s="84"/>
      <c r="WMS342" s="84"/>
      <c r="WMT342" s="84"/>
      <c r="WMU342" s="84"/>
      <c r="WMV342" s="84"/>
      <c r="WMW342" s="84"/>
      <c r="WMX342" s="84"/>
      <c r="WMY342" s="84"/>
      <c r="WMZ342" s="84"/>
      <c r="WNA342" s="84"/>
      <c r="WNB342" s="84"/>
      <c r="WNC342" s="84"/>
      <c r="WND342" s="84"/>
      <c r="WNE342" s="84"/>
      <c r="WNF342" s="84"/>
      <c r="WNG342" s="84"/>
      <c r="WNH342" s="84"/>
      <c r="WNI342" s="84"/>
      <c r="WNJ342" s="84"/>
      <c r="WNK342" s="84"/>
      <c r="WNL342" s="84"/>
      <c r="WNM342" s="84"/>
      <c r="WNN342" s="84"/>
      <c r="WNO342" s="84"/>
      <c r="WNP342" s="84"/>
      <c r="WNQ342" s="84"/>
      <c r="WNR342" s="84"/>
      <c r="WNS342" s="84"/>
      <c r="WNT342" s="84"/>
      <c r="WNU342" s="84"/>
      <c r="WNV342" s="84"/>
      <c r="WNW342" s="84"/>
      <c r="WNX342" s="84"/>
      <c r="WNY342" s="84"/>
      <c r="WNZ342" s="84"/>
      <c r="WOA342" s="84"/>
      <c r="WOB342" s="84"/>
      <c r="WOC342" s="84"/>
      <c r="WOD342" s="84"/>
      <c r="WOE342" s="84"/>
      <c r="WOF342" s="84"/>
      <c r="WOG342" s="84"/>
      <c r="WOH342" s="84"/>
      <c r="WOI342" s="84"/>
      <c r="WOJ342" s="84"/>
      <c r="WOK342" s="84"/>
      <c r="WOL342" s="84"/>
      <c r="WOM342" s="84"/>
      <c r="WON342" s="84"/>
      <c r="WOO342" s="84"/>
      <c r="WOP342" s="84"/>
      <c r="WOQ342" s="84"/>
      <c r="WOR342" s="84"/>
      <c r="WOS342" s="84"/>
      <c r="WOT342" s="84"/>
      <c r="WOU342" s="84"/>
      <c r="WOV342" s="84"/>
      <c r="WOW342" s="84"/>
      <c r="WOX342" s="84"/>
      <c r="WOY342" s="84"/>
      <c r="WOZ342" s="84"/>
      <c r="WPA342" s="84"/>
      <c r="WPB342" s="84"/>
      <c r="WPC342" s="84"/>
      <c r="WPD342" s="84"/>
      <c r="WPE342" s="84"/>
      <c r="WPF342" s="84"/>
      <c r="WPG342" s="84"/>
      <c r="WPH342" s="84"/>
      <c r="WPI342" s="84"/>
      <c r="WPJ342" s="84"/>
      <c r="WPK342" s="84"/>
      <c r="WPL342" s="84"/>
      <c r="WPM342" s="84"/>
      <c r="WPN342" s="84"/>
      <c r="WPO342" s="84"/>
      <c r="WPP342" s="84"/>
      <c r="WPQ342" s="84"/>
      <c r="WPR342" s="84"/>
      <c r="WPS342" s="84"/>
      <c r="WPT342" s="84"/>
      <c r="WPU342" s="84"/>
      <c r="WPV342" s="84"/>
      <c r="WPW342" s="84"/>
      <c r="WPX342" s="84"/>
      <c r="WPY342" s="84"/>
      <c r="WPZ342" s="84"/>
      <c r="WQA342" s="84"/>
      <c r="WQB342" s="84"/>
      <c r="WQC342" s="84"/>
      <c r="WQD342" s="84"/>
      <c r="WQE342" s="84"/>
      <c r="WQF342" s="84"/>
      <c r="WQG342" s="84"/>
      <c r="WQH342" s="84"/>
      <c r="WQI342" s="84"/>
      <c r="WQJ342" s="84"/>
      <c r="WQK342" s="84"/>
      <c r="WQL342" s="84"/>
      <c r="WQM342" s="84"/>
      <c r="WQN342" s="84"/>
      <c r="WQO342" s="84"/>
      <c r="WQP342" s="84"/>
      <c r="WQQ342" s="84"/>
      <c r="WQR342" s="84"/>
      <c r="WQS342" s="84"/>
      <c r="WQT342" s="84"/>
      <c r="WQU342" s="84"/>
      <c r="WQV342" s="84"/>
      <c r="WQW342" s="84"/>
      <c r="WQX342" s="84"/>
      <c r="WQY342" s="84"/>
      <c r="WQZ342" s="84"/>
      <c r="WRA342" s="84"/>
      <c r="WRB342" s="84"/>
      <c r="WRC342" s="84"/>
      <c r="WRD342" s="84"/>
      <c r="WRE342" s="84"/>
      <c r="WRF342" s="84"/>
      <c r="WRG342" s="84"/>
      <c r="WRH342" s="84"/>
      <c r="WRI342" s="84"/>
      <c r="WRJ342" s="84"/>
      <c r="WRK342" s="84"/>
      <c r="WRL342" s="84"/>
      <c r="WRM342" s="84"/>
      <c r="WRN342" s="84"/>
      <c r="WRO342" s="84"/>
      <c r="WRP342" s="84"/>
      <c r="WRQ342" s="84"/>
      <c r="WRR342" s="84"/>
      <c r="WRS342" s="84"/>
      <c r="WRT342" s="84"/>
      <c r="WRU342" s="84"/>
      <c r="WRV342" s="84"/>
      <c r="WRW342" s="84"/>
      <c r="WRX342" s="84"/>
      <c r="WRY342" s="84"/>
      <c r="WRZ342" s="84"/>
      <c r="WSA342" s="84"/>
      <c r="WSB342" s="84"/>
      <c r="WSC342" s="84"/>
      <c r="WSD342" s="84"/>
      <c r="WSE342" s="84"/>
      <c r="WSF342" s="84"/>
      <c r="WSG342" s="84"/>
      <c r="WSH342" s="84"/>
      <c r="WSI342" s="84"/>
      <c r="WSJ342" s="84"/>
      <c r="WSK342" s="84"/>
      <c r="WSL342" s="84"/>
      <c r="WSM342" s="84"/>
      <c r="WSN342" s="84"/>
      <c r="WSO342" s="84"/>
      <c r="WSP342" s="84"/>
      <c r="WSQ342" s="84"/>
      <c r="WSR342" s="84"/>
      <c r="WSS342" s="84"/>
      <c r="WST342" s="84"/>
      <c r="WSU342" s="84"/>
      <c r="WSV342" s="84"/>
      <c r="WSW342" s="84"/>
      <c r="WSX342" s="84"/>
      <c r="WSY342" s="84"/>
      <c r="WSZ342" s="84"/>
      <c r="WTA342" s="84"/>
      <c r="WTB342" s="84"/>
      <c r="WTC342" s="84"/>
      <c r="WTD342" s="84"/>
      <c r="WTE342" s="84"/>
      <c r="WTF342" s="84"/>
      <c r="WTG342" s="84"/>
      <c r="WTH342" s="84"/>
      <c r="WTI342" s="84"/>
      <c r="WTJ342" s="84"/>
      <c r="WTK342" s="84"/>
      <c r="WTL342" s="84"/>
      <c r="WTM342" s="84"/>
      <c r="WTN342" s="84"/>
      <c r="WTO342" s="84"/>
      <c r="WTP342" s="84"/>
      <c r="WTQ342" s="84"/>
      <c r="WTR342" s="84"/>
      <c r="WTS342" s="84"/>
      <c r="WTT342" s="84"/>
      <c r="WTU342" s="84"/>
      <c r="WTV342" s="84"/>
      <c r="WTW342" s="84"/>
      <c r="WTX342" s="84"/>
      <c r="WTY342" s="84"/>
      <c r="WTZ342" s="84"/>
      <c r="WUA342" s="84"/>
      <c r="WUB342" s="84"/>
      <c r="WUC342" s="84"/>
      <c r="WUD342" s="84"/>
      <c r="WUE342" s="84"/>
      <c r="WUF342" s="84"/>
      <c r="WUG342" s="84"/>
      <c r="WUH342" s="84"/>
      <c r="WUI342" s="84"/>
      <c r="WUJ342" s="84"/>
      <c r="WUK342" s="84"/>
      <c r="WUL342" s="84"/>
      <c r="WUM342" s="84"/>
      <c r="WUN342" s="84"/>
      <c r="WUO342" s="84"/>
      <c r="WUP342" s="84"/>
      <c r="WUQ342" s="84"/>
      <c r="WUR342" s="84"/>
      <c r="WUS342" s="84"/>
      <c r="WUT342" s="84"/>
      <c r="WUU342" s="84"/>
      <c r="WUV342" s="84"/>
      <c r="WUW342" s="84"/>
      <c r="WUX342" s="84"/>
      <c r="WUY342" s="84"/>
      <c r="WUZ342" s="84"/>
      <c r="WVA342" s="84"/>
      <c r="WVB342" s="84"/>
      <c r="WVC342" s="84"/>
      <c r="WVD342" s="84"/>
      <c r="WVE342" s="84"/>
      <c r="WVF342" s="84"/>
      <c r="WVG342" s="84"/>
      <c r="WVH342" s="84"/>
      <c r="WVI342" s="84"/>
      <c r="WVJ342" s="84"/>
      <c r="WVK342" s="84"/>
      <c r="WVL342" s="84"/>
      <c r="WVM342" s="84"/>
      <c r="WVN342" s="84"/>
      <c r="WVO342" s="84"/>
      <c r="WVP342" s="84"/>
      <c r="WVQ342" s="84"/>
      <c r="WVR342" s="84"/>
      <c r="WVS342" s="84"/>
      <c r="WVT342" s="84"/>
      <c r="WVU342" s="84"/>
      <c r="WVV342" s="84"/>
      <c r="WVW342" s="84"/>
      <c r="WVX342" s="84"/>
      <c r="WVY342" s="84"/>
      <c r="WVZ342" s="84"/>
      <c r="WWA342" s="84"/>
      <c r="WWB342" s="84"/>
      <c r="WWC342" s="84"/>
      <c r="WWD342" s="84"/>
      <c r="WWE342" s="84"/>
      <c r="WWF342" s="84"/>
      <c r="WWG342" s="84"/>
      <c r="WWH342" s="84"/>
      <c r="WWI342" s="84"/>
      <c r="WWJ342" s="84"/>
      <c r="WWK342" s="84"/>
      <c r="WWL342" s="84"/>
      <c r="WWM342" s="84"/>
      <c r="WWN342" s="84"/>
      <c r="WWO342" s="84"/>
      <c r="WWP342" s="84"/>
      <c r="WWQ342" s="84"/>
      <c r="WWR342" s="84"/>
      <c r="WWS342" s="84"/>
      <c r="WWT342" s="84"/>
      <c r="WWU342" s="84"/>
      <c r="WWV342" s="84"/>
      <c r="WWW342" s="84"/>
      <c r="WWX342" s="84"/>
      <c r="WWY342" s="84"/>
      <c r="WWZ342" s="84"/>
      <c r="WXA342" s="84"/>
      <c r="WXB342" s="84"/>
      <c r="WXC342" s="84"/>
      <c r="WXD342" s="84"/>
      <c r="WXE342" s="84"/>
      <c r="WXF342" s="84"/>
      <c r="WXG342" s="84"/>
      <c r="WXH342" s="84"/>
      <c r="WXI342" s="84"/>
      <c r="WXJ342" s="84"/>
      <c r="WXK342" s="84"/>
      <c r="WXL342" s="84"/>
      <c r="WXM342" s="84"/>
      <c r="WXN342" s="84"/>
      <c r="WXO342" s="84"/>
      <c r="WXP342" s="84"/>
      <c r="WXQ342" s="84"/>
      <c r="WXR342" s="84"/>
      <c r="WXS342" s="84"/>
      <c r="WXT342" s="84"/>
      <c r="WXU342" s="84"/>
      <c r="WXV342" s="84"/>
      <c r="WXW342" s="84"/>
      <c r="WXX342" s="84"/>
      <c r="WXY342" s="84"/>
      <c r="WXZ342" s="84"/>
      <c r="WYA342" s="84"/>
      <c r="WYB342" s="84"/>
      <c r="WYC342" s="84"/>
      <c r="WYD342" s="84"/>
      <c r="WYE342" s="84"/>
      <c r="WYF342" s="84"/>
      <c r="WYG342" s="84"/>
      <c r="WYH342" s="84"/>
      <c r="WYI342" s="84"/>
      <c r="WYJ342" s="84"/>
      <c r="WYK342" s="84"/>
      <c r="WYL342" s="84"/>
      <c r="WYM342" s="84"/>
      <c r="WYN342" s="84"/>
      <c r="WYO342" s="84"/>
      <c r="WYP342" s="84"/>
      <c r="WYQ342" s="84"/>
      <c r="WYR342" s="84"/>
      <c r="WYS342" s="84"/>
      <c r="WYT342" s="84"/>
      <c r="WYU342" s="84"/>
      <c r="WYV342" s="84"/>
      <c r="WYW342" s="84"/>
      <c r="WYX342" s="84"/>
      <c r="WYY342" s="84"/>
      <c r="WYZ342" s="84"/>
      <c r="WZA342" s="84"/>
      <c r="WZB342" s="84"/>
      <c r="WZC342" s="84"/>
      <c r="WZD342" s="84"/>
      <c r="WZE342" s="84"/>
      <c r="WZF342" s="84"/>
      <c r="WZG342" s="84"/>
      <c r="WZH342" s="84"/>
      <c r="WZI342" s="84"/>
      <c r="WZJ342" s="84"/>
      <c r="WZK342" s="84"/>
      <c r="WZL342" s="84"/>
      <c r="WZM342" s="84"/>
      <c r="WZN342" s="84"/>
      <c r="WZO342" s="84"/>
      <c r="WZP342" s="84"/>
      <c r="WZQ342" s="84"/>
      <c r="WZR342" s="84"/>
      <c r="WZS342" s="84"/>
      <c r="WZT342" s="84"/>
      <c r="WZU342" s="84"/>
      <c r="WZV342" s="84"/>
      <c r="WZW342" s="84"/>
      <c r="WZX342" s="84"/>
      <c r="WZY342" s="84"/>
      <c r="WZZ342" s="84"/>
      <c r="XAA342" s="84"/>
      <c r="XAB342" s="84"/>
      <c r="XAC342" s="84"/>
      <c r="XAD342" s="84"/>
      <c r="XAE342" s="84"/>
      <c r="XAF342" s="84"/>
      <c r="XAG342" s="84"/>
      <c r="XAH342" s="84"/>
      <c r="XAI342" s="84"/>
      <c r="XAJ342" s="84"/>
      <c r="XAK342" s="84"/>
      <c r="XAL342" s="84"/>
      <c r="XAM342" s="84"/>
      <c r="XAN342" s="84"/>
      <c r="XAO342" s="84"/>
      <c r="XAP342" s="84"/>
      <c r="XAQ342" s="84"/>
      <c r="XAR342" s="84"/>
      <c r="XAS342" s="84"/>
      <c r="XAT342" s="84"/>
      <c r="XAU342" s="84"/>
      <c r="XAV342" s="84"/>
      <c r="XAW342" s="84"/>
      <c r="XAX342" s="84"/>
      <c r="XAY342" s="84"/>
      <c r="XAZ342" s="84"/>
      <c r="XBA342" s="84"/>
      <c r="XBB342" s="84"/>
      <c r="XBC342" s="84"/>
      <c r="XBD342" s="84"/>
      <c r="XBE342" s="84"/>
      <c r="XBF342" s="84"/>
      <c r="XBG342" s="84"/>
      <c r="XBH342" s="84"/>
      <c r="XBI342" s="84"/>
      <c r="XBJ342" s="84"/>
      <c r="XBK342" s="84"/>
      <c r="XBL342" s="84"/>
      <c r="XBM342" s="84"/>
      <c r="XBN342" s="84"/>
      <c r="XBO342" s="84"/>
      <c r="XBP342" s="84"/>
      <c r="XBQ342" s="84"/>
      <c r="XBR342" s="84"/>
      <c r="XBS342" s="84"/>
      <c r="XBT342" s="84"/>
      <c r="XBU342" s="84"/>
      <c r="XBV342" s="84"/>
      <c r="XBW342" s="84"/>
      <c r="XBX342" s="84"/>
      <c r="XBY342" s="84"/>
      <c r="XBZ342" s="84"/>
      <c r="XCA342" s="84"/>
      <c r="XCB342" s="84"/>
      <c r="XCC342" s="84"/>
      <c r="XCD342" s="84"/>
      <c r="XCE342" s="84"/>
      <c r="XCF342" s="84"/>
      <c r="XCG342" s="84"/>
      <c r="XCH342" s="84"/>
      <c r="XCI342" s="84"/>
      <c r="XCJ342" s="84"/>
      <c r="XCK342" s="84"/>
      <c r="XCL342" s="84"/>
      <c r="XCM342" s="84"/>
      <c r="XCN342" s="84"/>
      <c r="XCO342" s="84"/>
      <c r="XCP342" s="84"/>
      <c r="XCQ342" s="84"/>
      <c r="XCR342" s="84"/>
      <c r="XCS342" s="84"/>
      <c r="XCT342" s="84"/>
      <c r="XCU342" s="84"/>
      <c r="XCV342" s="84"/>
      <c r="XCW342" s="84"/>
      <c r="XCX342" s="84"/>
      <c r="XCY342" s="84"/>
      <c r="XCZ342" s="84"/>
      <c r="XDA342" s="84"/>
      <c r="XDB342" s="84"/>
      <c r="XDC342" s="84"/>
      <c r="XDD342" s="84"/>
      <c r="XDE342" s="84"/>
      <c r="XDF342" s="84"/>
      <c r="XDG342" s="84"/>
      <c r="XDH342" s="84"/>
      <c r="XDI342" s="84"/>
      <c r="XDJ342" s="84"/>
      <c r="XDK342" s="84"/>
      <c r="XDL342" s="84"/>
      <c r="XDM342" s="84"/>
      <c r="XDN342" s="84"/>
      <c r="XDO342" s="84"/>
      <c r="XDP342" s="84"/>
      <c r="XDQ342" s="84"/>
      <c r="XDR342" s="84"/>
      <c r="XDS342" s="84"/>
      <c r="XDT342" s="84"/>
      <c r="XDU342" s="84"/>
      <c r="XDV342" s="84"/>
      <c r="XDW342" s="84"/>
      <c r="XDX342" s="84"/>
      <c r="XDY342" s="84"/>
      <c r="XDZ342" s="84"/>
      <c r="XEA342" s="84"/>
      <c r="XEB342" s="84"/>
      <c r="XEC342" s="84"/>
      <c r="XED342" s="84"/>
      <c r="XEE342" s="84"/>
      <c r="XEF342" s="84"/>
      <c r="XEG342" s="84"/>
      <c r="XEH342" s="84"/>
      <c r="XEI342" s="84"/>
      <c r="XEJ342" s="84"/>
      <c r="XEK342" s="84"/>
      <c r="XEL342" s="84"/>
      <c r="XEM342" s="84"/>
      <c r="XEN342" s="84"/>
      <c r="XEO342" s="84"/>
      <c r="XEP342" s="84"/>
      <c r="XEQ342" s="84"/>
      <c r="XER342" s="84"/>
      <c r="XES342" s="84"/>
      <c r="XET342" s="84"/>
      <c r="XEU342" s="84"/>
      <c r="XEV342" s="84"/>
      <c r="XEW342" s="84"/>
      <c r="XEX342" s="84"/>
      <c r="XEY342" s="84"/>
      <c r="XEZ342" s="84"/>
      <c r="XFA342" s="84"/>
      <c r="XFB342" s="84"/>
      <c r="XFC342" s="84"/>
      <c r="XFD342" s="84"/>
    </row>
    <row r="343" spans="1:16384" x14ac:dyDescent="0.25">
      <c r="A343" s="84" t="s">
        <v>486</v>
      </c>
      <c r="B343" s="84"/>
      <c r="C343" s="84"/>
      <c r="D343" s="84"/>
      <c r="E343" s="84"/>
      <c r="F343" s="84"/>
      <c r="G343" s="84"/>
      <c r="H343" s="2">
        <f>580*1.8</f>
        <v>1044</v>
      </c>
      <c r="I343" s="50"/>
      <c r="J343" s="50"/>
      <c r="K343" s="50"/>
      <c r="L343" s="50"/>
      <c r="M343" s="50"/>
      <c r="N343" s="50"/>
      <c r="O343" s="84"/>
      <c r="P343" s="84"/>
      <c r="Q343" s="84"/>
      <c r="R343" s="84"/>
      <c r="S343" s="84"/>
      <c r="T343" s="84"/>
      <c r="U343" s="84"/>
      <c r="V343" s="84"/>
      <c r="W343" s="84"/>
      <c r="X343" s="84"/>
      <c r="Y343" s="84"/>
      <c r="Z343" s="84"/>
      <c r="AA343" s="84"/>
      <c r="AB343" s="84"/>
      <c r="AC343" s="84"/>
      <c r="AD343" s="84"/>
      <c r="AE343" s="84"/>
      <c r="AF343" s="84"/>
      <c r="AG343" s="84"/>
      <c r="AH343" s="84"/>
      <c r="AI343" s="84"/>
      <c r="AJ343" s="84"/>
      <c r="AK343" s="84"/>
      <c r="AL343" s="84"/>
      <c r="AM343" s="84"/>
      <c r="AN343" s="84"/>
      <c r="AO343" s="84"/>
      <c r="AP343" s="84"/>
      <c r="AQ343" s="84"/>
      <c r="AR343" s="84"/>
      <c r="AS343" s="84"/>
      <c r="AT343" s="84"/>
      <c r="AU343" s="84"/>
      <c r="AV343" s="84"/>
      <c r="AW343" s="84"/>
      <c r="AX343" s="84"/>
      <c r="AY343" s="84"/>
      <c r="AZ343" s="84"/>
      <c r="BA343" s="84"/>
      <c r="BB343" s="84"/>
      <c r="BC343" s="84"/>
      <c r="BD343" s="84"/>
      <c r="BE343" s="84"/>
      <c r="BF343" s="84"/>
      <c r="BG343" s="84"/>
      <c r="BH343" s="84"/>
      <c r="BI343" s="84"/>
      <c r="BJ343" s="84"/>
      <c r="BK343" s="84"/>
      <c r="BL343" s="84"/>
      <c r="BM343" s="84"/>
      <c r="BN343" s="84"/>
      <c r="BO343" s="84"/>
      <c r="BP343" s="84"/>
      <c r="BQ343" s="84"/>
      <c r="BR343" s="84"/>
      <c r="BS343" s="84"/>
      <c r="BT343" s="84"/>
      <c r="BU343" s="84"/>
      <c r="BV343" s="84"/>
      <c r="BW343" s="84"/>
      <c r="BX343" s="84"/>
      <c r="BY343" s="84"/>
      <c r="BZ343" s="84"/>
      <c r="CA343" s="84"/>
      <c r="CB343" s="84"/>
      <c r="CC343" s="84"/>
      <c r="CD343" s="84"/>
      <c r="CE343" s="84"/>
      <c r="CF343" s="84"/>
      <c r="CG343" s="84"/>
      <c r="CH343" s="84"/>
      <c r="CI343" s="84"/>
      <c r="CJ343" s="84"/>
      <c r="CK343" s="84"/>
      <c r="CL343" s="84"/>
      <c r="CM343" s="84"/>
      <c r="CN343" s="84"/>
      <c r="CO343" s="84"/>
      <c r="CP343" s="84"/>
      <c r="CQ343" s="84"/>
      <c r="CR343" s="84"/>
      <c r="CS343" s="84"/>
      <c r="CT343" s="84"/>
      <c r="CU343" s="84"/>
      <c r="CV343" s="84"/>
      <c r="CW343" s="84"/>
      <c r="CX343" s="84"/>
      <c r="CY343" s="84"/>
      <c r="CZ343" s="84"/>
      <c r="DA343" s="84"/>
      <c r="DB343" s="84"/>
      <c r="DC343" s="84"/>
      <c r="DD343" s="84"/>
      <c r="DE343" s="84"/>
      <c r="DF343" s="84"/>
      <c r="DG343" s="84"/>
      <c r="DH343" s="84"/>
      <c r="DI343" s="84"/>
      <c r="DJ343" s="84"/>
      <c r="DK343" s="84"/>
      <c r="DL343" s="84"/>
      <c r="DM343" s="84"/>
      <c r="DN343" s="84"/>
      <c r="DO343" s="84"/>
      <c r="DP343" s="84"/>
      <c r="DQ343" s="84"/>
      <c r="DR343" s="84"/>
      <c r="DS343" s="84"/>
      <c r="DT343" s="84"/>
      <c r="DU343" s="84"/>
      <c r="DV343" s="84"/>
      <c r="DW343" s="84"/>
      <c r="DX343" s="84"/>
      <c r="DY343" s="84"/>
      <c r="DZ343" s="84"/>
      <c r="EA343" s="84"/>
      <c r="EB343" s="84"/>
      <c r="EC343" s="84"/>
      <c r="ED343" s="84"/>
      <c r="EE343" s="84"/>
      <c r="EF343" s="84"/>
      <c r="EG343" s="84"/>
      <c r="EH343" s="84"/>
      <c r="EI343" s="84"/>
      <c r="EJ343" s="84"/>
      <c r="EK343" s="84"/>
      <c r="EL343" s="84"/>
      <c r="EM343" s="84"/>
      <c r="EN343" s="84"/>
      <c r="EO343" s="84"/>
      <c r="EP343" s="84"/>
      <c r="EQ343" s="84"/>
      <c r="ER343" s="84"/>
      <c r="ES343" s="84"/>
      <c r="ET343" s="84"/>
      <c r="EU343" s="84"/>
      <c r="EV343" s="84"/>
      <c r="EW343" s="84"/>
      <c r="EX343" s="84"/>
      <c r="EY343" s="84"/>
      <c r="EZ343" s="84"/>
      <c r="FA343" s="84"/>
      <c r="FB343" s="84"/>
      <c r="FC343" s="84"/>
      <c r="FD343" s="84"/>
      <c r="FE343" s="84"/>
      <c r="FF343" s="84"/>
      <c r="FG343" s="84"/>
      <c r="FH343" s="84"/>
      <c r="FI343" s="84"/>
      <c r="FJ343" s="84"/>
      <c r="FK343" s="84"/>
      <c r="FL343" s="84"/>
      <c r="FM343" s="84"/>
      <c r="FN343" s="84"/>
      <c r="FO343" s="84"/>
      <c r="FP343" s="84"/>
      <c r="FQ343" s="84"/>
      <c r="FR343" s="84"/>
      <c r="FS343" s="84"/>
      <c r="FT343" s="84"/>
      <c r="FU343" s="84"/>
      <c r="FV343" s="84"/>
      <c r="FW343" s="84"/>
      <c r="FX343" s="84"/>
      <c r="FY343" s="84"/>
      <c r="FZ343" s="84"/>
      <c r="GA343" s="84"/>
      <c r="GB343" s="84"/>
      <c r="GC343" s="84"/>
      <c r="GD343" s="84"/>
      <c r="GE343" s="84"/>
      <c r="GF343" s="84"/>
      <c r="GG343" s="84"/>
      <c r="GH343" s="84"/>
      <c r="GI343" s="84"/>
      <c r="GJ343" s="84"/>
      <c r="GK343" s="84"/>
      <c r="GL343" s="84"/>
      <c r="GM343" s="84"/>
      <c r="GN343" s="84"/>
      <c r="GO343" s="84"/>
      <c r="GP343" s="84"/>
      <c r="GQ343" s="84"/>
      <c r="GR343" s="84"/>
      <c r="GS343" s="84"/>
      <c r="GT343" s="84"/>
      <c r="GU343" s="84"/>
      <c r="GV343" s="84"/>
      <c r="GW343" s="84"/>
      <c r="GX343" s="84"/>
      <c r="GY343" s="84"/>
      <c r="GZ343" s="84"/>
      <c r="HA343" s="84"/>
      <c r="HB343" s="84"/>
      <c r="HC343" s="84"/>
      <c r="HD343" s="84"/>
      <c r="HE343" s="84"/>
      <c r="HF343" s="84"/>
      <c r="HG343" s="84"/>
      <c r="HH343" s="84"/>
      <c r="HI343" s="84"/>
      <c r="HJ343" s="84"/>
      <c r="HK343" s="84"/>
      <c r="HL343" s="84"/>
      <c r="HM343" s="84"/>
      <c r="HN343" s="84"/>
      <c r="HO343" s="84"/>
      <c r="HP343" s="84"/>
      <c r="HQ343" s="84"/>
      <c r="HR343" s="84"/>
      <c r="HS343" s="84"/>
      <c r="HT343" s="84"/>
      <c r="HU343" s="84"/>
      <c r="HV343" s="84"/>
      <c r="HW343" s="84"/>
      <c r="HX343" s="84"/>
      <c r="HY343" s="84"/>
      <c r="HZ343" s="84"/>
      <c r="IA343" s="84"/>
      <c r="IB343" s="84"/>
      <c r="IC343" s="84"/>
      <c r="ID343" s="84"/>
      <c r="IE343" s="84"/>
      <c r="IF343" s="84"/>
      <c r="IG343" s="84"/>
      <c r="IH343" s="84"/>
      <c r="II343" s="84"/>
      <c r="IJ343" s="84"/>
      <c r="IK343" s="84"/>
      <c r="IL343" s="84"/>
      <c r="IM343" s="84"/>
      <c r="IN343" s="84"/>
      <c r="IO343" s="84"/>
      <c r="IP343" s="84"/>
      <c r="IQ343" s="84"/>
      <c r="IR343" s="84"/>
      <c r="IS343" s="84"/>
      <c r="IT343" s="84"/>
      <c r="IU343" s="84"/>
      <c r="IV343" s="84"/>
      <c r="IW343" s="84"/>
      <c r="IX343" s="84"/>
      <c r="IY343" s="84"/>
      <c r="IZ343" s="84"/>
      <c r="JA343" s="84"/>
      <c r="JB343" s="84"/>
      <c r="JC343" s="84"/>
      <c r="JD343" s="84"/>
      <c r="JE343" s="84"/>
      <c r="JF343" s="84"/>
      <c r="JG343" s="84"/>
      <c r="JH343" s="84"/>
      <c r="JI343" s="84"/>
      <c r="JJ343" s="84"/>
      <c r="JK343" s="84"/>
      <c r="JL343" s="84"/>
      <c r="JM343" s="84"/>
      <c r="JN343" s="84"/>
      <c r="JO343" s="84"/>
      <c r="JP343" s="84"/>
      <c r="JQ343" s="84"/>
      <c r="JR343" s="84"/>
      <c r="JS343" s="84"/>
      <c r="JT343" s="84"/>
      <c r="JU343" s="84"/>
      <c r="JV343" s="84"/>
      <c r="JW343" s="84"/>
      <c r="JX343" s="84"/>
      <c r="JY343" s="84"/>
      <c r="JZ343" s="84"/>
      <c r="KA343" s="84"/>
      <c r="KB343" s="84"/>
      <c r="KC343" s="84"/>
      <c r="KD343" s="84"/>
      <c r="KE343" s="84"/>
      <c r="KF343" s="84"/>
      <c r="KG343" s="84"/>
      <c r="KH343" s="84"/>
      <c r="KI343" s="84"/>
      <c r="KJ343" s="84"/>
      <c r="KK343" s="84"/>
      <c r="KL343" s="84"/>
      <c r="KM343" s="84"/>
      <c r="KN343" s="84"/>
      <c r="KO343" s="84"/>
      <c r="KP343" s="84"/>
      <c r="KQ343" s="84"/>
      <c r="KR343" s="84"/>
      <c r="KS343" s="84"/>
      <c r="KT343" s="84"/>
      <c r="KU343" s="84"/>
      <c r="KV343" s="84"/>
      <c r="KW343" s="84"/>
      <c r="KX343" s="84"/>
      <c r="KY343" s="84"/>
      <c r="KZ343" s="84"/>
      <c r="LA343" s="84"/>
      <c r="LB343" s="84"/>
      <c r="LC343" s="84"/>
      <c r="LD343" s="84"/>
      <c r="LE343" s="84"/>
      <c r="LF343" s="84"/>
      <c r="LG343" s="84"/>
      <c r="LH343" s="84"/>
      <c r="LI343" s="84"/>
      <c r="LJ343" s="84"/>
      <c r="LK343" s="84"/>
      <c r="LL343" s="84"/>
      <c r="LM343" s="84"/>
      <c r="LN343" s="84"/>
      <c r="LO343" s="84"/>
      <c r="LP343" s="84"/>
      <c r="LQ343" s="84"/>
      <c r="LR343" s="84"/>
      <c r="LS343" s="84"/>
      <c r="LT343" s="84"/>
      <c r="LU343" s="84"/>
      <c r="LV343" s="84"/>
      <c r="LW343" s="84"/>
      <c r="LX343" s="84"/>
      <c r="LY343" s="84"/>
      <c r="LZ343" s="84"/>
      <c r="MA343" s="84"/>
      <c r="MB343" s="84"/>
      <c r="MC343" s="84"/>
      <c r="MD343" s="84"/>
      <c r="ME343" s="84"/>
      <c r="MF343" s="84"/>
      <c r="MG343" s="84"/>
      <c r="MH343" s="84"/>
      <c r="MI343" s="84"/>
      <c r="MJ343" s="84"/>
      <c r="MK343" s="84"/>
      <c r="ML343" s="84"/>
      <c r="MM343" s="84"/>
      <c r="MN343" s="84"/>
      <c r="MO343" s="84"/>
      <c r="MP343" s="84"/>
      <c r="MQ343" s="84"/>
      <c r="MR343" s="84"/>
      <c r="MS343" s="84"/>
      <c r="MT343" s="84"/>
      <c r="MU343" s="84"/>
      <c r="MV343" s="84"/>
      <c r="MW343" s="84"/>
      <c r="MX343" s="84"/>
      <c r="MY343" s="84"/>
      <c r="MZ343" s="84"/>
      <c r="NA343" s="84"/>
      <c r="NB343" s="84"/>
      <c r="NC343" s="84"/>
      <c r="ND343" s="84"/>
      <c r="NE343" s="84"/>
      <c r="NF343" s="84"/>
      <c r="NG343" s="84"/>
      <c r="NH343" s="84"/>
      <c r="NI343" s="84"/>
      <c r="NJ343" s="84"/>
      <c r="NK343" s="84"/>
      <c r="NL343" s="84"/>
      <c r="NM343" s="84"/>
      <c r="NN343" s="84"/>
      <c r="NO343" s="84"/>
      <c r="NP343" s="84"/>
      <c r="NQ343" s="84"/>
      <c r="NR343" s="84"/>
      <c r="NS343" s="84"/>
      <c r="NT343" s="84"/>
      <c r="NU343" s="84"/>
      <c r="NV343" s="84"/>
      <c r="NW343" s="84"/>
      <c r="NX343" s="84"/>
      <c r="NY343" s="84"/>
      <c r="NZ343" s="84"/>
      <c r="OA343" s="84"/>
      <c r="OB343" s="84"/>
      <c r="OC343" s="84"/>
      <c r="OD343" s="84"/>
      <c r="OE343" s="84"/>
      <c r="OF343" s="84"/>
      <c r="OG343" s="84"/>
      <c r="OH343" s="84"/>
      <c r="OI343" s="84"/>
      <c r="OJ343" s="84"/>
      <c r="OK343" s="84"/>
      <c r="OL343" s="84"/>
      <c r="OM343" s="84"/>
      <c r="ON343" s="84"/>
      <c r="OO343" s="84"/>
      <c r="OP343" s="84"/>
      <c r="OQ343" s="84"/>
      <c r="OR343" s="84"/>
      <c r="OS343" s="84"/>
      <c r="OT343" s="84"/>
      <c r="OU343" s="84"/>
      <c r="OV343" s="84"/>
      <c r="OW343" s="84"/>
      <c r="OX343" s="84"/>
      <c r="OY343" s="84"/>
      <c r="OZ343" s="84"/>
      <c r="PA343" s="84"/>
      <c r="PB343" s="84"/>
      <c r="PC343" s="84"/>
      <c r="PD343" s="84"/>
      <c r="PE343" s="84"/>
      <c r="PF343" s="84"/>
      <c r="PG343" s="84"/>
      <c r="PH343" s="84"/>
      <c r="PI343" s="84"/>
      <c r="PJ343" s="84"/>
      <c r="PK343" s="84"/>
      <c r="PL343" s="84"/>
      <c r="PM343" s="84"/>
      <c r="PN343" s="84"/>
      <c r="PO343" s="84"/>
      <c r="PP343" s="84"/>
      <c r="PQ343" s="84"/>
      <c r="PR343" s="84"/>
      <c r="PS343" s="84"/>
      <c r="PT343" s="84"/>
      <c r="PU343" s="84"/>
      <c r="PV343" s="84"/>
      <c r="PW343" s="84"/>
      <c r="PX343" s="84"/>
      <c r="PY343" s="84"/>
      <c r="PZ343" s="84"/>
      <c r="QA343" s="84"/>
      <c r="QB343" s="84"/>
      <c r="QC343" s="84"/>
      <c r="QD343" s="84"/>
      <c r="QE343" s="84"/>
      <c r="QF343" s="84"/>
      <c r="QG343" s="84"/>
      <c r="QH343" s="84"/>
      <c r="QI343" s="84"/>
      <c r="QJ343" s="84"/>
      <c r="QK343" s="84"/>
      <c r="QL343" s="84"/>
      <c r="QM343" s="84"/>
      <c r="QN343" s="84"/>
      <c r="QO343" s="84"/>
      <c r="QP343" s="84"/>
      <c r="QQ343" s="84"/>
      <c r="QR343" s="84"/>
      <c r="QS343" s="84"/>
      <c r="QT343" s="84"/>
      <c r="QU343" s="84"/>
      <c r="QV343" s="84"/>
      <c r="QW343" s="84"/>
      <c r="QX343" s="84"/>
      <c r="QY343" s="84"/>
      <c r="QZ343" s="84"/>
      <c r="RA343" s="84"/>
      <c r="RB343" s="84"/>
      <c r="RC343" s="84"/>
      <c r="RD343" s="84"/>
      <c r="RE343" s="84"/>
      <c r="RF343" s="84"/>
      <c r="RG343" s="84"/>
      <c r="RH343" s="84"/>
      <c r="RI343" s="84"/>
      <c r="RJ343" s="84"/>
      <c r="RK343" s="84"/>
      <c r="RL343" s="84"/>
      <c r="RM343" s="84"/>
      <c r="RN343" s="84"/>
      <c r="RO343" s="84"/>
      <c r="RP343" s="84"/>
      <c r="RQ343" s="84"/>
      <c r="RR343" s="84"/>
      <c r="RS343" s="84"/>
      <c r="RT343" s="84"/>
      <c r="RU343" s="84"/>
      <c r="RV343" s="84"/>
      <c r="RW343" s="84"/>
      <c r="RX343" s="84"/>
      <c r="RY343" s="84"/>
      <c r="RZ343" s="84"/>
      <c r="SA343" s="84"/>
      <c r="SB343" s="84"/>
      <c r="SC343" s="84"/>
      <c r="SD343" s="84"/>
      <c r="SE343" s="84"/>
      <c r="SF343" s="84"/>
      <c r="SG343" s="84"/>
      <c r="SH343" s="84"/>
      <c r="SI343" s="84"/>
      <c r="SJ343" s="84"/>
      <c r="SK343" s="84"/>
      <c r="SL343" s="84"/>
      <c r="SM343" s="84"/>
      <c r="SN343" s="84"/>
      <c r="SO343" s="84"/>
      <c r="SP343" s="84"/>
      <c r="SQ343" s="84"/>
      <c r="SR343" s="84"/>
      <c r="SS343" s="84"/>
      <c r="ST343" s="84"/>
      <c r="SU343" s="84"/>
      <c r="SV343" s="84"/>
      <c r="SW343" s="84"/>
      <c r="SX343" s="84"/>
      <c r="SY343" s="84"/>
      <c r="SZ343" s="84"/>
      <c r="TA343" s="84"/>
      <c r="TB343" s="84"/>
      <c r="TC343" s="84"/>
      <c r="TD343" s="84"/>
      <c r="TE343" s="84"/>
      <c r="TF343" s="84"/>
      <c r="TG343" s="84"/>
      <c r="TH343" s="84"/>
      <c r="TI343" s="84"/>
      <c r="TJ343" s="84"/>
      <c r="TK343" s="84"/>
      <c r="TL343" s="84"/>
      <c r="TM343" s="84"/>
      <c r="TN343" s="84"/>
      <c r="TO343" s="84"/>
      <c r="TP343" s="84"/>
      <c r="TQ343" s="84"/>
      <c r="TR343" s="84"/>
      <c r="TS343" s="84"/>
      <c r="TT343" s="84"/>
      <c r="TU343" s="84"/>
      <c r="TV343" s="84"/>
      <c r="TW343" s="84"/>
      <c r="TX343" s="84"/>
      <c r="TY343" s="84"/>
      <c r="TZ343" s="84"/>
      <c r="UA343" s="84"/>
      <c r="UB343" s="84"/>
      <c r="UC343" s="84"/>
      <c r="UD343" s="84"/>
      <c r="UE343" s="84"/>
      <c r="UF343" s="84"/>
      <c r="UG343" s="84"/>
      <c r="UH343" s="84"/>
      <c r="UI343" s="84"/>
      <c r="UJ343" s="84"/>
      <c r="UK343" s="84"/>
      <c r="UL343" s="84"/>
      <c r="UM343" s="84"/>
      <c r="UN343" s="84"/>
      <c r="UO343" s="84"/>
      <c r="UP343" s="84"/>
      <c r="UQ343" s="84"/>
      <c r="UR343" s="84"/>
      <c r="US343" s="84"/>
      <c r="UT343" s="84"/>
      <c r="UU343" s="84"/>
      <c r="UV343" s="84"/>
      <c r="UW343" s="84"/>
      <c r="UX343" s="84"/>
      <c r="UY343" s="84"/>
      <c r="UZ343" s="84"/>
      <c r="VA343" s="84"/>
      <c r="VB343" s="84"/>
      <c r="VC343" s="84"/>
      <c r="VD343" s="84"/>
      <c r="VE343" s="84"/>
      <c r="VF343" s="84"/>
      <c r="VG343" s="84"/>
      <c r="VH343" s="84"/>
      <c r="VI343" s="84"/>
      <c r="VJ343" s="84"/>
      <c r="VK343" s="84"/>
      <c r="VL343" s="84"/>
      <c r="VM343" s="84"/>
      <c r="VN343" s="84"/>
      <c r="VO343" s="84"/>
      <c r="VP343" s="84"/>
      <c r="VQ343" s="84"/>
      <c r="VR343" s="84"/>
      <c r="VS343" s="84"/>
      <c r="VT343" s="84"/>
      <c r="VU343" s="84"/>
      <c r="VV343" s="84"/>
      <c r="VW343" s="84"/>
      <c r="VX343" s="84"/>
      <c r="VY343" s="84"/>
      <c r="VZ343" s="84"/>
      <c r="WA343" s="84"/>
      <c r="WB343" s="84"/>
      <c r="WC343" s="84"/>
      <c r="WD343" s="84"/>
      <c r="WE343" s="84"/>
      <c r="WF343" s="84"/>
      <c r="WG343" s="84"/>
      <c r="WH343" s="84"/>
      <c r="WI343" s="84"/>
      <c r="WJ343" s="84"/>
      <c r="WK343" s="84"/>
      <c r="WL343" s="84"/>
      <c r="WM343" s="84"/>
      <c r="WN343" s="84"/>
      <c r="WO343" s="84"/>
      <c r="WP343" s="84"/>
      <c r="WQ343" s="84"/>
      <c r="WR343" s="84"/>
      <c r="WS343" s="84"/>
      <c r="WT343" s="84"/>
      <c r="WU343" s="84"/>
      <c r="WV343" s="84"/>
      <c r="WW343" s="84"/>
      <c r="WX343" s="84"/>
      <c r="WY343" s="84"/>
      <c r="WZ343" s="84"/>
      <c r="XA343" s="84"/>
      <c r="XB343" s="84"/>
      <c r="XC343" s="84"/>
      <c r="XD343" s="84"/>
      <c r="XE343" s="84"/>
      <c r="XF343" s="84"/>
      <c r="XG343" s="84"/>
      <c r="XH343" s="84"/>
      <c r="XI343" s="84"/>
      <c r="XJ343" s="84"/>
      <c r="XK343" s="84"/>
      <c r="XL343" s="84"/>
      <c r="XM343" s="84"/>
      <c r="XN343" s="84"/>
      <c r="XO343" s="84"/>
      <c r="XP343" s="84"/>
      <c r="XQ343" s="84"/>
      <c r="XR343" s="84"/>
      <c r="XS343" s="84"/>
      <c r="XT343" s="84"/>
      <c r="XU343" s="84"/>
      <c r="XV343" s="84"/>
      <c r="XW343" s="84"/>
      <c r="XX343" s="84"/>
      <c r="XY343" s="84"/>
      <c r="XZ343" s="84"/>
      <c r="YA343" s="84"/>
      <c r="YB343" s="84"/>
      <c r="YC343" s="84"/>
      <c r="YD343" s="84"/>
      <c r="YE343" s="84"/>
      <c r="YF343" s="84"/>
      <c r="YG343" s="84"/>
      <c r="YH343" s="84"/>
      <c r="YI343" s="84"/>
      <c r="YJ343" s="84"/>
      <c r="YK343" s="84"/>
      <c r="YL343" s="84"/>
      <c r="YM343" s="84"/>
      <c r="YN343" s="84"/>
      <c r="YO343" s="84"/>
      <c r="YP343" s="84"/>
      <c r="YQ343" s="84"/>
      <c r="YR343" s="84"/>
      <c r="YS343" s="84"/>
      <c r="YT343" s="84"/>
      <c r="YU343" s="84"/>
      <c r="YV343" s="84"/>
      <c r="YW343" s="84"/>
      <c r="YX343" s="84"/>
      <c r="YY343" s="84"/>
      <c r="YZ343" s="84"/>
      <c r="ZA343" s="84"/>
      <c r="ZB343" s="84"/>
      <c r="ZC343" s="84"/>
      <c r="ZD343" s="84"/>
      <c r="ZE343" s="84"/>
      <c r="ZF343" s="84"/>
      <c r="ZG343" s="84"/>
      <c r="ZH343" s="84"/>
      <c r="ZI343" s="84"/>
      <c r="ZJ343" s="84"/>
      <c r="ZK343" s="84"/>
      <c r="ZL343" s="84"/>
      <c r="ZM343" s="84"/>
      <c r="ZN343" s="84"/>
      <c r="ZO343" s="84"/>
      <c r="ZP343" s="84"/>
      <c r="ZQ343" s="84"/>
      <c r="ZR343" s="84"/>
      <c r="ZS343" s="84"/>
      <c r="ZT343" s="84"/>
      <c r="ZU343" s="84"/>
      <c r="ZV343" s="84"/>
      <c r="ZW343" s="84"/>
      <c r="ZX343" s="84"/>
      <c r="ZY343" s="84"/>
      <c r="ZZ343" s="84"/>
      <c r="AAA343" s="84"/>
      <c r="AAB343" s="84"/>
      <c r="AAC343" s="84"/>
      <c r="AAD343" s="84"/>
      <c r="AAE343" s="84"/>
      <c r="AAF343" s="84"/>
      <c r="AAG343" s="84"/>
      <c r="AAH343" s="84"/>
      <c r="AAI343" s="84"/>
      <c r="AAJ343" s="84"/>
      <c r="AAK343" s="84"/>
      <c r="AAL343" s="84"/>
      <c r="AAM343" s="84"/>
      <c r="AAN343" s="84"/>
      <c r="AAO343" s="84"/>
      <c r="AAP343" s="84"/>
      <c r="AAQ343" s="84"/>
      <c r="AAR343" s="84"/>
      <c r="AAS343" s="84"/>
      <c r="AAT343" s="84"/>
      <c r="AAU343" s="84"/>
      <c r="AAV343" s="84"/>
      <c r="AAW343" s="84"/>
      <c r="AAX343" s="84"/>
      <c r="AAY343" s="84"/>
      <c r="AAZ343" s="84"/>
      <c r="ABA343" s="84"/>
      <c r="ABB343" s="84"/>
      <c r="ABC343" s="84"/>
      <c r="ABD343" s="84"/>
      <c r="ABE343" s="84"/>
      <c r="ABF343" s="84"/>
      <c r="ABG343" s="84"/>
      <c r="ABH343" s="84"/>
      <c r="ABI343" s="84"/>
      <c r="ABJ343" s="84"/>
      <c r="ABK343" s="84"/>
      <c r="ABL343" s="84"/>
      <c r="ABM343" s="84"/>
      <c r="ABN343" s="84"/>
      <c r="ABO343" s="84"/>
      <c r="ABP343" s="84"/>
      <c r="ABQ343" s="84"/>
      <c r="ABR343" s="84"/>
      <c r="ABS343" s="84"/>
      <c r="ABT343" s="84"/>
      <c r="ABU343" s="84"/>
      <c r="ABV343" s="84"/>
      <c r="ABW343" s="84"/>
      <c r="ABX343" s="84"/>
      <c r="ABY343" s="84"/>
      <c r="ABZ343" s="84"/>
      <c r="ACA343" s="84"/>
      <c r="ACB343" s="84"/>
      <c r="ACC343" s="84"/>
      <c r="ACD343" s="84"/>
      <c r="ACE343" s="84"/>
      <c r="ACF343" s="84"/>
      <c r="ACG343" s="84"/>
      <c r="ACH343" s="84"/>
      <c r="ACI343" s="84"/>
      <c r="ACJ343" s="84"/>
      <c r="ACK343" s="84"/>
      <c r="ACL343" s="84"/>
      <c r="ACM343" s="84"/>
      <c r="ACN343" s="84"/>
      <c r="ACO343" s="84"/>
      <c r="ACP343" s="84"/>
      <c r="ACQ343" s="84"/>
      <c r="ACR343" s="84"/>
      <c r="ACS343" s="84"/>
      <c r="ACT343" s="84"/>
      <c r="ACU343" s="84"/>
      <c r="ACV343" s="84"/>
      <c r="ACW343" s="84"/>
      <c r="ACX343" s="84"/>
      <c r="ACY343" s="84"/>
      <c r="ACZ343" s="84"/>
      <c r="ADA343" s="84"/>
      <c r="ADB343" s="84"/>
      <c r="ADC343" s="84"/>
      <c r="ADD343" s="84"/>
      <c r="ADE343" s="84"/>
      <c r="ADF343" s="84"/>
      <c r="ADG343" s="84"/>
      <c r="ADH343" s="84"/>
      <c r="ADI343" s="84"/>
      <c r="ADJ343" s="84"/>
      <c r="ADK343" s="84"/>
      <c r="ADL343" s="84"/>
      <c r="ADM343" s="84"/>
      <c r="ADN343" s="84"/>
      <c r="ADO343" s="84"/>
      <c r="ADP343" s="84"/>
      <c r="ADQ343" s="84"/>
      <c r="ADR343" s="84"/>
      <c r="ADS343" s="84"/>
      <c r="ADT343" s="84"/>
      <c r="ADU343" s="84"/>
      <c r="ADV343" s="84"/>
      <c r="ADW343" s="84"/>
      <c r="ADX343" s="84"/>
      <c r="ADY343" s="84"/>
      <c r="ADZ343" s="84"/>
      <c r="AEA343" s="84"/>
      <c r="AEB343" s="84"/>
      <c r="AEC343" s="84"/>
      <c r="AED343" s="84"/>
      <c r="AEE343" s="84"/>
      <c r="AEF343" s="84"/>
      <c r="AEG343" s="84"/>
      <c r="AEH343" s="84"/>
      <c r="AEI343" s="84"/>
      <c r="AEJ343" s="84"/>
      <c r="AEK343" s="84"/>
      <c r="AEL343" s="84"/>
      <c r="AEM343" s="84"/>
      <c r="AEN343" s="84"/>
      <c r="AEO343" s="84"/>
      <c r="AEP343" s="84"/>
      <c r="AEQ343" s="84"/>
      <c r="AER343" s="84"/>
      <c r="AES343" s="84"/>
      <c r="AET343" s="84"/>
      <c r="AEU343" s="84"/>
      <c r="AEV343" s="84"/>
      <c r="AEW343" s="84"/>
      <c r="AEX343" s="84"/>
      <c r="AEY343" s="84"/>
      <c r="AEZ343" s="84"/>
      <c r="AFA343" s="84"/>
      <c r="AFB343" s="84"/>
      <c r="AFC343" s="84"/>
      <c r="AFD343" s="84"/>
      <c r="AFE343" s="84"/>
      <c r="AFF343" s="84"/>
      <c r="AFG343" s="84"/>
      <c r="AFH343" s="84"/>
      <c r="AFI343" s="84"/>
      <c r="AFJ343" s="84"/>
      <c r="AFK343" s="84"/>
      <c r="AFL343" s="84"/>
      <c r="AFM343" s="84"/>
      <c r="AFN343" s="84"/>
      <c r="AFO343" s="84"/>
      <c r="AFP343" s="84"/>
      <c r="AFQ343" s="84"/>
      <c r="AFR343" s="84"/>
      <c r="AFS343" s="84"/>
      <c r="AFT343" s="84"/>
      <c r="AFU343" s="84"/>
      <c r="AFV343" s="84"/>
      <c r="AFW343" s="84"/>
      <c r="AFX343" s="84"/>
      <c r="AFY343" s="84"/>
      <c r="AFZ343" s="84"/>
      <c r="AGA343" s="84"/>
      <c r="AGB343" s="84"/>
      <c r="AGC343" s="84"/>
      <c r="AGD343" s="84"/>
      <c r="AGE343" s="84"/>
      <c r="AGF343" s="84"/>
      <c r="AGG343" s="84"/>
      <c r="AGH343" s="84"/>
      <c r="AGI343" s="84"/>
      <c r="AGJ343" s="84"/>
      <c r="AGK343" s="84"/>
      <c r="AGL343" s="84"/>
      <c r="AGM343" s="84"/>
      <c r="AGN343" s="84"/>
      <c r="AGO343" s="84"/>
      <c r="AGP343" s="84"/>
      <c r="AGQ343" s="84"/>
      <c r="AGR343" s="84"/>
      <c r="AGS343" s="84"/>
      <c r="AGT343" s="84"/>
      <c r="AGU343" s="84"/>
      <c r="AGV343" s="84"/>
      <c r="AGW343" s="84"/>
      <c r="AGX343" s="84"/>
      <c r="AGY343" s="84"/>
      <c r="AGZ343" s="84"/>
      <c r="AHA343" s="84"/>
      <c r="AHB343" s="84"/>
      <c r="AHC343" s="84"/>
      <c r="AHD343" s="84"/>
      <c r="AHE343" s="84"/>
      <c r="AHF343" s="84"/>
      <c r="AHG343" s="84"/>
      <c r="AHH343" s="84"/>
      <c r="AHI343" s="84"/>
      <c r="AHJ343" s="84"/>
      <c r="AHK343" s="84"/>
      <c r="AHL343" s="84"/>
      <c r="AHM343" s="84"/>
      <c r="AHN343" s="84"/>
      <c r="AHO343" s="84"/>
      <c r="AHP343" s="84"/>
      <c r="AHQ343" s="84"/>
      <c r="AHR343" s="84"/>
      <c r="AHS343" s="84"/>
      <c r="AHT343" s="84"/>
      <c r="AHU343" s="84"/>
      <c r="AHV343" s="84"/>
      <c r="AHW343" s="84"/>
      <c r="AHX343" s="84"/>
      <c r="AHY343" s="84"/>
      <c r="AHZ343" s="84"/>
      <c r="AIA343" s="84"/>
      <c r="AIB343" s="84"/>
      <c r="AIC343" s="84"/>
      <c r="AID343" s="84"/>
      <c r="AIE343" s="84"/>
      <c r="AIF343" s="84"/>
      <c r="AIG343" s="84"/>
      <c r="AIH343" s="84"/>
      <c r="AII343" s="84"/>
      <c r="AIJ343" s="84"/>
      <c r="AIK343" s="84"/>
      <c r="AIL343" s="84"/>
      <c r="AIM343" s="84"/>
      <c r="AIN343" s="84"/>
      <c r="AIO343" s="84"/>
      <c r="AIP343" s="84"/>
      <c r="AIQ343" s="84"/>
      <c r="AIR343" s="84"/>
      <c r="AIS343" s="84"/>
      <c r="AIT343" s="84"/>
      <c r="AIU343" s="84"/>
      <c r="AIV343" s="84"/>
      <c r="AIW343" s="84"/>
      <c r="AIX343" s="84"/>
      <c r="AIY343" s="84"/>
      <c r="AIZ343" s="84"/>
      <c r="AJA343" s="84"/>
      <c r="AJB343" s="84"/>
      <c r="AJC343" s="84"/>
      <c r="AJD343" s="84"/>
      <c r="AJE343" s="84"/>
      <c r="AJF343" s="84"/>
      <c r="AJG343" s="84"/>
      <c r="AJH343" s="84"/>
      <c r="AJI343" s="84"/>
      <c r="AJJ343" s="84"/>
      <c r="AJK343" s="84"/>
      <c r="AJL343" s="84"/>
      <c r="AJM343" s="84"/>
      <c r="AJN343" s="84"/>
      <c r="AJO343" s="84"/>
      <c r="AJP343" s="84"/>
      <c r="AJQ343" s="84"/>
      <c r="AJR343" s="84"/>
      <c r="AJS343" s="84"/>
      <c r="AJT343" s="84"/>
      <c r="AJU343" s="84"/>
      <c r="AJV343" s="84"/>
      <c r="AJW343" s="84"/>
      <c r="AJX343" s="84"/>
      <c r="AJY343" s="84"/>
      <c r="AJZ343" s="84"/>
      <c r="AKA343" s="84"/>
      <c r="AKB343" s="84"/>
      <c r="AKC343" s="84"/>
      <c r="AKD343" s="84"/>
      <c r="AKE343" s="84"/>
      <c r="AKF343" s="84"/>
      <c r="AKG343" s="84"/>
      <c r="AKH343" s="84"/>
      <c r="AKI343" s="84"/>
      <c r="AKJ343" s="84"/>
      <c r="AKK343" s="84"/>
      <c r="AKL343" s="84"/>
      <c r="AKM343" s="84"/>
      <c r="AKN343" s="84"/>
      <c r="AKO343" s="84"/>
      <c r="AKP343" s="84"/>
      <c r="AKQ343" s="84"/>
      <c r="AKR343" s="84"/>
      <c r="AKS343" s="84"/>
      <c r="AKT343" s="84"/>
      <c r="AKU343" s="84"/>
      <c r="AKV343" s="84"/>
      <c r="AKW343" s="84"/>
      <c r="AKX343" s="84"/>
      <c r="AKY343" s="84"/>
      <c r="AKZ343" s="84"/>
      <c r="ALA343" s="84"/>
      <c r="ALB343" s="84"/>
      <c r="ALC343" s="84"/>
      <c r="ALD343" s="84"/>
      <c r="ALE343" s="84"/>
      <c r="ALF343" s="84"/>
      <c r="ALG343" s="84"/>
      <c r="ALH343" s="84"/>
      <c r="ALI343" s="84"/>
      <c r="ALJ343" s="84"/>
      <c r="ALK343" s="84"/>
      <c r="ALL343" s="84"/>
      <c r="ALM343" s="84"/>
      <c r="ALN343" s="84"/>
      <c r="ALO343" s="84"/>
      <c r="ALP343" s="84"/>
      <c r="ALQ343" s="84"/>
      <c r="ALR343" s="84"/>
      <c r="ALS343" s="84"/>
      <c r="ALT343" s="84"/>
      <c r="ALU343" s="84"/>
      <c r="ALV343" s="84"/>
      <c r="ALW343" s="84"/>
      <c r="ALX343" s="84"/>
      <c r="ALY343" s="84"/>
      <c r="ALZ343" s="84"/>
      <c r="AMA343" s="84"/>
      <c r="AMB343" s="84"/>
      <c r="AMC343" s="84"/>
      <c r="AMD343" s="84"/>
      <c r="AME343" s="84"/>
      <c r="AMF343" s="84"/>
      <c r="AMG343" s="84"/>
      <c r="AMH343" s="84"/>
      <c r="AMI343" s="84"/>
      <c r="AMJ343" s="84"/>
      <c r="AMK343" s="84"/>
      <c r="AML343" s="84"/>
      <c r="AMM343" s="84"/>
      <c r="AMN343" s="84"/>
      <c r="AMO343" s="84"/>
      <c r="AMP343" s="84"/>
      <c r="AMQ343" s="84"/>
      <c r="AMR343" s="84"/>
      <c r="AMS343" s="84"/>
      <c r="AMT343" s="84"/>
      <c r="AMU343" s="84"/>
      <c r="AMV343" s="84"/>
      <c r="AMW343" s="84"/>
      <c r="AMX343" s="84"/>
      <c r="AMY343" s="84"/>
      <c r="AMZ343" s="84"/>
      <c r="ANA343" s="84"/>
      <c r="ANB343" s="84"/>
      <c r="ANC343" s="84"/>
      <c r="AND343" s="84"/>
      <c r="ANE343" s="84"/>
      <c r="ANF343" s="84"/>
      <c r="ANG343" s="84"/>
      <c r="ANH343" s="84"/>
      <c r="ANI343" s="84"/>
      <c r="ANJ343" s="84"/>
      <c r="ANK343" s="84"/>
      <c r="ANL343" s="84"/>
      <c r="ANM343" s="84"/>
      <c r="ANN343" s="84"/>
      <c r="ANO343" s="84"/>
      <c r="ANP343" s="84"/>
      <c r="ANQ343" s="84"/>
      <c r="ANR343" s="84"/>
      <c r="ANS343" s="84"/>
      <c r="ANT343" s="84"/>
      <c r="ANU343" s="84"/>
      <c r="ANV343" s="84"/>
      <c r="ANW343" s="84"/>
      <c r="ANX343" s="84"/>
      <c r="ANY343" s="84"/>
      <c r="ANZ343" s="84"/>
      <c r="AOA343" s="84"/>
      <c r="AOB343" s="84"/>
      <c r="AOC343" s="84"/>
      <c r="AOD343" s="84"/>
      <c r="AOE343" s="84"/>
      <c r="AOF343" s="84"/>
      <c r="AOG343" s="84"/>
      <c r="AOH343" s="84"/>
      <c r="AOI343" s="84"/>
      <c r="AOJ343" s="84"/>
      <c r="AOK343" s="84"/>
      <c r="AOL343" s="84"/>
      <c r="AOM343" s="84"/>
      <c r="AON343" s="84"/>
      <c r="AOO343" s="84"/>
      <c r="AOP343" s="84"/>
      <c r="AOQ343" s="84"/>
      <c r="AOR343" s="84"/>
      <c r="AOS343" s="84"/>
      <c r="AOT343" s="84"/>
      <c r="AOU343" s="84"/>
      <c r="AOV343" s="84"/>
      <c r="AOW343" s="84"/>
      <c r="AOX343" s="84"/>
      <c r="AOY343" s="84"/>
      <c r="AOZ343" s="84"/>
      <c r="APA343" s="84"/>
      <c r="APB343" s="84"/>
      <c r="APC343" s="84"/>
      <c r="APD343" s="84"/>
      <c r="APE343" s="84"/>
      <c r="APF343" s="84"/>
      <c r="APG343" s="84"/>
      <c r="APH343" s="84"/>
      <c r="API343" s="84"/>
      <c r="APJ343" s="84"/>
      <c r="APK343" s="84"/>
      <c r="APL343" s="84"/>
      <c r="APM343" s="84"/>
      <c r="APN343" s="84"/>
      <c r="APO343" s="84"/>
      <c r="APP343" s="84"/>
      <c r="APQ343" s="84"/>
      <c r="APR343" s="84"/>
      <c r="APS343" s="84"/>
      <c r="APT343" s="84"/>
      <c r="APU343" s="84"/>
      <c r="APV343" s="84"/>
      <c r="APW343" s="84"/>
      <c r="APX343" s="84"/>
      <c r="APY343" s="84"/>
      <c r="APZ343" s="84"/>
      <c r="AQA343" s="84"/>
      <c r="AQB343" s="84"/>
      <c r="AQC343" s="84"/>
      <c r="AQD343" s="84"/>
      <c r="AQE343" s="84"/>
      <c r="AQF343" s="84"/>
      <c r="AQG343" s="84"/>
      <c r="AQH343" s="84"/>
      <c r="AQI343" s="84"/>
      <c r="AQJ343" s="84"/>
      <c r="AQK343" s="84"/>
      <c r="AQL343" s="84"/>
      <c r="AQM343" s="84"/>
      <c r="AQN343" s="84"/>
      <c r="AQO343" s="84"/>
      <c r="AQP343" s="84"/>
      <c r="AQQ343" s="84"/>
      <c r="AQR343" s="84"/>
      <c r="AQS343" s="84"/>
      <c r="AQT343" s="84"/>
      <c r="AQU343" s="84"/>
      <c r="AQV343" s="84"/>
      <c r="AQW343" s="84"/>
      <c r="AQX343" s="84"/>
      <c r="AQY343" s="84"/>
      <c r="AQZ343" s="84"/>
      <c r="ARA343" s="84"/>
      <c r="ARB343" s="84"/>
      <c r="ARC343" s="84"/>
      <c r="ARD343" s="84"/>
      <c r="ARE343" s="84"/>
      <c r="ARF343" s="84"/>
      <c r="ARG343" s="84"/>
      <c r="ARH343" s="84"/>
      <c r="ARI343" s="84"/>
      <c r="ARJ343" s="84"/>
      <c r="ARK343" s="84"/>
      <c r="ARL343" s="84"/>
      <c r="ARM343" s="84"/>
      <c r="ARN343" s="84"/>
      <c r="ARO343" s="84"/>
      <c r="ARP343" s="84"/>
      <c r="ARQ343" s="84"/>
      <c r="ARR343" s="84"/>
      <c r="ARS343" s="84"/>
      <c r="ART343" s="84"/>
      <c r="ARU343" s="84"/>
      <c r="ARV343" s="84"/>
      <c r="ARW343" s="84"/>
      <c r="ARX343" s="84"/>
      <c r="ARY343" s="84"/>
      <c r="ARZ343" s="84"/>
      <c r="ASA343" s="84"/>
      <c r="ASB343" s="84"/>
      <c r="ASC343" s="84"/>
      <c r="ASD343" s="84"/>
      <c r="ASE343" s="84"/>
      <c r="ASF343" s="84"/>
      <c r="ASG343" s="84"/>
      <c r="ASH343" s="84"/>
      <c r="ASI343" s="84"/>
      <c r="ASJ343" s="84"/>
      <c r="ASK343" s="84"/>
      <c r="ASL343" s="84"/>
      <c r="ASM343" s="84"/>
      <c r="ASN343" s="84"/>
      <c r="ASO343" s="84"/>
      <c r="ASP343" s="84"/>
      <c r="ASQ343" s="84"/>
      <c r="ASR343" s="84"/>
      <c r="ASS343" s="84"/>
      <c r="AST343" s="84"/>
      <c r="ASU343" s="84"/>
      <c r="ASV343" s="84"/>
      <c r="ASW343" s="84"/>
      <c r="ASX343" s="84"/>
      <c r="ASY343" s="84"/>
      <c r="ASZ343" s="84"/>
      <c r="ATA343" s="84"/>
      <c r="ATB343" s="84"/>
      <c r="ATC343" s="84"/>
      <c r="ATD343" s="84"/>
      <c r="ATE343" s="84"/>
      <c r="ATF343" s="84"/>
      <c r="ATG343" s="84"/>
      <c r="ATH343" s="84"/>
      <c r="ATI343" s="84"/>
      <c r="ATJ343" s="84"/>
      <c r="ATK343" s="84"/>
      <c r="ATL343" s="84"/>
      <c r="ATM343" s="84"/>
      <c r="ATN343" s="84"/>
      <c r="ATO343" s="84"/>
      <c r="ATP343" s="84"/>
      <c r="ATQ343" s="84"/>
      <c r="ATR343" s="84"/>
      <c r="ATS343" s="84"/>
      <c r="ATT343" s="84"/>
      <c r="ATU343" s="84"/>
      <c r="ATV343" s="84"/>
      <c r="ATW343" s="84"/>
      <c r="ATX343" s="84"/>
      <c r="ATY343" s="84"/>
      <c r="ATZ343" s="84"/>
      <c r="AUA343" s="84"/>
      <c r="AUB343" s="84"/>
      <c r="AUC343" s="84"/>
      <c r="AUD343" s="84"/>
      <c r="AUE343" s="84"/>
      <c r="AUF343" s="84"/>
      <c r="AUG343" s="84"/>
      <c r="AUH343" s="84"/>
      <c r="AUI343" s="84"/>
      <c r="AUJ343" s="84"/>
      <c r="AUK343" s="84"/>
      <c r="AUL343" s="84"/>
      <c r="AUM343" s="84"/>
      <c r="AUN343" s="84"/>
      <c r="AUO343" s="84"/>
      <c r="AUP343" s="84"/>
      <c r="AUQ343" s="84"/>
      <c r="AUR343" s="84"/>
      <c r="AUS343" s="84"/>
      <c r="AUT343" s="84"/>
      <c r="AUU343" s="84"/>
      <c r="AUV343" s="84"/>
      <c r="AUW343" s="84"/>
      <c r="AUX343" s="84"/>
      <c r="AUY343" s="84"/>
      <c r="AUZ343" s="84"/>
      <c r="AVA343" s="84"/>
      <c r="AVB343" s="84"/>
      <c r="AVC343" s="84"/>
      <c r="AVD343" s="84"/>
      <c r="AVE343" s="84"/>
      <c r="AVF343" s="84"/>
      <c r="AVG343" s="84"/>
      <c r="AVH343" s="84"/>
      <c r="AVI343" s="84"/>
      <c r="AVJ343" s="84"/>
      <c r="AVK343" s="84"/>
      <c r="AVL343" s="84"/>
      <c r="AVM343" s="84"/>
      <c r="AVN343" s="84"/>
      <c r="AVO343" s="84"/>
      <c r="AVP343" s="84"/>
      <c r="AVQ343" s="84"/>
      <c r="AVR343" s="84"/>
      <c r="AVS343" s="84"/>
      <c r="AVT343" s="84"/>
      <c r="AVU343" s="84"/>
      <c r="AVV343" s="84"/>
      <c r="AVW343" s="84"/>
      <c r="AVX343" s="84"/>
      <c r="AVY343" s="84"/>
      <c r="AVZ343" s="84"/>
      <c r="AWA343" s="84"/>
      <c r="AWB343" s="84"/>
      <c r="AWC343" s="84"/>
      <c r="AWD343" s="84"/>
      <c r="AWE343" s="84"/>
      <c r="AWF343" s="84"/>
      <c r="AWG343" s="84"/>
      <c r="AWH343" s="84"/>
      <c r="AWI343" s="84"/>
      <c r="AWJ343" s="84"/>
      <c r="AWK343" s="84"/>
      <c r="AWL343" s="84"/>
      <c r="AWM343" s="84"/>
      <c r="AWN343" s="84"/>
      <c r="AWO343" s="84"/>
      <c r="AWP343" s="84"/>
      <c r="AWQ343" s="84"/>
      <c r="AWR343" s="84"/>
      <c r="AWS343" s="84"/>
      <c r="AWT343" s="84"/>
      <c r="AWU343" s="84"/>
      <c r="AWV343" s="84"/>
      <c r="AWW343" s="84"/>
      <c r="AWX343" s="84"/>
      <c r="AWY343" s="84"/>
      <c r="AWZ343" s="84"/>
      <c r="AXA343" s="84"/>
      <c r="AXB343" s="84"/>
      <c r="AXC343" s="84"/>
      <c r="AXD343" s="84"/>
      <c r="AXE343" s="84"/>
      <c r="AXF343" s="84"/>
      <c r="AXG343" s="84"/>
      <c r="AXH343" s="84"/>
      <c r="AXI343" s="84"/>
      <c r="AXJ343" s="84"/>
      <c r="AXK343" s="84"/>
      <c r="AXL343" s="84"/>
      <c r="AXM343" s="84"/>
      <c r="AXN343" s="84"/>
      <c r="AXO343" s="84"/>
      <c r="AXP343" s="84"/>
      <c r="AXQ343" s="84"/>
      <c r="AXR343" s="84"/>
      <c r="AXS343" s="84"/>
      <c r="AXT343" s="84"/>
      <c r="AXU343" s="84"/>
      <c r="AXV343" s="84"/>
      <c r="AXW343" s="84"/>
      <c r="AXX343" s="84"/>
      <c r="AXY343" s="84"/>
      <c r="AXZ343" s="84"/>
      <c r="AYA343" s="84"/>
      <c r="AYB343" s="84"/>
      <c r="AYC343" s="84"/>
      <c r="AYD343" s="84"/>
      <c r="AYE343" s="84"/>
      <c r="AYF343" s="84"/>
      <c r="AYG343" s="84"/>
      <c r="AYH343" s="84"/>
      <c r="AYI343" s="84"/>
      <c r="AYJ343" s="84"/>
      <c r="AYK343" s="84"/>
      <c r="AYL343" s="84"/>
      <c r="AYM343" s="84"/>
      <c r="AYN343" s="84"/>
      <c r="AYO343" s="84"/>
      <c r="AYP343" s="84"/>
      <c r="AYQ343" s="84"/>
      <c r="AYR343" s="84"/>
      <c r="AYS343" s="84"/>
      <c r="AYT343" s="84"/>
      <c r="AYU343" s="84"/>
      <c r="AYV343" s="84"/>
      <c r="AYW343" s="84"/>
      <c r="AYX343" s="84"/>
      <c r="AYY343" s="84"/>
      <c r="AYZ343" s="84"/>
      <c r="AZA343" s="84"/>
      <c r="AZB343" s="84"/>
      <c r="AZC343" s="84"/>
      <c r="AZD343" s="84"/>
      <c r="AZE343" s="84"/>
      <c r="AZF343" s="84"/>
      <c r="AZG343" s="84"/>
      <c r="AZH343" s="84"/>
      <c r="AZI343" s="84"/>
      <c r="AZJ343" s="84"/>
      <c r="AZK343" s="84"/>
      <c r="AZL343" s="84"/>
      <c r="AZM343" s="84"/>
      <c r="AZN343" s="84"/>
      <c r="AZO343" s="84"/>
      <c r="AZP343" s="84"/>
      <c r="AZQ343" s="84"/>
      <c r="AZR343" s="84"/>
      <c r="AZS343" s="84"/>
      <c r="AZT343" s="84"/>
      <c r="AZU343" s="84"/>
      <c r="AZV343" s="84"/>
      <c r="AZW343" s="84"/>
      <c r="AZX343" s="84"/>
      <c r="AZY343" s="84"/>
      <c r="AZZ343" s="84"/>
      <c r="BAA343" s="84"/>
      <c r="BAB343" s="84"/>
      <c r="BAC343" s="84"/>
      <c r="BAD343" s="84"/>
      <c r="BAE343" s="84"/>
      <c r="BAF343" s="84"/>
      <c r="BAG343" s="84"/>
      <c r="BAH343" s="84"/>
      <c r="BAI343" s="84"/>
      <c r="BAJ343" s="84"/>
      <c r="BAK343" s="84"/>
      <c r="BAL343" s="84"/>
      <c r="BAM343" s="84"/>
      <c r="BAN343" s="84"/>
      <c r="BAO343" s="84"/>
      <c r="BAP343" s="84"/>
      <c r="BAQ343" s="84"/>
      <c r="BAR343" s="84"/>
      <c r="BAS343" s="84"/>
      <c r="BAT343" s="84"/>
      <c r="BAU343" s="84"/>
      <c r="BAV343" s="84"/>
      <c r="BAW343" s="84"/>
      <c r="BAX343" s="84"/>
      <c r="BAY343" s="84"/>
      <c r="BAZ343" s="84"/>
      <c r="BBA343" s="84"/>
      <c r="BBB343" s="84"/>
      <c r="BBC343" s="84"/>
      <c r="BBD343" s="84"/>
      <c r="BBE343" s="84"/>
      <c r="BBF343" s="84"/>
      <c r="BBG343" s="84"/>
      <c r="BBH343" s="84"/>
      <c r="BBI343" s="84"/>
      <c r="BBJ343" s="84"/>
      <c r="BBK343" s="84"/>
      <c r="BBL343" s="84"/>
      <c r="BBM343" s="84"/>
      <c r="BBN343" s="84"/>
      <c r="BBO343" s="84"/>
      <c r="BBP343" s="84"/>
      <c r="BBQ343" s="84"/>
      <c r="BBR343" s="84"/>
      <c r="BBS343" s="84"/>
      <c r="BBT343" s="84"/>
      <c r="BBU343" s="84"/>
      <c r="BBV343" s="84"/>
      <c r="BBW343" s="84"/>
      <c r="BBX343" s="84"/>
      <c r="BBY343" s="84"/>
      <c r="BBZ343" s="84"/>
      <c r="BCA343" s="84"/>
      <c r="BCB343" s="84"/>
      <c r="BCC343" s="84"/>
      <c r="BCD343" s="84"/>
      <c r="BCE343" s="84"/>
      <c r="BCF343" s="84"/>
      <c r="BCG343" s="84"/>
      <c r="BCH343" s="84"/>
      <c r="BCI343" s="84"/>
      <c r="BCJ343" s="84"/>
      <c r="BCK343" s="84"/>
      <c r="BCL343" s="84"/>
      <c r="BCM343" s="84"/>
      <c r="BCN343" s="84"/>
      <c r="BCO343" s="84"/>
      <c r="BCP343" s="84"/>
      <c r="BCQ343" s="84"/>
      <c r="BCR343" s="84"/>
      <c r="BCS343" s="84"/>
      <c r="BCT343" s="84"/>
      <c r="BCU343" s="84"/>
      <c r="BCV343" s="84"/>
      <c r="BCW343" s="84"/>
      <c r="BCX343" s="84"/>
      <c r="BCY343" s="84"/>
      <c r="BCZ343" s="84"/>
      <c r="BDA343" s="84"/>
      <c r="BDB343" s="84"/>
      <c r="BDC343" s="84"/>
      <c r="BDD343" s="84"/>
      <c r="BDE343" s="84"/>
      <c r="BDF343" s="84"/>
      <c r="BDG343" s="84"/>
      <c r="BDH343" s="84"/>
      <c r="BDI343" s="84"/>
      <c r="BDJ343" s="84"/>
      <c r="BDK343" s="84"/>
      <c r="BDL343" s="84"/>
      <c r="BDM343" s="84"/>
      <c r="BDN343" s="84"/>
      <c r="BDO343" s="84"/>
      <c r="BDP343" s="84"/>
      <c r="BDQ343" s="84"/>
      <c r="BDR343" s="84"/>
      <c r="BDS343" s="84"/>
      <c r="BDT343" s="84"/>
      <c r="BDU343" s="84"/>
      <c r="BDV343" s="84"/>
      <c r="BDW343" s="84"/>
      <c r="BDX343" s="84"/>
      <c r="BDY343" s="84"/>
      <c r="BDZ343" s="84"/>
      <c r="BEA343" s="84"/>
      <c r="BEB343" s="84"/>
      <c r="BEC343" s="84"/>
      <c r="BED343" s="84"/>
      <c r="BEE343" s="84"/>
      <c r="BEF343" s="84"/>
      <c r="BEG343" s="84"/>
      <c r="BEH343" s="84"/>
      <c r="BEI343" s="84"/>
      <c r="BEJ343" s="84"/>
      <c r="BEK343" s="84"/>
      <c r="BEL343" s="84"/>
      <c r="BEM343" s="84"/>
      <c r="BEN343" s="84"/>
      <c r="BEO343" s="84"/>
      <c r="BEP343" s="84"/>
      <c r="BEQ343" s="84"/>
      <c r="BER343" s="84"/>
      <c r="BES343" s="84"/>
      <c r="BET343" s="84"/>
      <c r="BEU343" s="84"/>
      <c r="BEV343" s="84"/>
      <c r="BEW343" s="84"/>
      <c r="BEX343" s="84"/>
      <c r="BEY343" s="84"/>
      <c r="BEZ343" s="84"/>
      <c r="BFA343" s="84"/>
      <c r="BFB343" s="84"/>
      <c r="BFC343" s="84"/>
      <c r="BFD343" s="84"/>
      <c r="BFE343" s="84"/>
      <c r="BFF343" s="84"/>
      <c r="BFG343" s="84"/>
      <c r="BFH343" s="84"/>
      <c r="BFI343" s="84"/>
      <c r="BFJ343" s="84"/>
      <c r="BFK343" s="84"/>
      <c r="BFL343" s="84"/>
      <c r="BFM343" s="84"/>
      <c r="BFN343" s="84"/>
      <c r="BFO343" s="84"/>
      <c r="BFP343" s="84"/>
      <c r="BFQ343" s="84"/>
      <c r="BFR343" s="84"/>
      <c r="BFS343" s="84"/>
      <c r="BFT343" s="84"/>
      <c r="BFU343" s="84"/>
      <c r="BFV343" s="84"/>
      <c r="BFW343" s="84"/>
      <c r="BFX343" s="84"/>
      <c r="BFY343" s="84"/>
      <c r="BFZ343" s="84"/>
      <c r="BGA343" s="84"/>
      <c r="BGB343" s="84"/>
      <c r="BGC343" s="84"/>
      <c r="BGD343" s="84"/>
      <c r="BGE343" s="84"/>
      <c r="BGF343" s="84"/>
      <c r="BGG343" s="84"/>
      <c r="BGH343" s="84"/>
      <c r="BGI343" s="84"/>
      <c r="BGJ343" s="84"/>
      <c r="BGK343" s="84"/>
      <c r="BGL343" s="84"/>
      <c r="BGM343" s="84"/>
      <c r="BGN343" s="84"/>
      <c r="BGO343" s="84"/>
      <c r="BGP343" s="84"/>
      <c r="BGQ343" s="84"/>
      <c r="BGR343" s="84"/>
      <c r="BGS343" s="84"/>
      <c r="BGT343" s="84"/>
      <c r="BGU343" s="84"/>
      <c r="BGV343" s="84"/>
      <c r="BGW343" s="84"/>
      <c r="BGX343" s="84"/>
      <c r="BGY343" s="84"/>
      <c r="BGZ343" s="84"/>
      <c r="BHA343" s="84"/>
      <c r="BHB343" s="84"/>
      <c r="BHC343" s="84"/>
      <c r="BHD343" s="84"/>
      <c r="BHE343" s="84"/>
      <c r="BHF343" s="84"/>
      <c r="BHG343" s="84"/>
      <c r="BHH343" s="84"/>
      <c r="BHI343" s="84"/>
      <c r="BHJ343" s="84"/>
      <c r="BHK343" s="84"/>
      <c r="BHL343" s="84"/>
      <c r="BHM343" s="84"/>
      <c r="BHN343" s="84"/>
      <c r="BHO343" s="84"/>
      <c r="BHP343" s="84"/>
      <c r="BHQ343" s="84"/>
      <c r="BHR343" s="84"/>
      <c r="BHS343" s="84"/>
      <c r="BHT343" s="84"/>
      <c r="BHU343" s="84"/>
      <c r="BHV343" s="84"/>
      <c r="BHW343" s="84"/>
      <c r="BHX343" s="84"/>
      <c r="BHY343" s="84"/>
      <c r="BHZ343" s="84"/>
      <c r="BIA343" s="84"/>
      <c r="BIB343" s="84"/>
      <c r="BIC343" s="84"/>
      <c r="BID343" s="84"/>
      <c r="BIE343" s="84"/>
      <c r="BIF343" s="84"/>
      <c r="BIG343" s="84"/>
      <c r="BIH343" s="84"/>
      <c r="BII343" s="84"/>
      <c r="BIJ343" s="84"/>
      <c r="BIK343" s="84"/>
      <c r="BIL343" s="84"/>
      <c r="BIM343" s="84"/>
      <c r="BIN343" s="84"/>
      <c r="BIO343" s="84"/>
      <c r="BIP343" s="84"/>
      <c r="BIQ343" s="84"/>
      <c r="BIR343" s="84"/>
      <c r="BIS343" s="84"/>
      <c r="BIT343" s="84"/>
      <c r="BIU343" s="84"/>
      <c r="BIV343" s="84"/>
      <c r="BIW343" s="84"/>
      <c r="BIX343" s="84"/>
      <c r="BIY343" s="84"/>
      <c r="BIZ343" s="84"/>
      <c r="BJA343" s="84"/>
      <c r="BJB343" s="84"/>
      <c r="BJC343" s="84"/>
      <c r="BJD343" s="84"/>
      <c r="BJE343" s="84"/>
      <c r="BJF343" s="84"/>
      <c r="BJG343" s="84"/>
      <c r="BJH343" s="84"/>
      <c r="BJI343" s="84"/>
      <c r="BJJ343" s="84"/>
      <c r="BJK343" s="84"/>
      <c r="BJL343" s="84"/>
      <c r="BJM343" s="84"/>
      <c r="BJN343" s="84"/>
      <c r="BJO343" s="84"/>
      <c r="BJP343" s="84"/>
      <c r="BJQ343" s="84"/>
      <c r="BJR343" s="84"/>
      <c r="BJS343" s="84"/>
      <c r="BJT343" s="84"/>
      <c r="BJU343" s="84"/>
      <c r="BJV343" s="84"/>
      <c r="BJW343" s="84"/>
      <c r="BJX343" s="84"/>
      <c r="BJY343" s="84"/>
      <c r="BJZ343" s="84"/>
      <c r="BKA343" s="84"/>
      <c r="BKB343" s="84"/>
      <c r="BKC343" s="84"/>
      <c r="BKD343" s="84"/>
      <c r="BKE343" s="84"/>
      <c r="BKF343" s="84"/>
      <c r="BKG343" s="84"/>
      <c r="BKH343" s="84"/>
      <c r="BKI343" s="84"/>
      <c r="BKJ343" s="84"/>
      <c r="BKK343" s="84"/>
      <c r="BKL343" s="84"/>
      <c r="BKM343" s="84"/>
      <c r="BKN343" s="84"/>
      <c r="BKO343" s="84"/>
      <c r="BKP343" s="84"/>
      <c r="BKQ343" s="84"/>
      <c r="BKR343" s="84"/>
      <c r="BKS343" s="84"/>
      <c r="BKT343" s="84"/>
      <c r="BKU343" s="84"/>
      <c r="BKV343" s="84"/>
      <c r="BKW343" s="84"/>
      <c r="BKX343" s="84"/>
      <c r="BKY343" s="84"/>
      <c r="BKZ343" s="84"/>
      <c r="BLA343" s="84"/>
      <c r="BLB343" s="84"/>
      <c r="BLC343" s="84"/>
      <c r="BLD343" s="84"/>
      <c r="BLE343" s="84"/>
      <c r="BLF343" s="84"/>
      <c r="BLG343" s="84"/>
      <c r="BLH343" s="84"/>
      <c r="BLI343" s="84"/>
      <c r="BLJ343" s="84"/>
      <c r="BLK343" s="84"/>
      <c r="BLL343" s="84"/>
      <c r="BLM343" s="84"/>
      <c r="BLN343" s="84"/>
      <c r="BLO343" s="84"/>
      <c r="BLP343" s="84"/>
      <c r="BLQ343" s="84"/>
      <c r="BLR343" s="84"/>
      <c r="BLS343" s="84"/>
      <c r="BLT343" s="84"/>
      <c r="BLU343" s="84"/>
      <c r="BLV343" s="84"/>
      <c r="BLW343" s="84"/>
      <c r="BLX343" s="84"/>
      <c r="BLY343" s="84"/>
      <c r="BLZ343" s="84"/>
      <c r="BMA343" s="84"/>
      <c r="BMB343" s="84"/>
      <c r="BMC343" s="84"/>
      <c r="BMD343" s="84"/>
      <c r="BME343" s="84"/>
      <c r="BMF343" s="84"/>
      <c r="BMG343" s="84"/>
      <c r="BMH343" s="84"/>
      <c r="BMI343" s="84"/>
      <c r="BMJ343" s="84"/>
      <c r="BMK343" s="84"/>
      <c r="BML343" s="84"/>
      <c r="BMM343" s="84"/>
      <c r="BMN343" s="84"/>
      <c r="BMO343" s="84"/>
      <c r="BMP343" s="84"/>
      <c r="BMQ343" s="84"/>
      <c r="BMR343" s="84"/>
      <c r="BMS343" s="84"/>
      <c r="BMT343" s="84"/>
      <c r="BMU343" s="84"/>
      <c r="BMV343" s="84"/>
      <c r="BMW343" s="84"/>
      <c r="BMX343" s="84"/>
      <c r="BMY343" s="84"/>
      <c r="BMZ343" s="84"/>
      <c r="BNA343" s="84"/>
      <c r="BNB343" s="84"/>
      <c r="BNC343" s="84"/>
      <c r="BND343" s="84"/>
      <c r="BNE343" s="84"/>
      <c r="BNF343" s="84"/>
      <c r="BNG343" s="84"/>
      <c r="BNH343" s="84"/>
      <c r="BNI343" s="84"/>
      <c r="BNJ343" s="84"/>
      <c r="BNK343" s="84"/>
      <c r="BNL343" s="84"/>
      <c r="BNM343" s="84"/>
      <c r="BNN343" s="84"/>
      <c r="BNO343" s="84"/>
      <c r="BNP343" s="84"/>
      <c r="BNQ343" s="84"/>
      <c r="BNR343" s="84"/>
      <c r="BNS343" s="84"/>
      <c r="BNT343" s="84"/>
      <c r="BNU343" s="84"/>
      <c r="BNV343" s="84"/>
      <c r="BNW343" s="84"/>
      <c r="BNX343" s="84"/>
      <c r="BNY343" s="84"/>
      <c r="BNZ343" s="84"/>
      <c r="BOA343" s="84"/>
      <c r="BOB343" s="84"/>
      <c r="BOC343" s="84"/>
      <c r="BOD343" s="84"/>
      <c r="BOE343" s="84"/>
      <c r="BOF343" s="84"/>
      <c r="BOG343" s="84"/>
      <c r="BOH343" s="84"/>
      <c r="BOI343" s="84"/>
      <c r="BOJ343" s="84"/>
      <c r="BOK343" s="84"/>
      <c r="BOL343" s="84"/>
      <c r="BOM343" s="84"/>
      <c r="BON343" s="84"/>
      <c r="BOO343" s="84"/>
      <c r="BOP343" s="84"/>
      <c r="BOQ343" s="84"/>
      <c r="BOR343" s="84"/>
      <c r="BOS343" s="84"/>
      <c r="BOT343" s="84"/>
      <c r="BOU343" s="84"/>
      <c r="BOV343" s="84"/>
      <c r="BOW343" s="84"/>
      <c r="BOX343" s="84"/>
      <c r="BOY343" s="84"/>
      <c r="BOZ343" s="84"/>
      <c r="BPA343" s="84"/>
      <c r="BPB343" s="84"/>
      <c r="BPC343" s="84"/>
      <c r="BPD343" s="84"/>
      <c r="BPE343" s="84"/>
      <c r="BPF343" s="84"/>
      <c r="BPG343" s="84"/>
      <c r="BPH343" s="84"/>
      <c r="BPI343" s="84"/>
      <c r="BPJ343" s="84"/>
      <c r="BPK343" s="84"/>
      <c r="BPL343" s="84"/>
      <c r="BPM343" s="84"/>
      <c r="BPN343" s="84"/>
      <c r="BPO343" s="84"/>
      <c r="BPP343" s="84"/>
      <c r="BPQ343" s="84"/>
      <c r="BPR343" s="84"/>
      <c r="BPS343" s="84"/>
      <c r="BPT343" s="84"/>
      <c r="BPU343" s="84"/>
      <c r="BPV343" s="84"/>
      <c r="BPW343" s="84"/>
      <c r="BPX343" s="84"/>
      <c r="BPY343" s="84"/>
      <c r="BPZ343" s="84"/>
      <c r="BQA343" s="84"/>
      <c r="BQB343" s="84"/>
      <c r="BQC343" s="84"/>
      <c r="BQD343" s="84"/>
      <c r="BQE343" s="84"/>
      <c r="BQF343" s="84"/>
      <c r="BQG343" s="84"/>
      <c r="BQH343" s="84"/>
      <c r="BQI343" s="84"/>
      <c r="BQJ343" s="84"/>
      <c r="BQK343" s="84"/>
      <c r="BQL343" s="84"/>
      <c r="BQM343" s="84"/>
      <c r="BQN343" s="84"/>
      <c r="BQO343" s="84"/>
      <c r="BQP343" s="84"/>
      <c r="BQQ343" s="84"/>
      <c r="BQR343" s="84"/>
      <c r="BQS343" s="84"/>
      <c r="BQT343" s="84"/>
      <c r="BQU343" s="84"/>
      <c r="BQV343" s="84"/>
      <c r="BQW343" s="84"/>
      <c r="BQX343" s="84"/>
      <c r="BQY343" s="84"/>
      <c r="BQZ343" s="84"/>
      <c r="BRA343" s="84"/>
      <c r="BRB343" s="84"/>
      <c r="BRC343" s="84"/>
      <c r="BRD343" s="84"/>
      <c r="BRE343" s="84"/>
      <c r="BRF343" s="84"/>
      <c r="BRG343" s="84"/>
      <c r="BRH343" s="84"/>
      <c r="BRI343" s="84"/>
      <c r="BRJ343" s="84"/>
      <c r="BRK343" s="84"/>
      <c r="BRL343" s="84"/>
      <c r="BRM343" s="84"/>
      <c r="BRN343" s="84"/>
      <c r="BRO343" s="84"/>
      <c r="BRP343" s="84"/>
      <c r="BRQ343" s="84"/>
      <c r="BRR343" s="84"/>
      <c r="BRS343" s="84"/>
      <c r="BRT343" s="84"/>
      <c r="BRU343" s="84"/>
      <c r="BRV343" s="84"/>
      <c r="BRW343" s="84"/>
      <c r="BRX343" s="84"/>
      <c r="BRY343" s="84"/>
      <c r="BRZ343" s="84"/>
      <c r="BSA343" s="84"/>
      <c r="BSB343" s="84"/>
      <c r="BSC343" s="84"/>
      <c r="BSD343" s="84"/>
      <c r="BSE343" s="84"/>
      <c r="BSF343" s="84"/>
      <c r="BSG343" s="84"/>
      <c r="BSH343" s="84"/>
      <c r="BSI343" s="84"/>
      <c r="BSJ343" s="84"/>
      <c r="BSK343" s="84"/>
      <c r="BSL343" s="84"/>
      <c r="BSM343" s="84"/>
      <c r="BSN343" s="84"/>
      <c r="BSO343" s="84"/>
      <c r="BSP343" s="84"/>
      <c r="BSQ343" s="84"/>
      <c r="BSR343" s="84"/>
      <c r="BSS343" s="84"/>
      <c r="BST343" s="84"/>
      <c r="BSU343" s="84"/>
      <c r="BSV343" s="84"/>
      <c r="BSW343" s="84"/>
      <c r="BSX343" s="84"/>
      <c r="BSY343" s="84"/>
      <c r="BSZ343" s="84"/>
      <c r="BTA343" s="84"/>
      <c r="BTB343" s="84"/>
      <c r="BTC343" s="84"/>
      <c r="BTD343" s="84"/>
      <c r="BTE343" s="84"/>
      <c r="BTF343" s="84"/>
      <c r="BTG343" s="84"/>
      <c r="BTH343" s="84"/>
      <c r="BTI343" s="84"/>
      <c r="BTJ343" s="84"/>
      <c r="BTK343" s="84"/>
      <c r="BTL343" s="84"/>
      <c r="BTM343" s="84"/>
      <c r="BTN343" s="84"/>
      <c r="BTO343" s="84"/>
      <c r="BTP343" s="84"/>
      <c r="BTQ343" s="84"/>
      <c r="BTR343" s="84"/>
      <c r="BTS343" s="84"/>
      <c r="BTT343" s="84"/>
      <c r="BTU343" s="84"/>
      <c r="BTV343" s="84"/>
      <c r="BTW343" s="84"/>
      <c r="BTX343" s="84"/>
      <c r="BTY343" s="84"/>
      <c r="BTZ343" s="84"/>
      <c r="BUA343" s="84"/>
      <c r="BUB343" s="84"/>
      <c r="BUC343" s="84"/>
      <c r="BUD343" s="84"/>
      <c r="BUE343" s="84"/>
      <c r="BUF343" s="84"/>
      <c r="BUG343" s="84"/>
      <c r="BUH343" s="84"/>
      <c r="BUI343" s="84"/>
      <c r="BUJ343" s="84"/>
      <c r="BUK343" s="84"/>
      <c r="BUL343" s="84"/>
      <c r="BUM343" s="84"/>
      <c r="BUN343" s="84"/>
      <c r="BUO343" s="84"/>
      <c r="BUP343" s="84"/>
      <c r="BUQ343" s="84"/>
      <c r="BUR343" s="84"/>
      <c r="BUS343" s="84"/>
      <c r="BUT343" s="84"/>
      <c r="BUU343" s="84"/>
      <c r="BUV343" s="84"/>
      <c r="BUW343" s="84"/>
      <c r="BUX343" s="84"/>
      <c r="BUY343" s="84"/>
      <c r="BUZ343" s="84"/>
      <c r="BVA343" s="84"/>
      <c r="BVB343" s="84"/>
      <c r="BVC343" s="84"/>
      <c r="BVD343" s="84"/>
      <c r="BVE343" s="84"/>
      <c r="BVF343" s="84"/>
      <c r="BVG343" s="84"/>
      <c r="BVH343" s="84"/>
      <c r="BVI343" s="84"/>
      <c r="BVJ343" s="84"/>
      <c r="BVK343" s="84"/>
      <c r="BVL343" s="84"/>
      <c r="BVM343" s="84"/>
      <c r="BVN343" s="84"/>
      <c r="BVO343" s="84"/>
      <c r="BVP343" s="84"/>
      <c r="BVQ343" s="84"/>
      <c r="BVR343" s="84"/>
      <c r="BVS343" s="84"/>
      <c r="BVT343" s="84"/>
      <c r="BVU343" s="84"/>
      <c r="BVV343" s="84"/>
      <c r="BVW343" s="84"/>
      <c r="BVX343" s="84"/>
      <c r="BVY343" s="84"/>
      <c r="BVZ343" s="84"/>
      <c r="BWA343" s="84"/>
      <c r="BWB343" s="84"/>
      <c r="BWC343" s="84"/>
      <c r="BWD343" s="84"/>
      <c r="BWE343" s="84"/>
      <c r="BWF343" s="84"/>
      <c r="BWG343" s="84"/>
      <c r="BWH343" s="84"/>
      <c r="BWI343" s="84"/>
      <c r="BWJ343" s="84"/>
      <c r="BWK343" s="84"/>
      <c r="BWL343" s="84"/>
      <c r="BWM343" s="84"/>
      <c r="BWN343" s="84"/>
      <c r="BWO343" s="84"/>
      <c r="BWP343" s="84"/>
      <c r="BWQ343" s="84"/>
      <c r="BWR343" s="84"/>
      <c r="BWS343" s="84"/>
      <c r="BWT343" s="84"/>
      <c r="BWU343" s="84"/>
      <c r="BWV343" s="84"/>
      <c r="BWW343" s="84"/>
      <c r="BWX343" s="84"/>
      <c r="BWY343" s="84"/>
      <c r="BWZ343" s="84"/>
      <c r="BXA343" s="84"/>
      <c r="BXB343" s="84"/>
      <c r="BXC343" s="84"/>
      <c r="BXD343" s="84"/>
      <c r="BXE343" s="84"/>
      <c r="BXF343" s="84"/>
      <c r="BXG343" s="84"/>
      <c r="BXH343" s="84"/>
      <c r="BXI343" s="84"/>
      <c r="BXJ343" s="84"/>
      <c r="BXK343" s="84"/>
      <c r="BXL343" s="84"/>
      <c r="BXM343" s="84"/>
      <c r="BXN343" s="84"/>
      <c r="BXO343" s="84"/>
      <c r="BXP343" s="84"/>
      <c r="BXQ343" s="84"/>
      <c r="BXR343" s="84"/>
      <c r="BXS343" s="84"/>
      <c r="BXT343" s="84"/>
      <c r="BXU343" s="84"/>
      <c r="BXV343" s="84"/>
      <c r="BXW343" s="84"/>
      <c r="BXX343" s="84"/>
      <c r="BXY343" s="84"/>
      <c r="BXZ343" s="84"/>
      <c r="BYA343" s="84"/>
      <c r="BYB343" s="84"/>
      <c r="BYC343" s="84"/>
      <c r="BYD343" s="84"/>
      <c r="BYE343" s="84"/>
      <c r="BYF343" s="84"/>
      <c r="BYG343" s="84"/>
      <c r="BYH343" s="84"/>
      <c r="BYI343" s="84"/>
      <c r="BYJ343" s="84"/>
      <c r="BYK343" s="84"/>
      <c r="BYL343" s="84"/>
      <c r="BYM343" s="84"/>
      <c r="BYN343" s="84"/>
      <c r="BYO343" s="84"/>
      <c r="BYP343" s="84"/>
      <c r="BYQ343" s="84"/>
      <c r="BYR343" s="84"/>
      <c r="BYS343" s="84"/>
      <c r="BYT343" s="84"/>
      <c r="BYU343" s="84"/>
      <c r="BYV343" s="84"/>
      <c r="BYW343" s="84"/>
      <c r="BYX343" s="84"/>
      <c r="BYY343" s="84"/>
      <c r="BYZ343" s="84"/>
      <c r="BZA343" s="84"/>
      <c r="BZB343" s="84"/>
      <c r="BZC343" s="84"/>
      <c r="BZD343" s="84"/>
      <c r="BZE343" s="84"/>
      <c r="BZF343" s="84"/>
      <c r="BZG343" s="84"/>
      <c r="BZH343" s="84"/>
      <c r="BZI343" s="84"/>
      <c r="BZJ343" s="84"/>
      <c r="BZK343" s="84"/>
      <c r="BZL343" s="84"/>
      <c r="BZM343" s="84"/>
      <c r="BZN343" s="84"/>
      <c r="BZO343" s="84"/>
      <c r="BZP343" s="84"/>
      <c r="BZQ343" s="84"/>
      <c r="BZR343" s="84"/>
      <c r="BZS343" s="84"/>
      <c r="BZT343" s="84"/>
      <c r="BZU343" s="84"/>
      <c r="BZV343" s="84"/>
      <c r="BZW343" s="84"/>
      <c r="BZX343" s="84"/>
      <c r="BZY343" s="84"/>
      <c r="BZZ343" s="84"/>
      <c r="CAA343" s="84"/>
      <c r="CAB343" s="84"/>
      <c r="CAC343" s="84"/>
      <c r="CAD343" s="84"/>
      <c r="CAE343" s="84"/>
      <c r="CAF343" s="84"/>
      <c r="CAG343" s="84"/>
      <c r="CAH343" s="84"/>
      <c r="CAI343" s="84"/>
      <c r="CAJ343" s="84"/>
      <c r="CAK343" s="84"/>
      <c r="CAL343" s="84"/>
      <c r="CAM343" s="84"/>
      <c r="CAN343" s="84"/>
      <c r="CAO343" s="84"/>
      <c r="CAP343" s="84"/>
      <c r="CAQ343" s="84"/>
      <c r="CAR343" s="84"/>
      <c r="CAS343" s="84"/>
      <c r="CAT343" s="84"/>
      <c r="CAU343" s="84"/>
      <c r="CAV343" s="84"/>
      <c r="CAW343" s="84"/>
      <c r="CAX343" s="84"/>
      <c r="CAY343" s="84"/>
      <c r="CAZ343" s="84"/>
      <c r="CBA343" s="84"/>
      <c r="CBB343" s="84"/>
      <c r="CBC343" s="84"/>
      <c r="CBD343" s="84"/>
      <c r="CBE343" s="84"/>
      <c r="CBF343" s="84"/>
      <c r="CBG343" s="84"/>
      <c r="CBH343" s="84"/>
      <c r="CBI343" s="84"/>
      <c r="CBJ343" s="84"/>
      <c r="CBK343" s="84"/>
      <c r="CBL343" s="84"/>
      <c r="CBM343" s="84"/>
      <c r="CBN343" s="84"/>
      <c r="CBO343" s="84"/>
      <c r="CBP343" s="84"/>
      <c r="CBQ343" s="84"/>
      <c r="CBR343" s="84"/>
      <c r="CBS343" s="84"/>
      <c r="CBT343" s="84"/>
      <c r="CBU343" s="84"/>
      <c r="CBV343" s="84"/>
      <c r="CBW343" s="84"/>
      <c r="CBX343" s="84"/>
      <c r="CBY343" s="84"/>
      <c r="CBZ343" s="84"/>
      <c r="CCA343" s="84"/>
      <c r="CCB343" s="84"/>
      <c r="CCC343" s="84"/>
      <c r="CCD343" s="84"/>
      <c r="CCE343" s="84"/>
      <c r="CCF343" s="84"/>
      <c r="CCG343" s="84"/>
      <c r="CCH343" s="84"/>
      <c r="CCI343" s="84"/>
      <c r="CCJ343" s="84"/>
      <c r="CCK343" s="84"/>
      <c r="CCL343" s="84"/>
      <c r="CCM343" s="84"/>
      <c r="CCN343" s="84"/>
      <c r="CCO343" s="84"/>
      <c r="CCP343" s="84"/>
      <c r="CCQ343" s="84"/>
      <c r="CCR343" s="84"/>
      <c r="CCS343" s="84"/>
      <c r="CCT343" s="84"/>
      <c r="CCU343" s="84"/>
      <c r="CCV343" s="84"/>
      <c r="CCW343" s="84"/>
      <c r="CCX343" s="84"/>
      <c r="CCY343" s="84"/>
      <c r="CCZ343" s="84"/>
      <c r="CDA343" s="84"/>
      <c r="CDB343" s="84"/>
      <c r="CDC343" s="84"/>
      <c r="CDD343" s="84"/>
      <c r="CDE343" s="84"/>
      <c r="CDF343" s="84"/>
      <c r="CDG343" s="84"/>
      <c r="CDH343" s="84"/>
      <c r="CDI343" s="84"/>
      <c r="CDJ343" s="84"/>
      <c r="CDK343" s="84"/>
      <c r="CDL343" s="84"/>
      <c r="CDM343" s="84"/>
      <c r="CDN343" s="84"/>
      <c r="CDO343" s="84"/>
      <c r="CDP343" s="84"/>
      <c r="CDQ343" s="84"/>
      <c r="CDR343" s="84"/>
      <c r="CDS343" s="84"/>
      <c r="CDT343" s="84"/>
      <c r="CDU343" s="84"/>
      <c r="CDV343" s="84"/>
      <c r="CDW343" s="84"/>
      <c r="CDX343" s="84"/>
      <c r="CDY343" s="84"/>
      <c r="CDZ343" s="84"/>
      <c r="CEA343" s="84"/>
      <c r="CEB343" s="84"/>
      <c r="CEC343" s="84"/>
      <c r="CED343" s="84"/>
      <c r="CEE343" s="84"/>
      <c r="CEF343" s="84"/>
      <c r="CEG343" s="84"/>
      <c r="CEH343" s="84"/>
      <c r="CEI343" s="84"/>
      <c r="CEJ343" s="84"/>
      <c r="CEK343" s="84"/>
      <c r="CEL343" s="84"/>
      <c r="CEM343" s="84"/>
      <c r="CEN343" s="84"/>
      <c r="CEO343" s="84"/>
      <c r="CEP343" s="84"/>
      <c r="CEQ343" s="84"/>
      <c r="CER343" s="84"/>
      <c r="CES343" s="84"/>
      <c r="CET343" s="84"/>
      <c r="CEU343" s="84"/>
      <c r="CEV343" s="84"/>
      <c r="CEW343" s="84"/>
      <c r="CEX343" s="84"/>
      <c r="CEY343" s="84"/>
      <c r="CEZ343" s="84"/>
      <c r="CFA343" s="84"/>
      <c r="CFB343" s="84"/>
      <c r="CFC343" s="84"/>
      <c r="CFD343" s="84"/>
      <c r="CFE343" s="84"/>
      <c r="CFF343" s="84"/>
      <c r="CFG343" s="84"/>
      <c r="CFH343" s="84"/>
      <c r="CFI343" s="84"/>
      <c r="CFJ343" s="84"/>
      <c r="CFK343" s="84"/>
      <c r="CFL343" s="84"/>
      <c r="CFM343" s="84"/>
      <c r="CFN343" s="84"/>
      <c r="CFO343" s="84"/>
      <c r="CFP343" s="84"/>
      <c r="CFQ343" s="84"/>
      <c r="CFR343" s="84"/>
      <c r="CFS343" s="84"/>
      <c r="CFT343" s="84"/>
      <c r="CFU343" s="84"/>
      <c r="CFV343" s="84"/>
      <c r="CFW343" s="84"/>
      <c r="CFX343" s="84"/>
      <c r="CFY343" s="84"/>
      <c r="CFZ343" s="84"/>
      <c r="CGA343" s="84"/>
      <c r="CGB343" s="84"/>
      <c r="CGC343" s="84"/>
      <c r="CGD343" s="84"/>
      <c r="CGE343" s="84"/>
      <c r="CGF343" s="84"/>
      <c r="CGG343" s="84"/>
      <c r="CGH343" s="84"/>
      <c r="CGI343" s="84"/>
      <c r="CGJ343" s="84"/>
      <c r="CGK343" s="84"/>
      <c r="CGL343" s="84"/>
      <c r="CGM343" s="84"/>
      <c r="CGN343" s="84"/>
      <c r="CGO343" s="84"/>
      <c r="CGP343" s="84"/>
      <c r="CGQ343" s="84"/>
      <c r="CGR343" s="84"/>
      <c r="CGS343" s="84"/>
      <c r="CGT343" s="84"/>
      <c r="CGU343" s="84"/>
      <c r="CGV343" s="84"/>
      <c r="CGW343" s="84"/>
      <c r="CGX343" s="84"/>
      <c r="CGY343" s="84"/>
      <c r="CGZ343" s="84"/>
      <c r="CHA343" s="84"/>
      <c r="CHB343" s="84"/>
      <c r="CHC343" s="84"/>
      <c r="CHD343" s="84"/>
      <c r="CHE343" s="84"/>
      <c r="CHF343" s="84"/>
      <c r="CHG343" s="84"/>
      <c r="CHH343" s="84"/>
      <c r="CHI343" s="84"/>
      <c r="CHJ343" s="84"/>
      <c r="CHK343" s="84"/>
      <c r="CHL343" s="84"/>
      <c r="CHM343" s="84"/>
      <c r="CHN343" s="84"/>
      <c r="CHO343" s="84"/>
      <c r="CHP343" s="84"/>
      <c r="CHQ343" s="84"/>
      <c r="CHR343" s="84"/>
      <c r="CHS343" s="84"/>
      <c r="CHT343" s="84"/>
      <c r="CHU343" s="84"/>
      <c r="CHV343" s="84"/>
      <c r="CHW343" s="84"/>
      <c r="CHX343" s="84"/>
      <c r="CHY343" s="84"/>
      <c r="CHZ343" s="84"/>
      <c r="CIA343" s="84"/>
      <c r="CIB343" s="84"/>
      <c r="CIC343" s="84"/>
      <c r="CID343" s="84"/>
      <c r="CIE343" s="84"/>
      <c r="CIF343" s="84"/>
      <c r="CIG343" s="84"/>
      <c r="CIH343" s="84"/>
      <c r="CII343" s="84"/>
      <c r="CIJ343" s="84"/>
      <c r="CIK343" s="84"/>
      <c r="CIL343" s="84"/>
      <c r="CIM343" s="84"/>
      <c r="CIN343" s="84"/>
      <c r="CIO343" s="84"/>
      <c r="CIP343" s="84"/>
      <c r="CIQ343" s="84"/>
      <c r="CIR343" s="84"/>
      <c r="CIS343" s="84"/>
      <c r="CIT343" s="84"/>
      <c r="CIU343" s="84"/>
      <c r="CIV343" s="84"/>
      <c r="CIW343" s="84"/>
      <c r="CIX343" s="84"/>
      <c r="CIY343" s="84"/>
      <c r="CIZ343" s="84"/>
      <c r="CJA343" s="84"/>
      <c r="CJB343" s="84"/>
      <c r="CJC343" s="84"/>
      <c r="CJD343" s="84"/>
      <c r="CJE343" s="84"/>
      <c r="CJF343" s="84"/>
      <c r="CJG343" s="84"/>
      <c r="CJH343" s="84"/>
      <c r="CJI343" s="84"/>
      <c r="CJJ343" s="84"/>
      <c r="CJK343" s="84"/>
      <c r="CJL343" s="84"/>
      <c r="CJM343" s="84"/>
      <c r="CJN343" s="84"/>
      <c r="CJO343" s="84"/>
      <c r="CJP343" s="84"/>
      <c r="CJQ343" s="84"/>
      <c r="CJR343" s="84"/>
      <c r="CJS343" s="84"/>
      <c r="CJT343" s="84"/>
      <c r="CJU343" s="84"/>
      <c r="CJV343" s="84"/>
      <c r="CJW343" s="84"/>
      <c r="CJX343" s="84"/>
      <c r="CJY343" s="84"/>
      <c r="CJZ343" s="84"/>
      <c r="CKA343" s="84"/>
      <c r="CKB343" s="84"/>
      <c r="CKC343" s="84"/>
      <c r="CKD343" s="84"/>
      <c r="CKE343" s="84"/>
      <c r="CKF343" s="84"/>
      <c r="CKG343" s="84"/>
      <c r="CKH343" s="84"/>
      <c r="CKI343" s="84"/>
      <c r="CKJ343" s="84"/>
      <c r="CKK343" s="84"/>
      <c r="CKL343" s="84"/>
      <c r="CKM343" s="84"/>
      <c r="CKN343" s="84"/>
      <c r="CKO343" s="84"/>
      <c r="CKP343" s="84"/>
      <c r="CKQ343" s="84"/>
      <c r="CKR343" s="84"/>
      <c r="CKS343" s="84"/>
      <c r="CKT343" s="84"/>
      <c r="CKU343" s="84"/>
      <c r="CKV343" s="84"/>
      <c r="CKW343" s="84"/>
      <c r="CKX343" s="84"/>
      <c r="CKY343" s="84"/>
      <c r="CKZ343" s="84"/>
      <c r="CLA343" s="84"/>
      <c r="CLB343" s="84"/>
      <c r="CLC343" s="84"/>
      <c r="CLD343" s="84"/>
      <c r="CLE343" s="84"/>
      <c r="CLF343" s="84"/>
      <c r="CLG343" s="84"/>
      <c r="CLH343" s="84"/>
      <c r="CLI343" s="84"/>
      <c r="CLJ343" s="84"/>
      <c r="CLK343" s="84"/>
      <c r="CLL343" s="84"/>
      <c r="CLM343" s="84"/>
      <c r="CLN343" s="84"/>
      <c r="CLO343" s="84"/>
      <c r="CLP343" s="84"/>
      <c r="CLQ343" s="84"/>
      <c r="CLR343" s="84"/>
      <c r="CLS343" s="84"/>
      <c r="CLT343" s="84"/>
      <c r="CLU343" s="84"/>
      <c r="CLV343" s="84"/>
      <c r="CLW343" s="84"/>
      <c r="CLX343" s="84"/>
      <c r="CLY343" s="84"/>
      <c r="CLZ343" s="84"/>
      <c r="CMA343" s="84"/>
      <c r="CMB343" s="84"/>
      <c r="CMC343" s="84"/>
      <c r="CMD343" s="84"/>
      <c r="CME343" s="84"/>
      <c r="CMF343" s="84"/>
      <c r="CMG343" s="84"/>
      <c r="CMH343" s="84"/>
      <c r="CMI343" s="84"/>
      <c r="CMJ343" s="84"/>
      <c r="CMK343" s="84"/>
      <c r="CML343" s="84"/>
      <c r="CMM343" s="84"/>
      <c r="CMN343" s="84"/>
      <c r="CMO343" s="84"/>
      <c r="CMP343" s="84"/>
      <c r="CMQ343" s="84"/>
      <c r="CMR343" s="84"/>
      <c r="CMS343" s="84"/>
      <c r="CMT343" s="84"/>
      <c r="CMU343" s="84"/>
      <c r="CMV343" s="84"/>
      <c r="CMW343" s="84"/>
      <c r="CMX343" s="84"/>
      <c r="CMY343" s="84"/>
      <c r="CMZ343" s="84"/>
      <c r="CNA343" s="84"/>
      <c r="CNB343" s="84"/>
      <c r="CNC343" s="84"/>
      <c r="CND343" s="84"/>
      <c r="CNE343" s="84"/>
      <c r="CNF343" s="84"/>
      <c r="CNG343" s="84"/>
      <c r="CNH343" s="84"/>
      <c r="CNI343" s="84"/>
      <c r="CNJ343" s="84"/>
      <c r="CNK343" s="84"/>
      <c r="CNL343" s="84"/>
      <c r="CNM343" s="84"/>
      <c r="CNN343" s="84"/>
      <c r="CNO343" s="84"/>
      <c r="CNP343" s="84"/>
      <c r="CNQ343" s="84"/>
      <c r="CNR343" s="84"/>
      <c r="CNS343" s="84"/>
      <c r="CNT343" s="84"/>
      <c r="CNU343" s="84"/>
      <c r="CNV343" s="84"/>
      <c r="CNW343" s="84"/>
      <c r="CNX343" s="84"/>
      <c r="CNY343" s="84"/>
      <c r="CNZ343" s="84"/>
      <c r="COA343" s="84"/>
      <c r="COB343" s="84"/>
      <c r="COC343" s="84"/>
      <c r="COD343" s="84"/>
      <c r="COE343" s="84"/>
      <c r="COF343" s="84"/>
      <c r="COG343" s="84"/>
      <c r="COH343" s="84"/>
      <c r="COI343" s="84"/>
      <c r="COJ343" s="84"/>
      <c r="COK343" s="84"/>
      <c r="COL343" s="84"/>
      <c r="COM343" s="84"/>
      <c r="CON343" s="84"/>
      <c r="COO343" s="84"/>
      <c r="COP343" s="84"/>
      <c r="COQ343" s="84"/>
      <c r="COR343" s="84"/>
      <c r="COS343" s="84"/>
      <c r="COT343" s="84"/>
      <c r="COU343" s="84"/>
      <c r="COV343" s="84"/>
      <c r="COW343" s="84"/>
      <c r="COX343" s="84"/>
      <c r="COY343" s="84"/>
      <c r="COZ343" s="84"/>
      <c r="CPA343" s="84"/>
      <c r="CPB343" s="84"/>
      <c r="CPC343" s="84"/>
      <c r="CPD343" s="84"/>
      <c r="CPE343" s="84"/>
      <c r="CPF343" s="84"/>
      <c r="CPG343" s="84"/>
      <c r="CPH343" s="84"/>
      <c r="CPI343" s="84"/>
      <c r="CPJ343" s="84"/>
      <c r="CPK343" s="84"/>
      <c r="CPL343" s="84"/>
      <c r="CPM343" s="84"/>
      <c r="CPN343" s="84"/>
      <c r="CPO343" s="84"/>
      <c r="CPP343" s="84"/>
      <c r="CPQ343" s="84"/>
      <c r="CPR343" s="84"/>
      <c r="CPS343" s="84"/>
      <c r="CPT343" s="84"/>
      <c r="CPU343" s="84"/>
      <c r="CPV343" s="84"/>
      <c r="CPW343" s="84"/>
      <c r="CPX343" s="84"/>
      <c r="CPY343" s="84"/>
      <c r="CPZ343" s="84"/>
      <c r="CQA343" s="84"/>
      <c r="CQB343" s="84"/>
      <c r="CQC343" s="84"/>
      <c r="CQD343" s="84"/>
      <c r="CQE343" s="84"/>
      <c r="CQF343" s="84"/>
      <c r="CQG343" s="84"/>
      <c r="CQH343" s="84"/>
      <c r="CQI343" s="84"/>
      <c r="CQJ343" s="84"/>
      <c r="CQK343" s="84"/>
      <c r="CQL343" s="84"/>
      <c r="CQM343" s="84"/>
      <c r="CQN343" s="84"/>
      <c r="CQO343" s="84"/>
      <c r="CQP343" s="84"/>
      <c r="CQQ343" s="84"/>
      <c r="CQR343" s="84"/>
      <c r="CQS343" s="84"/>
      <c r="CQT343" s="84"/>
      <c r="CQU343" s="84"/>
      <c r="CQV343" s="84"/>
      <c r="CQW343" s="84"/>
      <c r="CQX343" s="84"/>
      <c r="CQY343" s="84"/>
      <c r="CQZ343" s="84"/>
      <c r="CRA343" s="84"/>
      <c r="CRB343" s="84"/>
      <c r="CRC343" s="84"/>
      <c r="CRD343" s="84"/>
      <c r="CRE343" s="84"/>
      <c r="CRF343" s="84"/>
      <c r="CRG343" s="84"/>
      <c r="CRH343" s="84"/>
      <c r="CRI343" s="84"/>
      <c r="CRJ343" s="84"/>
      <c r="CRK343" s="84"/>
      <c r="CRL343" s="84"/>
      <c r="CRM343" s="84"/>
      <c r="CRN343" s="84"/>
      <c r="CRO343" s="84"/>
      <c r="CRP343" s="84"/>
      <c r="CRQ343" s="84"/>
      <c r="CRR343" s="84"/>
      <c r="CRS343" s="84"/>
      <c r="CRT343" s="84"/>
      <c r="CRU343" s="84"/>
      <c r="CRV343" s="84"/>
      <c r="CRW343" s="84"/>
      <c r="CRX343" s="84"/>
      <c r="CRY343" s="84"/>
      <c r="CRZ343" s="84"/>
      <c r="CSA343" s="84"/>
      <c r="CSB343" s="84"/>
      <c r="CSC343" s="84"/>
      <c r="CSD343" s="84"/>
      <c r="CSE343" s="84"/>
      <c r="CSF343" s="84"/>
      <c r="CSG343" s="84"/>
      <c r="CSH343" s="84"/>
      <c r="CSI343" s="84"/>
      <c r="CSJ343" s="84"/>
      <c r="CSK343" s="84"/>
      <c r="CSL343" s="84"/>
      <c r="CSM343" s="84"/>
      <c r="CSN343" s="84"/>
      <c r="CSO343" s="84"/>
      <c r="CSP343" s="84"/>
      <c r="CSQ343" s="84"/>
      <c r="CSR343" s="84"/>
      <c r="CSS343" s="84"/>
      <c r="CST343" s="84"/>
      <c r="CSU343" s="84"/>
      <c r="CSV343" s="84"/>
      <c r="CSW343" s="84"/>
      <c r="CSX343" s="84"/>
      <c r="CSY343" s="84"/>
      <c r="CSZ343" s="84"/>
      <c r="CTA343" s="84"/>
      <c r="CTB343" s="84"/>
      <c r="CTC343" s="84"/>
      <c r="CTD343" s="84"/>
      <c r="CTE343" s="84"/>
      <c r="CTF343" s="84"/>
      <c r="CTG343" s="84"/>
      <c r="CTH343" s="84"/>
      <c r="CTI343" s="84"/>
      <c r="CTJ343" s="84"/>
      <c r="CTK343" s="84"/>
      <c r="CTL343" s="84"/>
      <c r="CTM343" s="84"/>
      <c r="CTN343" s="84"/>
      <c r="CTO343" s="84"/>
      <c r="CTP343" s="84"/>
      <c r="CTQ343" s="84"/>
      <c r="CTR343" s="84"/>
      <c r="CTS343" s="84"/>
      <c r="CTT343" s="84"/>
      <c r="CTU343" s="84"/>
      <c r="CTV343" s="84"/>
      <c r="CTW343" s="84"/>
      <c r="CTX343" s="84"/>
      <c r="CTY343" s="84"/>
      <c r="CTZ343" s="84"/>
      <c r="CUA343" s="84"/>
      <c r="CUB343" s="84"/>
      <c r="CUC343" s="84"/>
      <c r="CUD343" s="84"/>
      <c r="CUE343" s="84"/>
      <c r="CUF343" s="84"/>
      <c r="CUG343" s="84"/>
      <c r="CUH343" s="84"/>
      <c r="CUI343" s="84"/>
      <c r="CUJ343" s="84"/>
      <c r="CUK343" s="84"/>
      <c r="CUL343" s="84"/>
      <c r="CUM343" s="84"/>
      <c r="CUN343" s="84"/>
      <c r="CUO343" s="84"/>
      <c r="CUP343" s="84"/>
      <c r="CUQ343" s="84"/>
      <c r="CUR343" s="84"/>
      <c r="CUS343" s="84"/>
      <c r="CUT343" s="84"/>
      <c r="CUU343" s="84"/>
      <c r="CUV343" s="84"/>
      <c r="CUW343" s="84"/>
      <c r="CUX343" s="84"/>
      <c r="CUY343" s="84"/>
      <c r="CUZ343" s="84"/>
      <c r="CVA343" s="84"/>
      <c r="CVB343" s="84"/>
      <c r="CVC343" s="84"/>
      <c r="CVD343" s="84"/>
      <c r="CVE343" s="84"/>
      <c r="CVF343" s="84"/>
      <c r="CVG343" s="84"/>
      <c r="CVH343" s="84"/>
      <c r="CVI343" s="84"/>
      <c r="CVJ343" s="84"/>
      <c r="CVK343" s="84"/>
      <c r="CVL343" s="84"/>
      <c r="CVM343" s="84"/>
      <c r="CVN343" s="84"/>
      <c r="CVO343" s="84"/>
      <c r="CVP343" s="84"/>
      <c r="CVQ343" s="84"/>
      <c r="CVR343" s="84"/>
      <c r="CVS343" s="84"/>
      <c r="CVT343" s="84"/>
      <c r="CVU343" s="84"/>
      <c r="CVV343" s="84"/>
      <c r="CVW343" s="84"/>
      <c r="CVX343" s="84"/>
      <c r="CVY343" s="84"/>
      <c r="CVZ343" s="84"/>
      <c r="CWA343" s="84"/>
      <c r="CWB343" s="84"/>
      <c r="CWC343" s="84"/>
      <c r="CWD343" s="84"/>
      <c r="CWE343" s="84"/>
      <c r="CWF343" s="84"/>
      <c r="CWG343" s="84"/>
      <c r="CWH343" s="84"/>
      <c r="CWI343" s="84"/>
      <c r="CWJ343" s="84"/>
      <c r="CWK343" s="84"/>
      <c r="CWL343" s="84"/>
      <c r="CWM343" s="84"/>
      <c r="CWN343" s="84"/>
      <c r="CWO343" s="84"/>
      <c r="CWP343" s="84"/>
      <c r="CWQ343" s="84"/>
      <c r="CWR343" s="84"/>
      <c r="CWS343" s="84"/>
      <c r="CWT343" s="84"/>
      <c r="CWU343" s="84"/>
      <c r="CWV343" s="84"/>
      <c r="CWW343" s="84"/>
      <c r="CWX343" s="84"/>
      <c r="CWY343" s="84"/>
      <c r="CWZ343" s="84"/>
      <c r="CXA343" s="84"/>
      <c r="CXB343" s="84"/>
      <c r="CXC343" s="84"/>
      <c r="CXD343" s="84"/>
      <c r="CXE343" s="84"/>
      <c r="CXF343" s="84"/>
      <c r="CXG343" s="84"/>
      <c r="CXH343" s="84"/>
      <c r="CXI343" s="84"/>
      <c r="CXJ343" s="84"/>
      <c r="CXK343" s="84"/>
      <c r="CXL343" s="84"/>
      <c r="CXM343" s="84"/>
      <c r="CXN343" s="84"/>
      <c r="CXO343" s="84"/>
      <c r="CXP343" s="84"/>
      <c r="CXQ343" s="84"/>
      <c r="CXR343" s="84"/>
      <c r="CXS343" s="84"/>
      <c r="CXT343" s="84"/>
      <c r="CXU343" s="84"/>
      <c r="CXV343" s="84"/>
      <c r="CXW343" s="84"/>
      <c r="CXX343" s="84"/>
      <c r="CXY343" s="84"/>
      <c r="CXZ343" s="84"/>
      <c r="CYA343" s="84"/>
      <c r="CYB343" s="84"/>
      <c r="CYC343" s="84"/>
      <c r="CYD343" s="84"/>
      <c r="CYE343" s="84"/>
      <c r="CYF343" s="84"/>
      <c r="CYG343" s="84"/>
      <c r="CYH343" s="84"/>
      <c r="CYI343" s="84"/>
      <c r="CYJ343" s="84"/>
      <c r="CYK343" s="84"/>
      <c r="CYL343" s="84"/>
      <c r="CYM343" s="84"/>
      <c r="CYN343" s="84"/>
      <c r="CYO343" s="84"/>
      <c r="CYP343" s="84"/>
      <c r="CYQ343" s="84"/>
      <c r="CYR343" s="84"/>
      <c r="CYS343" s="84"/>
      <c r="CYT343" s="84"/>
      <c r="CYU343" s="84"/>
      <c r="CYV343" s="84"/>
      <c r="CYW343" s="84"/>
      <c r="CYX343" s="84"/>
      <c r="CYY343" s="84"/>
      <c r="CYZ343" s="84"/>
      <c r="CZA343" s="84"/>
      <c r="CZB343" s="84"/>
      <c r="CZC343" s="84"/>
      <c r="CZD343" s="84"/>
      <c r="CZE343" s="84"/>
      <c r="CZF343" s="84"/>
      <c r="CZG343" s="84"/>
      <c r="CZH343" s="84"/>
      <c r="CZI343" s="84"/>
      <c r="CZJ343" s="84"/>
      <c r="CZK343" s="84"/>
      <c r="CZL343" s="84"/>
      <c r="CZM343" s="84"/>
      <c r="CZN343" s="84"/>
      <c r="CZO343" s="84"/>
      <c r="CZP343" s="84"/>
      <c r="CZQ343" s="84"/>
      <c r="CZR343" s="84"/>
      <c r="CZS343" s="84"/>
      <c r="CZT343" s="84"/>
      <c r="CZU343" s="84"/>
      <c r="CZV343" s="84"/>
      <c r="CZW343" s="84"/>
      <c r="CZX343" s="84"/>
      <c r="CZY343" s="84"/>
      <c r="CZZ343" s="84"/>
      <c r="DAA343" s="84"/>
      <c r="DAB343" s="84"/>
      <c r="DAC343" s="84"/>
      <c r="DAD343" s="84"/>
      <c r="DAE343" s="84"/>
      <c r="DAF343" s="84"/>
      <c r="DAG343" s="84"/>
      <c r="DAH343" s="84"/>
      <c r="DAI343" s="84"/>
      <c r="DAJ343" s="84"/>
      <c r="DAK343" s="84"/>
      <c r="DAL343" s="84"/>
      <c r="DAM343" s="84"/>
      <c r="DAN343" s="84"/>
      <c r="DAO343" s="84"/>
      <c r="DAP343" s="84"/>
      <c r="DAQ343" s="84"/>
      <c r="DAR343" s="84"/>
      <c r="DAS343" s="84"/>
      <c r="DAT343" s="84"/>
      <c r="DAU343" s="84"/>
      <c r="DAV343" s="84"/>
      <c r="DAW343" s="84"/>
      <c r="DAX343" s="84"/>
      <c r="DAY343" s="84"/>
      <c r="DAZ343" s="84"/>
      <c r="DBA343" s="84"/>
      <c r="DBB343" s="84"/>
      <c r="DBC343" s="84"/>
      <c r="DBD343" s="84"/>
      <c r="DBE343" s="84"/>
      <c r="DBF343" s="84"/>
      <c r="DBG343" s="84"/>
      <c r="DBH343" s="84"/>
      <c r="DBI343" s="84"/>
      <c r="DBJ343" s="84"/>
      <c r="DBK343" s="84"/>
      <c r="DBL343" s="84"/>
      <c r="DBM343" s="84"/>
      <c r="DBN343" s="84"/>
      <c r="DBO343" s="84"/>
      <c r="DBP343" s="84"/>
      <c r="DBQ343" s="84"/>
      <c r="DBR343" s="84"/>
      <c r="DBS343" s="84"/>
      <c r="DBT343" s="84"/>
      <c r="DBU343" s="84"/>
      <c r="DBV343" s="84"/>
      <c r="DBW343" s="84"/>
      <c r="DBX343" s="84"/>
      <c r="DBY343" s="84"/>
      <c r="DBZ343" s="84"/>
      <c r="DCA343" s="84"/>
      <c r="DCB343" s="84"/>
      <c r="DCC343" s="84"/>
      <c r="DCD343" s="84"/>
      <c r="DCE343" s="84"/>
      <c r="DCF343" s="84"/>
      <c r="DCG343" s="84"/>
      <c r="DCH343" s="84"/>
      <c r="DCI343" s="84"/>
      <c r="DCJ343" s="84"/>
      <c r="DCK343" s="84"/>
      <c r="DCL343" s="84"/>
      <c r="DCM343" s="84"/>
      <c r="DCN343" s="84"/>
      <c r="DCO343" s="84"/>
      <c r="DCP343" s="84"/>
      <c r="DCQ343" s="84"/>
      <c r="DCR343" s="84"/>
      <c r="DCS343" s="84"/>
      <c r="DCT343" s="84"/>
      <c r="DCU343" s="84"/>
      <c r="DCV343" s="84"/>
      <c r="DCW343" s="84"/>
      <c r="DCX343" s="84"/>
      <c r="DCY343" s="84"/>
      <c r="DCZ343" s="84"/>
      <c r="DDA343" s="84"/>
      <c r="DDB343" s="84"/>
      <c r="DDC343" s="84"/>
      <c r="DDD343" s="84"/>
      <c r="DDE343" s="84"/>
      <c r="DDF343" s="84"/>
      <c r="DDG343" s="84"/>
      <c r="DDH343" s="84"/>
      <c r="DDI343" s="84"/>
      <c r="DDJ343" s="84"/>
      <c r="DDK343" s="84"/>
      <c r="DDL343" s="84"/>
      <c r="DDM343" s="84"/>
      <c r="DDN343" s="84"/>
      <c r="DDO343" s="84"/>
      <c r="DDP343" s="84"/>
      <c r="DDQ343" s="84"/>
      <c r="DDR343" s="84"/>
      <c r="DDS343" s="84"/>
      <c r="DDT343" s="84"/>
      <c r="DDU343" s="84"/>
      <c r="DDV343" s="84"/>
      <c r="DDW343" s="84"/>
      <c r="DDX343" s="84"/>
      <c r="DDY343" s="84"/>
      <c r="DDZ343" s="84"/>
      <c r="DEA343" s="84"/>
      <c r="DEB343" s="84"/>
      <c r="DEC343" s="84"/>
      <c r="DED343" s="84"/>
      <c r="DEE343" s="84"/>
      <c r="DEF343" s="84"/>
      <c r="DEG343" s="84"/>
      <c r="DEH343" s="84"/>
      <c r="DEI343" s="84"/>
      <c r="DEJ343" s="84"/>
      <c r="DEK343" s="84"/>
      <c r="DEL343" s="84"/>
      <c r="DEM343" s="84"/>
      <c r="DEN343" s="84"/>
      <c r="DEO343" s="84"/>
      <c r="DEP343" s="84"/>
      <c r="DEQ343" s="84"/>
      <c r="DER343" s="84"/>
      <c r="DES343" s="84"/>
      <c r="DET343" s="84"/>
      <c r="DEU343" s="84"/>
      <c r="DEV343" s="84"/>
      <c r="DEW343" s="84"/>
      <c r="DEX343" s="84"/>
      <c r="DEY343" s="84"/>
      <c r="DEZ343" s="84"/>
      <c r="DFA343" s="84"/>
      <c r="DFB343" s="84"/>
      <c r="DFC343" s="84"/>
      <c r="DFD343" s="84"/>
      <c r="DFE343" s="84"/>
      <c r="DFF343" s="84"/>
      <c r="DFG343" s="84"/>
      <c r="DFH343" s="84"/>
      <c r="DFI343" s="84"/>
      <c r="DFJ343" s="84"/>
      <c r="DFK343" s="84"/>
      <c r="DFL343" s="84"/>
      <c r="DFM343" s="84"/>
      <c r="DFN343" s="84"/>
      <c r="DFO343" s="84"/>
      <c r="DFP343" s="84"/>
      <c r="DFQ343" s="84"/>
      <c r="DFR343" s="84"/>
      <c r="DFS343" s="84"/>
      <c r="DFT343" s="84"/>
      <c r="DFU343" s="84"/>
      <c r="DFV343" s="84"/>
      <c r="DFW343" s="84"/>
      <c r="DFX343" s="84"/>
      <c r="DFY343" s="84"/>
      <c r="DFZ343" s="84"/>
      <c r="DGA343" s="84"/>
      <c r="DGB343" s="84"/>
      <c r="DGC343" s="84"/>
      <c r="DGD343" s="84"/>
      <c r="DGE343" s="84"/>
      <c r="DGF343" s="84"/>
      <c r="DGG343" s="84"/>
      <c r="DGH343" s="84"/>
      <c r="DGI343" s="84"/>
      <c r="DGJ343" s="84"/>
      <c r="DGK343" s="84"/>
      <c r="DGL343" s="84"/>
      <c r="DGM343" s="84"/>
      <c r="DGN343" s="84"/>
      <c r="DGO343" s="84"/>
      <c r="DGP343" s="84"/>
      <c r="DGQ343" s="84"/>
      <c r="DGR343" s="84"/>
      <c r="DGS343" s="84"/>
      <c r="DGT343" s="84"/>
      <c r="DGU343" s="84"/>
      <c r="DGV343" s="84"/>
      <c r="DGW343" s="84"/>
      <c r="DGX343" s="84"/>
      <c r="DGY343" s="84"/>
      <c r="DGZ343" s="84"/>
      <c r="DHA343" s="84"/>
      <c r="DHB343" s="84"/>
      <c r="DHC343" s="84"/>
      <c r="DHD343" s="84"/>
      <c r="DHE343" s="84"/>
      <c r="DHF343" s="84"/>
      <c r="DHG343" s="84"/>
      <c r="DHH343" s="84"/>
      <c r="DHI343" s="84"/>
      <c r="DHJ343" s="84"/>
      <c r="DHK343" s="84"/>
      <c r="DHL343" s="84"/>
      <c r="DHM343" s="84"/>
      <c r="DHN343" s="84"/>
      <c r="DHO343" s="84"/>
      <c r="DHP343" s="84"/>
      <c r="DHQ343" s="84"/>
      <c r="DHR343" s="84"/>
      <c r="DHS343" s="84"/>
      <c r="DHT343" s="84"/>
      <c r="DHU343" s="84"/>
      <c r="DHV343" s="84"/>
      <c r="DHW343" s="84"/>
      <c r="DHX343" s="84"/>
      <c r="DHY343" s="84"/>
      <c r="DHZ343" s="84"/>
      <c r="DIA343" s="84"/>
      <c r="DIB343" s="84"/>
      <c r="DIC343" s="84"/>
      <c r="DID343" s="84"/>
      <c r="DIE343" s="84"/>
      <c r="DIF343" s="84"/>
      <c r="DIG343" s="84"/>
      <c r="DIH343" s="84"/>
      <c r="DII343" s="84"/>
      <c r="DIJ343" s="84"/>
      <c r="DIK343" s="84"/>
      <c r="DIL343" s="84"/>
      <c r="DIM343" s="84"/>
      <c r="DIN343" s="84"/>
      <c r="DIO343" s="84"/>
      <c r="DIP343" s="84"/>
      <c r="DIQ343" s="84"/>
      <c r="DIR343" s="84"/>
      <c r="DIS343" s="84"/>
      <c r="DIT343" s="84"/>
      <c r="DIU343" s="84"/>
      <c r="DIV343" s="84"/>
      <c r="DIW343" s="84"/>
      <c r="DIX343" s="84"/>
      <c r="DIY343" s="84"/>
      <c r="DIZ343" s="84"/>
      <c r="DJA343" s="84"/>
      <c r="DJB343" s="84"/>
      <c r="DJC343" s="84"/>
      <c r="DJD343" s="84"/>
      <c r="DJE343" s="84"/>
      <c r="DJF343" s="84"/>
      <c r="DJG343" s="84"/>
      <c r="DJH343" s="84"/>
      <c r="DJI343" s="84"/>
      <c r="DJJ343" s="84"/>
      <c r="DJK343" s="84"/>
      <c r="DJL343" s="84"/>
      <c r="DJM343" s="84"/>
      <c r="DJN343" s="84"/>
      <c r="DJO343" s="84"/>
      <c r="DJP343" s="84"/>
      <c r="DJQ343" s="84"/>
      <c r="DJR343" s="84"/>
      <c r="DJS343" s="84"/>
      <c r="DJT343" s="84"/>
      <c r="DJU343" s="84"/>
      <c r="DJV343" s="84"/>
      <c r="DJW343" s="84"/>
      <c r="DJX343" s="84"/>
      <c r="DJY343" s="84"/>
      <c r="DJZ343" s="84"/>
      <c r="DKA343" s="84"/>
      <c r="DKB343" s="84"/>
      <c r="DKC343" s="84"/>
      <c r="DKD343" s="84"/>
      <c r="DKE343" s="84"/>
      <c r="DKF343" s="84"/>
      <c r="DKG343" s="84"/>
      <c r="DKH343" s="84"/>
      <c r="DKI343" s="84"/>
      <c r="DKJ343" s="84"/>
      <c r="DKK343" s="84"/>
      <c r="DKL343" s="84"/>
      <c r="DKM343" s="84"/>
      <c r="DKN343" s="84"/>
      <c r="DKO343" s="84"/>
      <c r="DKP343" s="84"/>
      <c r="DKQ343" s="84"/>
      <c r="DKR343" s="84"/>
      <c r="DKS343" s="84"/>
      <c r="DKT343" s="84"/>
      <c r="DKU343" s="84"/>
      <c r="DKV343" s="84"/>
      <c r="DKW343" s="84"/>
      <c r="DKX343" s="84"/>
      <c r="DKY343" s="84"/>
      <c r="DKZ343" s="84"/>
      <c r="DLA343" s="84"/>
      <c r="DLB343" s="84"/>
      <c r="DLC343" s="84"/>
      <c r="DLD343" s="84"/>
      <c r="DLE343" s="84"/>
      <c r="DLF343" s="84"/>
      <c r="DLG343" s="84"/>
      <c r="DLH343" s="84"/>
      <c r="DLI343" s="84"/>
      <c r="DLJ343" s="84"/>
      <c r="DLK343" s="84"/>
      <c r="DLL343" s="84"/>
      <c r="DLM343" s="84"/>
      <c r="DLN343" s="84"/>
      <c r="DLO343" s="84"/>
      <c r="DLP343" s="84"/>
      <c r="DLQ343" s="84"/>
      <c r="DLR343" s="84"/>
      <c r="DLS343" s="84"/>
      <c r="DLT343" s="84"/>
      <c r="DLU343" s="84"/>
      <c r="DLV343" s="84"/>
      <c r="DLW343" s="84"/>
      <c r="DLX343" s="84"/>
      <c r="DLY343" s="84"/>
      <c r="DLZ343" s="84"/>
      <c r="DMA343" s="84"/>
      <c r="DMB343" s="84"/>
      <c r="DMC343" s="84"/>
      <c r="DMD343" s="84"/>
      <c r="DME343" s="84"/>
      <c r="DMF343" s="84"/>
      <c r="DMG343" s="84"/>
      <c r="DMH343" s="84"/>
      <c r="DMI343" s="84"/>
      <c r="DMJ343" s="84"/>
      <c r="DMK343" s="84"/>
      <c r="DML343" s="84"/>
      <c r="DMM343" s="84"/>
      <c r="DMN343" s="84"/>
      <c r="DMO343" s="84"/>
      <c r="DMP343" s="84"/>
      <c r="DMQ343" s="84"/>
      <c r="DMR343" s="84"/>
      <c r="DMS343" s="84"/>
      <c r="DMT343" s="84"/>
      <c r="DMU343" s="84"/>
      <c r="DMV343" s="84"/>
      <c r="DMW343" s="84"/>
      <c r="DMX343" s="84"/>
      <c r="DMY343" s="84"/>
      <c r="DMZ343" s="84"/>
      <c r="DNA343" s="84"/>
      <c r="DNB343" s="84"/>
      <c r="DNC343" s="84"/>
      <c r="DND343" s="84"/>
      <c r="DNE343" s="84"/>
      <c r="DNF343" s="84"/>
      <c r="DNG343" s="84"/>
      <c r="DNH343" s="84"/>
      <c r="DNI343" s="84"/>
      <c r="DNJ343" s="84"/>
      <c r="DNK343" s="84"/>
      <c r="DNL343" s="84"/>
      <c r="DNM343" s="84"/>
      <c r="DNN343" s="84"/>
      <c r="DNO343" s="84"/>
      <c r="DNP343" s="84"/>
      <c r="DNQ343" s="84"/>
      <c r="DNR343" s="84"/>
      <c r="DNS343" s="84"/>
      <c r="DNT343" s="84"/>
      <c r="DNU343" s="84"/>
      <c r="DNV343" s="84"/>
      <c r="DNW343" s="84"/>
      <c r="DNX343" s="84"/>
      <c r="DNY343" s="84"/>
      <c r="DNZ343" s="84"/>
      <c r="DOA343" s="84"/>
      <c r="DOB343" s="84"/>
      <c r="DOC343" s="84"/>
      <c r="DOD343" s="84"/>
      <c r="DOE343" s="84"/>
      <c r="DOF343" s="84"/>
      <c r="DOG343" s="84"/>
      <c r="DOH343" s="84"/>
      <c r="DOI343" s="84"/>
      <c r="DOJ343" s="84"/>
      <c r="DOK343" s="84"/>
      <c r="DOL343" s="84"/>
      <c r="DOM343" s="84"/>
      <c r="DON343" s="84"/>
      <c r="DOO343" s="84"/>
      <c r="DOP343" s="84"/>
      <c r="DOQ343" s="84"/>
      <c r="DOR343" s="84"/>
      <c r="DOS343" s="84"/>
      <c r="DOT343" s="84"/>
      <c r="DOU343" s="84"/>
      <c r="DOV343" s="84"/>
      <c r="DOW343" s="84"/>
      <c r="DOX343" s="84"/>
      <c r="DOY343" s="84"/>
      <c r="DOZ343" s="84"/>
      <c r="DPA343" s="84"/>
      <c r="DPB343" s="84"/>
      <c r="DPC343" s="84"/>
      <c r="DPD343" s="84"/>
      <c r="DPE343" s="84"/>
      <c r="DPF343" s="84"/>
      <c r="DPG343" s="84"/>
      <c r="DPH343" s="84"/>
      <c r="DPI343" s="84"/>
      <c r="DPJ343" s="84"/>
      <c r="DPK343" s="84"/>
      <c r="DPL343" s="84"/>
      <c r="DPM343" s="84"/>
      <c r="DPN343" s="84"/>
      <c r="DPO343" s="84"/>
      <c r="DPP343" s="84"/>
      <c r="DPQ343" s="84"/>
      <c r="DPR343" s="84"/>
      <c r="DPS343" s="84"/>
      <c r="DPT343" s="84"/>
      <c r="DPU343" s="84"/>
      <c r="DPV343" s="84"/>
      <c r="DPW343" s="84"/>
      <c r="DPX343" s="84"/>
      <c r="DPY343" s="84"/>
      <c r="DPZ343" s="84"/>
      <c r="DQA343" s="84"/>
      <c r="DQB343" s="84"/>
      <c r="DQC343" s="84"/>
      <c r="DQD343" s="84"/>
      <c r="DQE343" s="84"/>
      <c r="DQF343" s="84"/>
      <c r="DQG343" s="84"/>
      <c r="DQH343" s="84"/>
      <c r="DQI343" s="84"/>
      <c r="DQJ343" s="84"/>
      <c r="DQK343" s="84"/>
      <c r="DQL343" s="84"/>
      <c r="DQM343" s="84"/>
      <c r="DQN343" s="84"/>
      <c r="DQO343" s="84"/>
      <c r="DQP343" s="84"/>
      <c r="DQQ343" s="84"/>
      <c r="DQR343" s="84"/>
      <c r="DQS343" s="84"/>
      <c r="DQT343" s="84"/>
      <c r="DQU343" s="84"/>
      <c r="DQV343" s="84"/>
      <c r="DQW343" s="84"/>
      <c r="DQX343" s="84"/>
      <c r="DQY343" s="84"/>
      <c r="DQZ343" s="84"/>
      <c r="DRA343" s="84"/>
      <c r="DRB343" s="84"/>
      <c r="DRC343" s="84"/>
      <c r="DRD343" s="84"/>
      <c r="DRE343" s="84"/>
      <c r="DRF343" s="84"/>
      <c r="DRG343" s="84"/>
      <c r="DRH343" s="84"/>
      <c r="DRI343" s="84"/>
      <c r="DRJ343" s="84"/>
      <c r="DRK343" s="84"/>
      <c r="DRL343" s="84"/>
      <c r="DRM343" s="84"/>
      <c r="DRN343" s="84"/>
      <c r="DRO343" s="84"/>
      <c r="DRP343" s="84"/>
      <c r="DRQ343" s="84"/>
      <c r="DRR343" s="84"/>
      <c r="DRS343" s="84"/>
      <c r="DRT343" s="84"/>
      <c r="DRU343" s="84"/>
      <c r="DRV343" s="84"/>
      <c r="DRW343" s="84"/>
      <c r="DRX343" s="84"/>
      <c r="DRY343" s="84"/>
      <c r="DRZ343" s="84"/>
      <c r="DSA343" s="84"/>
      <c r="DSB343" s="84"/>
      <c r="DSC343" s="84"/>
      <c r="DSD343" s="84"/>
      <c r="DSE343" s="84"/>
      <c r="DSF343" s="84"/>
      <c r="DSG343" s="84"/>
      <c r="DSH343" s="84"/>
      <c r="DSI343" s="84"/>
      <c r="DSJ343" s="84"/>
      <c r="DSK343" s="84"/>
      <c r="DSL343" s="84"/>
      <c r="DSM343" s="84"/>
      <c r="DSN343" s="84"/>
      <c r="DSO343" s="84"/>
      <c r="DSP343" s="84"/>
      <c r="DSQ343" s="84"/>
      <c r="DSR343" s="84"/>
      <c r="DSS343" s="84"/>
      <c r="DST343" s="84"/>
      <c r="DSU343" s="84"/>
      <c r="DSV343" s="84"/>
      <c r="DSW343" s="84"/>
      <c r="DSX343" s="84"/>
      <c r="DSY343" s="84"/>
      <c r="DSZ343" s="84"/>
      <c r="DTA343" s="84"/>
      <c r="DTB343" s="84"/>
      <c r="DTC343" s="84"/>
      <c r="DTD343" s="84"/>
      <c r="DTE343" s="84"/>
      <c r="DTF343" s="84"/>
      <c r="DTG343" s="84"/>
      <c r="DTH343" s="84"/>
      <c r="DTI343" s="84"/>
      <c r="DTJ343" s="84"/>
      <c r="DTK343" s="84"/>
      <c r="DTL343" s="84"/>
      <c r="DTM343" s="84"/>
      <c r="DTN343" s="84"/>
      <c r="DTO343" s="84"/>
      <c r="DTP343" s="84"/>
      <c r="DTQ343" s="84"/>
      <c r="DTR343" s="84"/>
      <c r="DTS343" s="84"/>
      <c r="DTT343" s="84"/>
      <c r="DTU343" s="84"/>
      <c r="DTV343" s="84"/>
      <c r="DTW343" s="84"/>
      <c r="DTX343" s="84"/>
      <c r="DTY343" s="84"/>
      <c r="DTZ343" s="84"/>
      <c r="DUA343" s="84"/>
      <c r="DUB343" s="84"/>
      <c r="DUC343" s="84"/>
      <c r="DUD343" s="84"/>
      <c r="DUE343" s="84"/>
      <c r="DUF343" s="84"/>
      <c r="DUG343" s="84"/>
      <c r="DUH343" s="84"/>
      <c r="DUI343" s="84"/>
      <c r="DUJ343" s="84"/>
      <c r="DUK343" s="84"/>
      <c r="DUL343" s="84"/>
      <c r="DUM343" s="84"/>
      <c r="DUN343" s="84"/>
      <c r="DUO343" s="84"/>
      <c r="DUP343" s="84"/>
      <c r="DUQ343" s="84"/>
      <c r="DUR343" s="84"/>
      <c r="DUS343" s="84"/>
      <c r="DUT343" s="84"/>
      <c r="DUU343" s="84"/>
      <c r="DUV343" s="84"/>
      <c r="DUW343" s="84"/>
      <c r="DUX343" s="84"/>
      <c r="DUY343" s="84"/>
      <c r="DUZ343" s="84"/>
      <c r="DVA343" s="84"/>
      <c r="DVB343" s="84"/>
      <c r="DVC343" s="84"/>
      <c r="DVD343" s="84"/>
      <c r="DVE343" s="84"/>
      <c r="DVF343" s="84"/>
      <c r="DVG343" s="84"/>
      <c r="DVH343" s="84"/>
      <c r="DVI343" s="84"/>
      <c r="DVJ343" s="84"/>
      <c r="DVK343" s="84"/>
      <c r="DVL343" s="84"/>
      <c r="DVM343" s="84"/>
      <c r="DVN343" s="84"/>
      <c r="DVO343" s="84"/>
      <c r="DVP343" s="84"/>
      <c r="DVQ343" s="84"/>
      <c r="DVR343" s="84"/>
      <c r="DVS343" s="84"/>
      <c r="DVT343" s="84"/>
      <c r="DVU343" s="84"/>
      <c r="DVV343" s="84"/>
      <c r="DVW343" s="84"/>
      <c r="DVX343" s="84"/>
      <c r="DVY343" s="84"/>
      <c r="DVZ343" s="84"/>
      <c r="DWA343" s="84"/>
      <c r="DWB343" s="84"/>
      <c r="DWC343" s="84"/>
      <c r="DWD343" s="84"/>
      <c r="DWE343" s="84"/>
      <c r="DWF343" s="84"/>
      <c r="DWG343" s="84"/>
      <c r="DWH343" s="84"/>
      <c r="DWI343" s="84"/>
      <c r="DWJ343" s="84"/>
      <c r="DWK343" s="84"/>
      <c r="DWL343" s="84"/>
      <c r="DWM343" s="84"/>
      <c r="DWN343" s="84"/>
      <c r="DWO343" s="84"/>
      <c r="DWP343" s="84"/>
      <c r="DWQ343" s="84"/>
      <c r="DWR343" s="84"/>
      <c r="DWS343" s="84"/>
      <c r="DWT343" s="84"/>
      <c r="DWU343" s="84"/>
      <c r="DWV343" s="84"/>
      <c r="DWW343" s="84"/>
      <c r="DWX343" s="84"/>
      <c r="DWY343" s="84"/>
      <c r="DWZ343" s="84"/>
      <c r="DXA343" s="84"/>
      <c r="DXB343" s="84"/>
      <c r="DXC343" s="84"/>
      <c r="DXD343" s="84"/>
      <c r="DXE343" s="84"/>
      <c r="DXF343" s="84"/>
      <c r="DXG343" s="84"/>
      <c r="DXH343" s="84"/>
      <c r="DXI343" s="84"/>
      <c r="DXJ343" s="84"/>
      <c r="DXK343" s="84"/>
      <c r="DXL343" s="84"/>
      <c r="DXM343" s="84"/>
      <c r="DXN343" s="84"/>
      <c r="DXO343" s="84"/>
      <c r="DXP343" s="84"/>
      <c r="DXQ343" s="84"/>
      <c r="DXR343" s="84"/>
      <c r="DXS343" s="84"/>
      <c r="DXT343" s="84"/>
      <c r="DXU343" s="84"/>
      <c r="DXV343" s="84"/>
      <c r="DXW343" s="84"/>
      <c r="DXX343" s="84"/>
      <c r="DXY343" s="84"/>
      <c r="DXZ343" s="84"/>
      <c r="DYA343" s="84"/>
      <c r="DYB343" s="84"/>
      <c r="DYC343" s="84"/>
      <c r="DYD343" s="84"/>
      <c r="DYE343" s="84"/>
      <c r="DYF343" s="84"/>
      <c r="DYG343" s="84"/>
      <c r="DYH343" s="84"/>
      <c r="DYI343" s="84"/>
      <c r="DYJ343" s="84"/>
      <c r="DYK343" s="84"/>
      <c r="DYL343" s="84"/>
      <c r="DYM343" s="84"/>
      <c r="DYN343" s="84"/>
      <c r="DYO343" s="84"/>
      <c r="DYP343" s="84"/>
      <c r="DYQ343" s="84"/>
      <c r="DYR343" s="84"/>
      <c r="DYS343" s="84"/>
      <c r="DYT343" s="84"/>
      <c r="DYU343" s="84"/>
      <c r="DYV343" s="84"/>
      <c r="DYW343" s="84"/>
      <c r="DYX343" s="84"/>
      <c r="DYY343" s="84"/>
      <c r="DYZ343" s="84"/>
      <c r="DZA343" s="84"/>
      <c r="DZB343" s="84"/>
      <c r="DZC343" s="84"/>
      <c r="DZD343" s="84"/>
      <c r="DZE343" s="84"/>
      <c r="DZF343" s="84"/>
      <c r="DZG343" s="84"/>
      <c r="DZH343" s="84"/>
      <c r="DZI343" s="84"/>
      <c r="DZJ343" s="84"/>
      <c r="DZK343" s="84"/>
      <c r="DZL343" s="84"/>
      <c r="DZM343" s="84"/>
      <c r="DZN343" s="84"/>
      <c r="DZO343" s="84"/>
      <c r="DZP343" s="84"/>
      <c r="DZQ343" s="84"/>
      <c r="DZR343" s="84"/>
      <c r="DZS343" s="84"/>
      <c r="DZT343" s="84"/>
      <c r="DZU343" s="84"/>
      <c r="DZV343" s="84"/>
      <c r="DZW343" s="84"/>
      <c r="DZX343" s="84"/>
      <c r="DZY343" s="84"/>
      <c r="DZZ343" s="84"/>
      <c r="EAA343" s="84"/>
      <c r="EAB343" s="84"/>
      <c r="EAC343" s="84"/>
      <c r="EAD343" s="84"/>
      <c r="EAE343" s="84"/>
      <c r="EAF343" s="84"/>
      <c r="EAG343" s="84"/>
      <c r="EAH343" s="84"/>
      <c r="EAI343" s="84"/>
      <c r="EAJ343" s="84"/>
      <c r="EAK343" s="84"/>
      <c r="EAL343" s="84"/>
      <c r="EAM343" s="84"/>
      <c r="EAN343" s="84"/>
      <c r="EAO343" s="84"/>
      <c r="EAP343" s="84"/>
      <c r="EAQ343" s="84"/>
      <c r="EAR343" s="84"/>
      <c r="EAS343" s="84"/>
      <c r="EAT343" s="84"/>
      <c r="EAU343" s="84"/>
      <c r="EAV343" s="84"/>
      <c r="EAW343" s="84"/>
      <c r="EAX343" s="84"/>
      <c r="EAY343" s="84"/>
      <c r="EAZ343" s="84"/>
      <c r="EBA343" s="84"/>
      <c r="EBB343" s="84"/>
      <c r="EBC343" s="84"/>
      <c r="EBD343" s="84"/>
      <c r="EBE343" s="84"/>
      <c r="EBF343" s="84"/>
      <c r="EBG343" s="84"/>
      <c r="EBH343" s="84"/>
      <c r="EBI343" s="84"/>
      <c r="EBJ343" s="84"/>
      <c r="EBK343" s="84"/>
      <c r="EBL343" s="84"/>
      <c r="EBM343" s="84"/>
      <c r="EBN343" s="84"/>
      <c r="EBO343" s="84"/>
      <c r="EBP343" s="84"/>
      <c r="EBQ343" s="84"/>
      <c r="EBR343" s="84"/>
      <c r="EBS343" s="84"/>
      <c r="EBT343" s="84"/>
      <c r="EBU343" s="84"/>
      <c r="EBV343" s="84"/>
      <c r="EBW343" s="84"/>
      <c r="EBX343" s="84"/>
      <c r="EBY343" s="84"/>
      <c r="EBZ343" s="84"/>
      <c r="ECA343" s="84"/>
      <c r="ECB343" s="84"/>
      <c r="ECC343" s="84"/>
      <c r="ECD343" s="84"/>
      <c r="ECE343" s="84"/>
      <c r="ECF343" s="84"/>
      <c r="ECG343" s="84"/>
      <c r="ECH343" s="84"/>
      <c r="ECI343" s="84"/>
      <c r="ECJ343" s="84"/>
      <c r="ECK343" s="84"/>
      <c r="ECL343" s="84"/>
      <c r="ECM343" s="84"/>
      <c r="ECN343" s="84"/>
      <c r="ECO343" s="84"/>
      <c r="ECP343" s="84"/>
      <c r="ECQ343" s="84"/>
      <c r="ECR343" s="84"/>
      <c r="ECS343" s="84"/>
      <c r="ECT343" s="84"/>
      <c r="ECU343" s="84"/>
      <c r="ECV343" s="84"/>
      <c r="ECW343" s="84"/>
      <c r="ECX343" s="84"/>
      <c r="ECY343" s="84"/>
      <c r="ECZ343" s="84"/>
      <c r="EDA343" s="84"/>
      <c r="EDB343" s="84"/>
      <c r="EDC343" s="84"/>
      <c r="EDD343" s="84"/>
      <c r="EDE343" s="84"/>
      <c r="EDF343" s="84"/>
      <c r="EDG343" s="84"/>
      <c r="EDH343" s="84"/>
      <c r="EDI343" s="84"/>
      <c r="EDJ343" s="84"/>
      <c r="EDK343" s="84"/>
      <c r="EDL343" s="84"/>
      <c r="EDM343" s="84"/>
      <c r="EDN343" s="84"/>
      <c r="EDO343" s="84"/>
      <c r="EDP343" s="84"/>
      <c r="EDQ343" s="84"/>
      <c r="EDR343" s="84"/>
      <c r="EDS343" s="84"/>
      <c r="EDT343" s="84"/>
      <c r="EDU343" s="84"/>
      <c r="EDV343" s="84"/>
      <c r="EDW343" s="84"/>
      <c r="EDX343" s="84"/>
      <c r="EDY343" s="84"/>
      <c r="EDZ343" s="84"/>
      <c r="EEA343" s="84"/>
      <c r="EEB343" s="84"/>
      <c r="EEC343" s="84"/>
      <c r="EED343" s="84"/>
      <c r="EEE343" s="84"/>
      <c r="EEF343" s="84"/>
      <c r="EEG343" s="84"/>
      <c r="EEH343" s="84"/>
      <c r="EEI343" s="84"/>
      <c r="EEJ343" s="84"/>
      <c r="EEK343" s="84"/>
      <c r="EEL343" s="84"/>
      <c r="EEM343" s="84"/>
      <c r="EEN343" s="84"/>
      <c r="EEO343" s="84"/>
      <c r="EEP343" s="84"/>
      <c r="EEQ343" s="84"/>
      <c r="EER343" s="84"/>
      <c r="EES343" s="84"/>
      <c r="EET343" s="84"/>
      <c r="EEU343" s="84"/>
      <c r="EEV343" s="84"/>
      <c r="EEW343" s="84"/>
      <c r="EEX343" s="84"/>
      <c r="EEY343" s="84"/>
      <c r="EEZ343" s="84"/>
      <c r="EFA343" s="84"/>
      <c r="EFB343" s="84"/>
      <c r="EFC343" s="84"/>
      <c r="EFD343" s="84"/>
      <c r="EFE343" s="84"/>
      <c r="EFF343" s="84"/>
      <c r="EFG343" s="84"/>
      <c r="EFH343" s="84"/>
      <c r="EFI343" s="84"/>
      <c r="EFJ343" s="84"/>
      <c r="EFK343" s="84"/>
      <c r="EFL343" s="84"/>
      <c r="EFM343" s="84"/>
      <c r="EFN343" s="84"/>
      <c r="EFO343" s="84"/>
      <c r="EFP343" s="84"/>
      <c r="EFQ343" s="84"/>
      <c r="EFR343" s="84"/>
      <c r="EFS343" s="84"/>
      <c r="EFT343" s="84"/>
      <c r="EFU343" s="84"/>
      <c r="EFV343" s="84"/>
      <c r="EFW343" s="84"/>
      <c r="EFX343" s="84"/>
      <c r="EFY343" s="84"/>
      <c r="EFZ343" s="84"/>
      <c r="EGA343" s="84"/>
      <c r="EGB343" s="84"/>
      <c r="EGC343" s="84"/>
      <c r="EGD343" s="84"/>
      <c r="EGE343" s="84"/>
      <c r="EGF343" s="84"/>
      <c r="EGG343" s="84"/>
      <c r="EGH343" s="84"/>
      <c r="EGI343" s="84"/>
      <c r="EGJ343" s="84"/>
      <c r="EGK343" s="84"/>
      <c r="EGL343" s="84"/>
      <c r="EGM343" s="84"/>
      <c r="EGN343" s="84"/>
      <c r="EGO343" s="84"/>
      <c r="EGP343" s="84"/>
      <c r="EGQ343" s="84"/>
      <c r="EGR343" s="84"/>
      <c r="EGS343" s="84"/>
      <c r="EGT343" s="84"/>
      <c r="EGU343" s="84"/>
      <c r="EGV343" s="84"/>
      <c r="EGW343" s="84"/>
      <c r="EGX343" s="84"/>
      <c r="EGY343" s="84"/>
      <c r="EGZ343" s="84"/>
      <c r="EHA343" s="84"/>
      <c r="EHB343" s="84"/>
      <c r="EHC343" s="84"/>
      <c r="EHD343" s="84"/>
      <c r="EHE343" s="84"/>
      <c r="EHF343" s="84"/>
      <c r="EHG343" s="84"/>
      <c r="EHH343" s="84"/>
      <c r="EHI343" s="84"/>
      <c r="EHJ343" s="84"/>
      <c r="EHK343" s="84"/>
      <c r="EHL343" s="84"/>
      <c r="EHM343" s="84"/>
      <c r="EHN343" s="84"/>
      <c r="EHO343" s="84"/>
      <c r="EHP343" s="84"/>
      <c r="EHQ343" s="84"/>
      <c r="EHR343" s="84"/>
      <c r="EHS343" s="84"/>
      <c r="EHT343" s="84"/>
      <c r="EHU343" s="84"/>
      <c r="EHV343" s="84"/>
      <c r="EHW343" s="84"/>
      <c r="EHX343" s="84"/>
      <c r="EHY343" s="84"/>
      <c r="EHZ343" s="84"/>
      <c r="EIA343" s="84"/>
      <c r="EIB343" s="84"/>
      <c r="EIC343" s="84"/>
      <c r="EID343" s="84"/>
      <c r="EIE343" s="84"/>
      <c r="EIF343" s="84"/>
      <c r="EIG343" s="84"/>
      <c r="EIH343" s="84"/>
      <c r="EII343" s="84"/>
      <c r="EIJ343" s="84"/>
      <c r="EIK343" s="84"/>
      <c r="EIL343" s="84"/>
      <c r="EIM343" s="84"/>
      <c r="EIN343" s="84"/>
      <c r="EIO343" s="84"/>
      <c r="EIP343" s="84"/>
      <c r="EIQ343" s="84"/>
      <c r="EIR343" s="84"/>
      <c r="EIS343" s="84"/>
      <c r="EIT343" s="84"/>
      <c r="EIU343" s="84"/>
      <c r="EIV343" s="84"/>
      <c r="EIW343" s="84"/>
      <c r="EIX343" s="84"/>
      <c r="EIY343" s="84"/>
      <c r="EIZ343" s="84"/>
      <c r="EJA343" s="84"/>
      <c r="EJB343" s="84"/>
      <c r="EJC343" s="84"/>
      <c r="EJD343" s="84"/>
      <c r="EJE343" s="84"/>
      <c r="EJF343" s="84"/>
      <c r="EJG343" s="84"/>
      <c r="EJH343" s="84"/>
      <c r="EJI343" s="84"/>
      <c r="EJJ343" s="84"/>
      <c r="EJK343" s="84"/>
      <c r="EJL343" s="84"/>
      <c r="EJM343" s="84"/>
      <c r="EJN343" s="84"/>
      <c r="EJO343" s="84"/>
      <c r="EJP343" s="84"/>
      <c r="EJQ343" s="84"/>
      <c r="EJR343" s="84"/>
      <c r="EJS343" s="84"/>
      <c r="EJT343" s="84"/>
      <c r="EJU343" s="84"/>
      <c r="EJV343" s="84"/>
      <c r="EJW343" s="84"/>
      <c r="EJX343" s="84"/>
      <c r="EJY343" s="84"/>
      <c r="EJZ343" s="84"/>
      <c r="EKA343" s="84"/>
      <c r="EKB343" s="84"/>
      <c r="EKC343" s="84"/>
      <c r="EKD343" s="84"/>
      <c r="EKE343" s="84"/>
      <c r="EKF343" s="84"/>
      <c r="EKG343" s="84"/>
      <c r="EKH343" s="84"/>
      <c r="EKI343" s="84"/>
      <c r="EKJ343" s="84"/>
      <c r="EKK343" s="84"/>
      <c r="EKL343" s="84"/>
      <c r="EKM343" s="84"/>
      <c r="EKN343" s="84"/>
      <c r="EKO343" s="84"/>
      <c r="EKP343" s="84"/>
      <c r="EKQ343" s="84"/>
      <c r="EKR343" s="84"/>
      <c r="EKS343" s="84"/>
      <c r="EKT343" s="84"/>
      <c r="EKU343" s="84"/>
      <c r="EKV343" s="84"/>
      <c r="EKW343" s="84"/>
      <c r="EKX343" s="84"/>
      <c r="EKY343" s="84"/>
      <c r="EKZ343" s="84"/>
      <c r="ELA343" s="84"/>
      <c r="ELB343" s="84"/>
      <c r="ELC343" s="84"/>
      <c r="ELD343" s="84"/>
      <c r="ELE343" s="84"/>
      <c r="ELF343" s="84"/>
      <c r="ELG343" s="84"/>
      <c r="ELH343" s="84"/>
      <c r="ELI343" s="84"/>
      <c r="ELJ343" s="84"/>
      <c r="ELK343" s="84"/>
      <c r="ELL343" s="84"/>
      <c r="ELM343" s="84"/>
      <c r="ELN343" s="84"/>
      <c r="ELO343" s="84"/>
      <c r="ELP343" s="84"/>
      <c r="ELQ343" s="84"/>
      <c r="ELR343" s="84"/>
      <c r="ELS343" s="84"/>
      <c r="ELT343" s="84"/>
      <c r="ELU343" s="84"/>
      <c r="ELV343" s="84"/>
      <c r="ELW343" s="84"/>
      <c r="ELX343" s="84"/>
      <c r="ELY343" s="84"/>
      <c r="ELZ343" s="84"/>
      <c r="EMA343" s="84"/>
      <c r="EMB343" s="84"/>
      <c r="EMC343" s="84"/>
      <c r="EMD343" s="84"/>
      <c r="EME343" s="84"/>
      <c r="EMF343" s="84"/>
      <c r="EMG343" s="84"/>
      <c r="EMH343" s="84"/>
      <c r="EMI343" s="84"/>
      <c r="EMJ343" s="84"/>
      <c r="EMK343" s="84"/>
      <c r="EML343" s="84"/>
      <c r="EMM343" s="84"/>
      <c r="EMN343" s="84"/>
      <c r="EMO343" s="84"/>
      <c r="EMP343" s="84"/>
      <c r="EMQ343" s="84"/>
      <c r="EMR343" s="84"/>
      <c r="EMS343" s="84"/>
      <c r="EMT343" s="84"/>
      <c r="EMU343" s="84"/>
      <c r="EMV343" s="84"/>
      <c r="EMW343" s="84"/>
      <c r="EMX343" s="84"/>
      <c r="EMY343" s="84"/>
      <c r="EMZ343" s="84"/>
      <c r="ENA343" s="84"/>
      <c r="ENB343" s="84"/>
      <c r="ENC343" s="84"/>
      <c r="END343" s="84"/>
      <c r="ENE343" s="84"/>
      <c r="ENF343" s="84"/>
      <c r="ENG343" s="84"/>
      <c r="ENH343" s="84"/>
      <c r="ENI343" s="84"/>
      <c r="ENJ343" s="84"/>
      <c r="ENK343" s="84"/>
      <c r="ENL343" s="84"/>
      <c r="ENM343" s="84"/>
      <c r="ENN343" s="84"/>
      <c r="ENO343" s="84"/>
      <c r="ENP343" s="84"/>
      <c r="ENQ343" s="84"/>
      <c r="ENR343" s="84"/>
      <c r="ENS343" s="84"/>
      <c r="ENT343" s="84"/>
      <c r="ENU343" s="84"/>
      <c r="ENV343" s="84"/>
      <c r="ENW343" s="84"/>
      <c r="ENX343" s="84"/>
      <c r="ENY343" s="84"/>
      <c r="ENZ343" s="84"/>
      <c r="EOA343" s="84"/>
      <c r="EOB343" s="84"/>
      <c r="EOC343" s="84"/>
      <c r="EOD343" s="84"/>
      <c r="EOE343" s="84"/>
      <c r="EOF343" s="84"/>
      <c r="EOG343" s="84"/>
      <c r="EOH343" s="84"/>
      <c r="EOI343" s="84"/>
      <c r="EOJ343" s="84"/>
      <c r="EOK343" s="84"/>
      <c r="EOL343" s="84"/>
      <c r="EOM343" s="84"/>
      <c r="EON343" s="84"/>
      <c r="EOO343" s="84"/>
      <c r="EOP343" s="84"/>
      <c r="EOQ343" s="84"/>
      <c r="EOR343" s="84"/>
      <c r="EOS343" s="84"/>
      <c r="EOT343" s="84"/>
      <c r="EOU343" s="84"/>
      <c r="EOV343" s="84"/>
      <c r="EOW343" s="84"/>
      <c r="EOX343" s="84"/>
      <c r="EOY343" s="84"/>
      <c r="EOZ343" s="84"/>
      <c r="EPA343" s="84"/>
      <c r="EPB343" s="84"/>
      <c r="EPC343" s="84"/>
      <c r="EPD343" s="84"/>
      <c r="EPE343" s="84"/>
      <c r="EPF343" s="84"/>
      <c r="EPG343" s="84"/>
      <c r="EPH343" s="84"/>
      <c r="EPI343" s="84"/>
      <c r="EPJ343" s="84"/>
      <c r="EPK343" s="84"/>
      <c r="EPL343" s="84"/>
      <c r="EPM343" s="84"/>
      <c r="EPN343" s="84"/>
      <c r="EPO343" s="84"/>
      <c r="EPP343" s="84"/>
      <c r="EPQ343" s="84"/>
      <c r="EPR343" s="84"/>
      <c r="EPS343" s="84"/>
      <c r="EPT343" s="84"/>
      <c r="EPU343" s="84"/>
      <c r="EPV343" s="84"/>
      <c r="EPW343" s="84"/>
      <c r="EPX343" s="84"/>
      <c r="EPY343" s="84"/>
      <c r="EPZ343" s="84"/>
      <c r="EQA343" s="84"/>
      <c r="EQB343" s="84"/>
      <c r="EQC343" s="84"/>
      <c r="EQD343" s="84"/>
      <c r="EQE343" s="84"/>
      <c r="EQF343" s="84"/>
      <c r="EQG343" s="84"/>
      <c r="EQH343" s="84"/>
      <c r="EQI343" s="84"/>
      <c r="EQJ343" s="84"/>
      <c r="EQK343" s="84"/>
      <c r="EQL343" s="84"/>
      <c r="EQM343" s="84"/>
      <c r="EQN343" s="84"/>
      <c r="EQO343" s="84"/>
      <c r="EQP343" s="84"/>
      <c r="EQQ343" s="84"/>
      <c r="EQR343" s="84"/>
      <c r="EQS343" s="84"/>
      <c r="EQT343" s="84"/>
      <c r="EQU343" s="84"/>
      <c r="EQV343" s="84"/>
      <c r="EQW343" s="84"/>
      <c r="EQX343" s="84"/>
      <c r="EQY343" s="84"/>
      <c r="EQZ343" s="84"/>
      <c r="ERA343" s="84"/>
      <c r="ERB343" s="84"/>
      <c r="ERC343" s="84"/>
      <c r="ERD343" s="84"/>
      <c r="ERE343" s="84"/>
      <c r="ERF343" s="84"/>
      <c r="ERG343" s="84"/>
      <c r="ERH343" s="84"/>
      <c r="ERI343" s="84"/>
      <c r="ERJ343" s="84"/>
      <c r="ERK343" s="84"/>
      <c r="ERL343" s="84"/>
      <c r="ERM343" s="84"/>
      <c r="ERN343" s="84"/>
      <c r="ERO343" s="84"/>
      <c r="ERP343" s="84"/>
      <c r="ERQ343" s="84"/>
      <c r="ERR343" s="84"/>
      <c r="ERS343" s="84"/>
      <c r="ERT343" s="84"/>
      <c r="ERU343" s="84"/>
      <c r="ERV343" s="84"/>
      <c r="ERW343" s="84"/>
      <c r="ERX343" s="84"/>
      <c r="ERY343" s="84"/>
      <c r="ERZ343" s="84"/>
      <c r="ESA343" s="84"/>
      <c r="ESB343" s="84"/>
      <c r="ESC343" s="84"/>
      <c r="ESD343" s="84"/>
      <c r="ESE343" s="84"/>
      <c r="ESF343" s="84"/>
      <c r="ESG343" s="84"/>
      <c r="ESH343" s="84"/>
      <c r="ESI343" s="84"/>
      <c r="ESJ343" s="84"/>
      <c r="ESK343" s="84"/>
      <c r="ESL343" s="84"/>
      <c r="ESM343" s="84"/>
      <c r="ESN343" s="84"/>
      <c r="ESO343" s="84"/>
      <c r="ESP343" s="84"/>
      <c r="ESQ343" s="84"/>
      <c r="ESR343" s="84"/>
      <c r="ESS343" s="84"/>
      <c r="EST343" s="84"/>
      <c r="ESU343" s="84"/>
      <c r="ESV343" s="84"/>
      <c r="ESW343" s="84"/>
      <c r="ESX343" s="84"/>
      <c r="ESY343" s="84"/>
      <c r="ESZ343" s="84"/>
      <c r="ETA343" s="84"/>
      <c r="ETB343" s="84"/>
      <c r="ETC343" s="84"/>
      <c r="ETD343" s="84"/>
      <c r="ETE343" s="84"/>
      <c r="ETF343" s="84"/>
      <c r="ETG343" s="84"/>
      <c r="ETH343" s="84"/>
      <c r="ETI343" s="84"/>
      <c r="ETJ343" s="84"/>
      <c r="ETK343" s="84"/>
      <c r="ETL343" s="84"/>
      <c r="ETM343" s="84"/>
      <c r="ETN343" s="84"/>
      <c r="ETO343" s="84"/>
      <c r="ETP343" s="84"/>
      <c r="ETQ343" s="84"/>
      <c r="ETR343" s="84"/>
      <c r="ETS343" s="84"/>
      <c r="ETT343" s="84"/>
      <c r="ETU343" s="84"/>
      <c r="ETV343" s="84"/>
      <c r="ETW343" s="84"/>
      <c r="ETX343" s="84"/>
      <c r="ETY343" s="84"/>
      <c r="ETZ343" s="84"/>
      <c r="EUA343" s="84"/>
      <c r="EUB343" s="84"/>
      <c r="EUC343" s="84"/>
      <c r="EUD343" s="84"/>
      <c r="EUE343" s="84"/>
      <c r="EUF343" s="84"/>
      <c r="EUG343" s="84"/>
      <c r="EUH343" s="84"/>
      <c r="EUI343" s="84"/>
      <c r="EUJ343" s="84"/>
      <c r="EUK343" s="84"/>
      <c r="EUL343" s="84"/>
      <c r="EUM343" s="84"/>
      <c r="EUN343" s="84"/>
      <c r="EUO343" s="84"/>
      <c r="EUP343" s="84"/>
      <c r="EUQ343" s="84"/>
      <c r="EUR343" s="84"/>
      <c r="EUS343" s="84"/>
      <c r="EUT343" s="84"/>
      <c r="EUU343" s="84"/>
      <c r="EUV343" s="84"/>
      <c r="EUW343" s="84"/>
      <c r="EUX343" s="84"/>
      <c r="EUY343" s="84"/>
      <c r="EUZ343" s="84"/>
      <c r="EVA343" s="84"/>
      <c r="EVB343" s="84"/>
      <c r="EVC343" s="84"/>
      <c r="EVD343" s="84"/>
      <c r="EVE343" s="84"/>
      <c r="EVF343" s="84"/>
      <c r="EVG343" s="84"/>
      <c r="EVH343" s="84"/>
      <c r="EVI343" s="84"/>
      <c r="EVJ343" s="84"/>
      <c r="EVK343" s="84"/>
      <c r="EVL343" s="84"/>
      <c r="EVM343" s="84"/>
      <c r="EVN343" s="84"/>
      <c r="EVO343" s="84"/>
      <c r="EVP343" s="84"/>
      <c r="EVQ343" s="84"/>
      <c r="EVR343" s="84"/>
      <c r="EVS343" s="84"/>
      <c r="EVT343" s="84"/>
      <c r="EVU343" s="84"/>
      <c r="EVV343" s="84"/>
      <c r="EVW343" s="84"/>
      <c r="EVX343" s="84"/>
      <c r="EVY343" s="84"/>
      <c r="EVZ343" s="84"/>
      <c r="EWA343" s="84"/>
      <c r="EWB343" s="84"/>
      <c r="EWC343" s="84"/>
      <c r="EWD343" s="84"/>
      <c r="EWE343" s="84"/>
      <c r="EWF343" s="84"/>
      <c r="EWG343" s="84"/>
      <c r="EWH343" s="84"/>
      <c r="EWI343" s="84"/>
      <c r="EWJ343" s="84"/>
      <c r="EWK343" s="84"/>
      <c r="EWL343" s="84"/>
      <c r="EWM343" s="84"/>
      <c r="EWN343" s="84"/>
      <c r="EWO343" s="84"/>
      <c r="EWP343" s="84"/>
      <c r="EWQ343" s="84"/>
      <c r="EWR343" s="84"/>
      <c r="EWS343" s="84"/>
      <c r="EWT343" s="84"/>
      <c r="EWU343" s="84"/>
      <c r="EWV343" s="84"/>
      <c r="EWW343" s="84"/>
      <c r="EWX343" s="84"/>
      <c r="EWY343" s="84"/>
      <c r="EWZ343" s="84"/>
      <c r="EXA343" s="84"/>
      <c r="EXB343" s="84"/>
      <c r="EXC343" s="84"/>
      <c r="EXD343" s="84"/>
      <c r="EXE343" s="84"/>
      <c r="EXF343" s="84"/>
      <c r="EXG343" s="84"/>
      <c r="EXH343" s="84"/>
      <c r="EXI343" s="84"/>
      <c r="EXJ343" s="84"/>
      <c r="EXK343" s="84"/>
      <c r="EXL343" s="84"/>
      <c r="EXM343" s="84"/>
      <c r="EXN343" s="84"/>
      <c r="EXO343" s="84"/>
      <c r="EXP343" s="84"/>
      <c r="EXQ343" s="84"/>
      <c r="EXR343" s="84"/>
      <c r="EXS343" s="84"/>
      <c r="EXT343" s="84"/>
      <c r="EXU343" s="84"/>
      <c r="EXV343" s="84"/>
      <c r="EXW343" s="84"/>
      <c r="EXX343" s="84"/>
      <c r="EXY343" s="84"/>
      <c r="EXZ343" s="84"/>
      <c r="EYA343" s="84"/>
      <c r="EYB343" s="84"/>
      <c r="EYC343" s="84"/>
      <c r="EYD343" s="84"/>
      <c r="EYE343" s="84"/>
      <c r="EYF343" s="84"/>
      <c r="EYG343" s="84"/>
      <c r="EYH343" s="84"/>
      <c r="EYI343" s="84"/>
      <c r="EYJ343" s="84"/>
      <c r="EYK343" s="84"/>
      <c r="EYL343" s="84"/>
      <c r="EYM343" s="84"/>
      <c r="EYN343" s="84"/>
      <c r="EYO343" s="84"/>
      <c r="EYP343" s="84"/>
      <c r="EYQ343" s="84"/>
      <c r="EYR343" s="84"/>
      <c r="EYS343" s="84"/>
      <c r="EYT343" s="84"/>
      <c r="EYU343" s="84"/>
      <c r="EYV343" s="84"/>
      <c r="EYW343" s="84"/>
      <c r="EYX343" s="84"/>
      <c r="EYY343" s="84"/>
      <c r="EYZ343" s="84"/>
      <c r="EZA343" s="84"/>
      <c r="EZB343" s="84"/>
      <c r="EZC343" s="84"/>
      <c r="EZD343" s="84"/>
      <c r="EZE343" s="84"/>
      <c r="EZF343" s="84"/>
      <c r="EZG343" s="84"/>
      <c r="EZH343" s="84"/>
      <c r="EZI343" s="84"/>
      <c r="EZJ343" s="84"/>
      <c r="EZK343" s="84"/>
      <c r="EZL343" s="84"/>
      <c r="EZM343" s="84"/>
      <c r="EZN343" s="84"/>
      <c r="EZO343" s="84"/>
      <c r="EZP343" s="84"/>
      <c r="EZQ343" s="84"/>
      <c r="EZR343" s="84"/>
      <c r="EZS343" s="84"/>
      <c r="EZT343" s="84"/>
      <c r="EZU343" s="84"/>
      <c r="EZV343" s="84"/>
      <c r="EZW343" s="84"/>
      <c r="EZX343" s="84"/>
      <c r="EZY343" s="84"/>
      <c r="EZZ343" s="84"/>
      <c r="FAA343" s="84"/>
      <c r="FAB343" s="84"/>
      <c r="FAC343" s="84"/>
      <c r="FAD343" s="84"/>
      <c r="FAE343" s="84"/>
      <c r="FAF343" s="84"/>
      <c r="FAG343" s="84"/>
      <c r="FAH343" s="84"/>
      <c r="FAI343" s="84"/>
      <c r="FAJ343" s="84"/>
      <c r="FAK343" s="84"/>
      <c r="FAL343" s="84"/>
      <c r="FAM343" s="84"/>
      <c r="FAN343" s="84"/>
      <c r="FAO343" s="84"/>
      <c r="FAP343" s="84"/>
      <c r="FAQ343" s="84"/>
      <c r="FAR343" s="84"/>
      <c r="FAS343" s="84"/>
      <c r="FAT343" s="84"/>
      <c r="FAU343" s="84"/>
      <c r="FAV343" s="84"/>
      <c r="FAW343" s="84"/>
      <c r="FAX343" s="84"/>
      <c r="FAY343" s="84"/>
      <c r="FAZ343" s="84"/>
      <c r="FBA343" s="84"/>
      <c r="FBB343" s="84"/>
      <c r="FBC343" s="84"/>
      <c r="FBD343" s="84"/>
      <c r="FBE343" s="84"/>
      <c r="FBF343" s="84"/>
      <c r="FBG343" s="84"/>
      <c r="FBH343" s="84"/>
      <c r="FBI343" s="84"/>
      <c r="FBJ343" s="84"/>
      <c r="FBK343" s="84"/>
      <c r="FBL343" s="84"/>
      <c r="FBM343" s="84"/>
      <c r="FBN343" s="84"/>
      <c r="FBO343" s="84"/>
      <c r="FBP343" s="84"/>
      <c r="FBQ343" s="84"/>
      <c r="FBR343" s="84"/>
      <c r="FBS343" s="84"/>
      <c r="FBT343" s="84"/>
      <c r="FBU343" s="84"/>
      <c r="FBV343" s="84"/>
      <c r="FBW343" s="84"/>
      <c r="FBX343" s="84"/>
      <c r="FBY343" s="84"/>
      <c r="FBZ343" s="84"/>
      <c r="FCA343" s="84"/>
      <c r="FCB343" s="84"/>
      <c r="FCC343" s="84"/>
      <c r="FCD343" s="84"/>
      <c r="FCE343" s="84"/>
      <c r="FCF343" s="84"/>
      <c r="FCG343" s="84"/>
      <c r="FCH343" s="84"/>
      <c r="FCI343" s="84"/>
      <c r="FCJ343" s="84"/>
      <c r="FCK343" s="84"/>
      <c r="FCL343" s="84"/>
      <c r="FCM343" s="84"/>
      <c r="FCN343" s="84"/>
      <c r="FCO343" s="84"/>
      <c r="FCP343" s="84"/>
      <c r="FCQ343" s="84"/>
      <c r="FCR343" s="84"/>
      <c r="FCS343" s="84"/>
      <c r="FCT343" s="84"/>
      <c r="FCU343" s="84"/>
      <c r="FCV343" s="84"/>
      <c r="FCW343" s="84"/>
      <c r="FCX343" s="84"/>
      <c r="FCY343" s="84"/>
      <c r="FCZ343" s="84"/>
      <c r="FDA343" s="84"/>
      <c r="FDB343" s="84"/>
      <c r="FDC343" s="84"/>
      <c r="FDD343" s="84"/>
      <c r="FDE343" s="84"/>
      <c r="FDF343" s="84"/>
      <c r="FDG343" s="84"/>
      <c r="FDH343" s="84"/>
      <c r="FDI343" s="84"/>
      <c r="FDJ343" s="84"/>
      <c r="FDK343" s="84"/>
      <c r="FDL343" s="84"/>
      <c r="FDM343" s="84"/>
      <c r="FDN343" s="84"/>
      <c r="FDO343" s="84"/>
      <c r="FDP343" s="84"/>
      <c r="FDQ343" s="84"/>
      <c r="FDR343" s="84"/>
      <c r="FDS343" s="84"/>
      <c r="FDT343" s="84"/>
      <c r="FDU343" s="84"/>
      <c r="FDV343" s="84"/>
      <c r="FDW343" s="84"/>
      <c r="FDX343" s="84"/>
      <c r="FDY343" s="84"/>
      <c r="FDZ343" s="84"/>
      <c r="FEA343" s="84"/>
      <c r="FEB343" s="84"/>
      <c r="FEC343" s="84"/>
      <c r="FED343" s="84"/>
      <c r="FEE343" s="84"/>
      <c r="FEF343" s="84"/>
      <c r="FEG343" s="84"/>
      <c r="FEH343" s="84"/>
      <c r="FEI343" s="84"/>
      <c r="FEJ343" s="84"/>
      <c r="FEK343" s="84"/>
      <c r="FEL343" s="84"/>
      <c r="FEM343" s="84"/>
      <c r="FEN343" s="84"/>
      <c r="FEO343" s="84"/>
      <c r="FEP343" s="84"/>
      <c r="FEQ343" s="84"/>
      <c r="FER343" s="84"/>
      <c r="FES343" s="84"/>
      <c r="FET343" s="84"/>
      <c r="FEU343" s="84"/>
      <c r="FEV343" s="84"/>
      <c r="FEW343" s="84"/>
      <c r="FEX343" s="84"/>
      <c r="FEY343" s="84"/>
      <c r="FEZ343" s="84"/>
      <c r="FFA343" s="84"/>
      <c r="FFB343" s="84"/>
      <c r="FFC343" s="84"/>
      <c r="FFD343" s="84"/>
      <c r="FFE343" s="84"/>
      <c r="FFF343" s="84"/>
      <c r="FFG343" s="84"/>
      <c r="FFH343" s="84"/>
      <c r="FFI343" s="84"/>
      <c r="FFJ343" s="84"/>
      <c r="FFK343" s="84"/>
      <c r="FFL343" s="84"/>
      <c r="FFM343" s="84"/>
      <c r="FFN343" s="84"/>
      <c r="FFO343" s="84"/>
      <c r="FFP343" s="84"/>
      <c r="FFQ343" s="84"/>
      <c r="FFR343" s="84"/>
      <c r="FFS343" s="84"/>
      <c r="FFT343" s="84"/>
      <c r="FFU343" s="84"/>
      <c r="FFV343" s="84"/>
      <c r="FFW343" s="84"/>
      <c r="FFX343" s="84"/>
      <c r="FFY343" s="84"/>
      <c r="FFZ343" s="84"/>
      <c r="FGA343" s="84"/>
      <c r="FGB343" s="84"/>
      <c r="FGC343" s="84"/>
      <c r="FGD343" s="84"/>
      <c r="FGE343" s="84"/>
      <c r="FGF343" s="84"/>
      <c r="FGG343" s="84"/>
      <c r="FGH343" s="84"/>
      <c r="FGI343" s="84"/>
      <c r="FGJ343" s="84"/>
      <c r="FGK343" s="84"/>
      <c r="FGL343" s="84"/>
      <c r="FGM343" s="84"/>
      <c r="FGN343" s="84"/>
      <c r="FGO343" s="84"/>
      <c r="FGP343" s="84"/>
      <c r="FGQ343" s="84"/>
      <c r="FGR343" s="84"/>
      <c r="FGS343" s="84"/>
      <c r="FGT343" s="84"/>
      <c r="FGU343" s="84"/>
      <c r="FGV343" s="84"/>
      <c r="FGW343" s="84"/>
      <c r="FGX343" s="84"/>
      <c r="FGY343" s="84"/>
      <c r="FGZ343" s="84"/>
      <c r="FHA343" s="84"/>
      <c r="FHB343" s="84"/>
      <c r="FHC343" s="84"/>
      <c r="FHD343" s="84"/>
      <c r="FHE343" s="84"/>
      <c r="FHF343" s="84"/>
      <c r="FHG343" s="84"/>
      <c r="FHH343" s="84"/>
      <c r="FHI343" s="84"/>
      <c r="FHJ343" s="84"/>
      <c r="FHK343" s="84"/>
      <c r="FHL343" s="84"/>
      <c r="FHM343" s="84"/>
      <c r="FHN343" s="84"/>
      <c r="FHO343" s="84"/>
      <c r="FHP343" s="84"/>
      <c r="FHQ343" s="84"/>
      <c r="FHR343" s="84"/>
      <c r="FHS343" s="84"/>
      <c r="FHT343" s="84"/>
      <c r="FHU343" s="84"/>
      <c r="FHV343" s="84"/>
      <c r="FHW343" s="84"/>
      <c r="FHX343" s="84"/>
      <c r="FHY343" s="84"/>
      <c r="FHZ343" s="84"/>
      <c r="FIA343" s="84"/>
      <c r="FIB343" s="84"/>
      <c r="FIC343" s="84"/>
      <c r="FID343" s="84"/>
      <c r="FIE343" s="84"/>
      <c r="FIF343" s="84"/>
      <c r="FIG343" s="84"/>
      <c r="FIH343" s="84"/>
      <c r="FII343" s="84"/>
      <c r="FIJ343" s="84"/>
      <c r="FIK343" s="84"/>
      <c r="FIL343" s="84"/>
      <c r="FIM343" s="84"/>
      <c r="FIN343" s="84"/>
      <c r="FIO343" s="84"/>
      <c r="FIP343" s="84"/>
      <c r="FIQ343" s="84"/>
      <c r="FIR343" s="84"/>
      <c r="FIS343" s="84"/>
      <c r="FIT343" s="84"/>
      <c r="FIU343" s="84"/>
      <c r="FIV343" s="84"/>
      <c r="FIW343" s="84"/>
      <c r="FIX343" s="84"/>
      <c r="FIY343" s="84"/>
      <c r="FIZ343" s="84"/>
      <c r="FJA343" s="84"/>
      <c r="FJB343" s="84"/>
      <c r="FJC343" s="84"/>
      <c r="FJD343" s="84"/>
      <c r="FJE343" s="84"/>
      <c r="FJF343" s="84"/>
      <c r="FJG343" s="84"/>
      <c r="FJH343" s="84"/>
      <c r="FJI343" s="84"/>
      <c r="FJJ343" s="84"/>
      <c r="FJK343" s="84"/>
      <c r="FJL343" s="84"/>
      <c r="FJM343" s="84"/>
      <c r="FJN343" s="84"/>
      <c r="FJO343" s="84"/>
      <c r="FJP343" s="84"/>
      <c r="FJQ343" s="84"/>
      <c r="FJR343" s="84"/>
      <c r="FJS343" s="84"/>
      <c r="FJT343" s="84"/>
      <c r="FJU343" s="84"/>
      <c r="FJV343" s="84"/>
      <c r="FJW343" s="84"/>
      <c r="FJX343" s="84"/>
      <c r="FJY343" s="84"/>
      <c r="FJZ343" s="84"/>
      <c r="FKA343" s="84"/>
      <c r="FKB343" s="84"/>
      <c r="FKC343" s="84"/>
      <c r="FKD343" s="84"/>
      <c r="FKE343" s="84"/>
      <c r="FKF343" s="84"/>
      <c r="FKG343" s="84"/>
      <c r="FKH343" s="84"/>
      <c r="FKI343" s="84"/>
      <c r="FKJ343" s="84"/>
      <c r="FKK343" s="84"/>
      <c r="FKL343" s="84"/>
      <c r="FKM343" s="84"/>
      <c r="FKN343" s="84"/>
      <c r="FKO343" s="84"/>
      <c r="FKP343" s="84"/>
      <c r="FKQ343" s="84"/>
      <c r="FKR343" s="84"/>
      <c r="FKS343" s="84"/>
      <c r="FKT343" s="84"/>
      <c r="FKU343" s="84"/>
      <c r="FKV343" s="84"/>
      <c r="FKW343" s="84"/>
      <c r="FKX343" s="84"/>
      <c r="FKY343" s="84"/>
      <c r="FKZ343" s="84"/>
      <c r="FLA343" s="84"/>
      <c r="FLB343" s="84"/>
      <c r="FLC343" s="84"/>
      <c r="FLD343" s="84"/>
      <c r="FLE343" s="84"/>
      <c r="FLF343" s="84"/>
      <c r="FLG343" s="84"/>
      <c r="FLH343" s="84"/>
      <c r="FLI343" s="84"/>
      <c r="FLJ343" s="84"/>
      <c r="FLK343" s="84"/>
      <c r="FLL343" s="84"/>
      <c r="FLM343" s="84"/>
      <c r="FLN343" s="84"/>
      <c r="FLO343" s="84"/>
      <c r="FLP343" s="84"/>
      <c r="FLQ343" s="84"/>
      <c r="FLR343" s="84"/>
      <c r="FLS343" s="84"/>
      <c r="FLT343" s="84"/>
      <c r="FLU343" s="84"/>
      <c r="FLV343" s="84"/>
      <c r="FLW343" s="84"/>
      <c r="FLX343" s="84"/>
      <c r="FLY343" s="84"/>
      <c r="FLZ343" s="84"/>
      <c r="FMA343" s="84"/>
      <c r="FMB343" s="84"/>
      <c r="FMC343" s="84"/>
      <c r="FMD343" s="84"/>
      <c r="FME343" s="84"/>
      <c r="FMF343" s="84"/>
      <c r="FMG343" s="84"/>
      <c r="FMH343" s="84"/>
      <c r="FMI343" s="84"/>
      <c r="FMJ343" s="84"/>
      <c r="FMK343" s="84"/>
      <c r="FML343" s="84"/>
      <c r="FMM343" s="84"/>
      <c r="FMN343" s="84"/>
      <c r="FMO343" s="84"/>
      <c r="FMP343" s="84"/>
      <c r="FMQ343" s="84"/>
      <c r="FMR343" s="84"/>
      <c r="FMS343" s="84"/>
      <c r="FMT343" s="84"/>
      <c r="FMU343" s="84"/>
      <c r="FMV343" s="84"/>
      <c r="FMW343" s="84"/>
      <c r="FMX343" s="84"/>
      <c r="FMY343" s="84"/>
      <c r="FMZ343" s="84"/>
      <c r="FNA343" s="84"/>
      <c r="FNB343" s="84"/>
      <c r="FNC343" s="84"/>
      <c r="FND343" s="84"/>
      <c r="FNE343" s="84"/>
      <c r="FNF343" s="84"/>
      <c r="FNG343" s="84"/>
      <c r="FNH343" s="84"/>
      <c r="FNI343" s="84"/>
      <c r="FNJ343" s="84"/>
      <c r="FNK343" s="84"/>
      <c r="FNL343" s="84"/>
      <c r="FNM343" s="84"/>
      <c r="FNN343" s="84"/>
      <c r="FNO343" s="84"/>
      <c r="FNP343" s="84"/>
      <c r="FNQ343" s="84"/>
      <c r="FNR343" s="84"/>
      <c r="FNS343" s="84"/>
      <c r="FNT343" s="84"/>
      <c r="FNU343" s="84"/>
      <c r="FNV343" s="84"/>
      <c r="FNW343" s="84"/>
      <c r="FNX343" s="84"/>
      <c r="FNY343" s="84"/>
      <c r="FNZ343" s="84"/>
      <c r="FOA343" s="84"/>
      <c r="FOB343" s="84"/>
      <c r="FOC343" s="84"/>
      <c r="FOD343" s="84"/>
      <c r="FOE343" s="84"/>
      <c r="FOF343" s="84"/>
      <c r="FOG343" s="84"/>
      <c r="FOH343" s="84"/>
      <c r="FOI343" s="84"/>
      <c r="FOJ343" s="84"/>
      <c r="FOK343" s="84"/>
      <c r="FOL343" s="84"/>
      <c r="FOM343" s="84"/>
      <c r="FON343" s="84"/>
      <c r="FOO343" s="84"/>
      <c r="FOP343" s="84"/>
      <c r="FOQ343" s="84"/>
      <c r="FOR343" s="84"/>
      <c r="FOS343" s="84"/>
      <c r="FOT343" s="84"/>
      <c r="FOU343" s="84"/>
      <c r="FOV343" s="84"/>
      <c r="FOW343" s="84"/>
      <c r="FOX343" s="84"/>
      <c r="FOY343" s="84"/>
      <c r="FOZ343" s="84"/>
      <c r="FPA343" s="84"/>
      <c r="FPB343" s="84"/>
      <c r="FPC343" s="84"/>
      <c r="FPD343" s="84"/>
      <c r="FPE343" s="84"/>
      <c r="FPF343" s="84"/>
      <c r="FPG343" s="84"/>
      <c r="FPH343" s="84"/>
      <c r="FPI343" s="84"/>
      <c r="FPJ343" s="84"/>
      <c r="FPK343" s="84"/>
      <c r="FPL343" s="84"/>
      <c r="FPM343" s="84"/>
      <c r="FPN343" s="84"/>
      <c r="FPO343" s="84"/>
      <c r="FPP343" s="84"/>
      <c r="FPQ343" s="84"/>
      <c r="FPR343" s="84"/>
      <c r="FPS343" s="84"/>
      <c r="FPT343" s="84"/>
      <c r="FPU343" s="84"/>
      <c r="FPV343" s="84"/>
      <c r="FPW343" s="84"/>
      <c r="FPX343" s="84"/>
      <c r="FPY343" s="84"/>
      <c r="FPZ343" s="84"/>
      <c r="FQA343" s="84"/>
      <c r="FQB343" s="84"/>
      <c r="FQC343" s="84"/>
      <c r="FQD343" s="84"/>
      <c r="FQE343" s="84"/>
      <c r="FQF343" s="84"/>
      <c r="FQG343" s="84"/>
      <c r="FQH343" s="84"/>
      <c r="FQI343" s="84"/>
      <c r="FQJ343" s="84"/>
      <c r="FQK343" s="84"/>
      <c r="FQL343" s="84"/>
      <c r="FQM343" s="84"/>
      <c r="FQN343" s="84"/>
      <c r="FQO343" s="84"/>
      <c r="FQP343" s="84"/>
      <c r="FQQ343" s="84"/>
      <c r="FQR343" s="84"/>
      <c r="FQS343" s="84"/>
      <c r="FQT343" s="84"/>
      <c r="FQU343" s="84"/>
      <c r="FQV343" s="84"/>
      <c r="FQW343" s="84"/>
      <c r="FQX343" s="84"/>
      <c r="FQY343" s="84"/>
      <c r="FQZ343" s="84"/>
      <c r="FRA343" s="84"/>
      <c r="FRB343" s="84"/>
      <c r="FRC343" s="84"/>
      <c r="FRD343" s="84"/>
      <c r="FRE343" s="84"/>
      <c r="FRF343" s="84"/>
      <c r="FRG343" s="84"/>
      <c r="FRH343" s="84"/>
      <c r="FRI343" s="84"/>
      <c r="FRJ343" s="84"/>
      <c r="FRK343" s="84"/>
      <c r="FRL343" s="84"/>
      <c r="FRM343" s="84"/>
      <c r="FRN343" s="84"/>
      <c r="FRO343" s="84"/>
      <c r="FRP343" s="84"/>
      <c r="FRQ343" s="84"/>
      <c r="FRR343" s="84"/>
      <c r="FRS343" s="84"/>
      <c r="FRT343" s="84"/>
      <c r="FRU343" s="84"/>
      <c r="FRV343" s="84"/>
      <c r="FRW343" s="84"/>
      <c r="FRX343" s="84"/>
      <c r="FRY343" s="84"/>
      <c r="FRZ343" s="84"/>
      <c r="FSA343" s="84"/>
      <c r="FSB343" s="84"/>
      <c r="FSC343" s="84"/>
      <c r="FSD343" s="84"/>
      <c r="FSE343" s="84"/>
      <c r="FSF343" s="84"/>
      <c r="FSG343" s="84"/>
      <c r="FSH343" s="84"/>
      <c r="FSI343" s="84"/>
      <c r="FSJ343" s="84"/>
      <c r="FSK343" s="84"/>
      <c r="FSL343" s="84"/>
      <c r="FSM343" s="84"/>
      <c r="FSN343" s="84"/>
      <c r="FSO343" s="84"/>
      <c r="FSP343" s="84"/>
      <c r="FSQ343" s="84"/>
      <c r="FSR343" s="84"/>
      <c r="FSS343" s="84"/>
      <c r="FST343" s="84"/>
      <c r="FSU343" s="84"/>
      <c r="FSV343" s="84"/>
      <c r="FSW343" s="84"/>
      <c r="FSX343" s="84"/>
      <c r="FSY343" s="84"/>
      <c r="FSZ343" s="84"/>
      <c r="FTA343" s="84"/>
      <c r="FTB343" s="84"/>
      <c r="FTC343" s="84"/>
      <c r="FTD343" s="84"/>
      <c r="FTE343" s="84"/>
      <c r="FTF343" s="84"/>
      <c r="FTG343" s="84"/>
      <c r="FTH343" s="84"/>
      <c r="FTI343" s="84"/>
      <c r="FTJ343" s="84"/>
      <c r="FTK343" s="84"/>
      <c r="FTL343" s="84"/>
      <c r="FTM343" s="84"/>
      <c r="FTN343" s="84"/>
      <c r="FTO343" s="84"/>
      <c r="FTP343" s="84"/>
      <c r="FTQ343" s="84"/>
      <c r="FTR343" s="84"/>
      <c r="FTS343" s="84"/>
      <c r="FTT343" s="84"/>
      <c r="FTU343" s="84"/>
      <c r="FTV343" s="84"/>
      <c r="FTW343" s="84"/>
      <c r="FTX343" s="84"/>
      <c r="FTY343" s="84"/>
      <c r="FTZ343" s="84"/>
      <c r="FUA343" s="84"/>
      <c r="FUB343" s="84"/>
      <c r="FUC343" s="84"/>
      <c r="FUD343" s="84"/>
      <c r="FUE343" s="84"/>
      <c r="FUF343" s="84"/>
      <c r="FUG343" s="84"/>
      <c r="FUH343" s="84"/>
      <c r="FUI343" s="84"/>
      <c r="FUJ343" s="84"/>
      <c r="FUK343" s="84"/>
      <c r="FUL343" s="84"/>
      <c r="FUM343" s="84"/>
      <c r="FUN343" s="84"/>
      <c r="FUO343" s="84"/>
      <c r="FUP343" s="84"/>
      <c r="FUQ343" s="84"/>
      <c r="FUR343" s="84"/>
      <c r="FUS343" s="84"/>
      <c r="FUT343" s="84"/>
      <c r="FUU343" s="84"/>
      <c r="FUV343" s="84"/>
      <c r="FUW343" s="84"/>
      <c r="FUX343" s="84"/>
      <c r="FUY343" s="84"/>
      <c r="FUZ343" s="84"/>
      <c r="FVA343" s="84"/>
      <c r="FVB343" s="84"/>
      <c r="FVC343" s="84"/>
      <c r="FVD343" s="84"/>
      <c r="FVE343" s="84"/>
      <c r="FVF343" s="84"/>
      <c r="FVG343" s="84"/>
      <c r="FVH343" s="84"/>
      <c r="FVI343" s="84"/>
      <c r="FVJ343" s="84"/>
      <c r="FVK343" s="84"/>
      <c r="FVL343" s="84"/>
      <c r="FVM343" s="84"/>
      <c r="FVN343" s="84"/>
      <c r="FVO343" s="84"/>
      <c r="FVP343" s="84"/>
      <c r="FVQ343" s="84"/>
      <c r="FVR343" s="84"/>
      <c r="FVS343" s="84"/>
      <c r="FVT343" s="84"/>
      <c r="FVU343" s="84"/>
      <c r="FVV343" s="84"/>
      <c r="FVW343" s="84"/>
      <c r="FVX343" s="84"/>
      <c r="FVY343" s="84"/>
      <c r="FVZ343" s="84"/>
      <c r="FWA343" s="84"/>
      <c r="FWB343" s="84"/>
      <c r="FWC343" s="84"/>
      <c r="FWD343" s="84"/>
      <c r="FWE343" s="84"/>
      <c r="FWF343" s="84"/>
      <c r="FWG343" s="84"/>
      <c r="FWH343" s="84"/>
      <c r="FWI343" s="84"/>
      <c r="FWJ343" s="84"/>
      <c r="FWK343" s="84"/>
      <c r="FWL343" s="84"/>
      <c r="FWM343" s="84"/>
      <c r="FWN343" s="84"/>
      <c r="FWO343" s="84"/>
      <c r="FWP343" s="84"/>
      <c r="FWQ343" s="84"/>
      <c r="FWR343" s="84"/>
      <c r="FWS343" s="84"/>
      <c r="FWT343" s="84"/>
      <c r="FWU343" s="84"/>
      <c r="FWV343" s="84"/>
      <c r="FWW343" s="84"/>
      <c r="FWX343" s="84"/>
      <c r="FWY343" s="84"/>
      <c r="FWZ343" s="84"/>
      <c r="FXA343" s="84"/>
      <c r="FXB343" s="84"/>
      <c r="FXC343" s="84"/>
      <c r="FXD343" s="84"/>
      <c r="FXE343" s="84"/>
      <c r="FXF343" s="84"/>
      <c r="FXG343" s="84"/>
      <c r="FXH343" s="84"/>
      <c r="FXI343" s="84"/>
      <c r="FXJ343" s="84"/>
      <c r="FXK343" s="84"/>
      <c r="FXL343" s="84"/>
      <c r="FXM343" s="84"/>
      <c r="FXN343" s="84"/>
      <c r="FXO343" s="84"/>
      <c r="FXP343" s="84"/>
      <c r="FXQ343" s="84"/>
      <c r="FXR343" s="84"/>
      <c r="FXS343" s="84"/>
      <c r="FXT343" s="84"/>
      <c r="FXU343" s="84"/>
      <c r="FXV343" s="84"/>
      <c r="FXW343" s="84"/>
      <c r="FXX343" s="84"/>
      <c r="FXY343" s="84"/>
      <c r="FXZ343" s="84"/>
      <c r="FYA343" s="84"/>
      <c r="FYB343" s="84"/>
      <c r="FYC343" s="84"/>
      <c r="FYD343" s="84"/>
      <c r="FYE343" s="84"/>
      <c r="FYF343" s="84"/>
      <c r="FYG343" s="84"/>
      <c r="FYH343" s="84"/>
      <c r="FYI343" s="84"/>
      <c r="FYJ343" s="84"/>
      <c r="FYK343" s="84"/>
      <c r="FYL343" s="84"/>
      <c r="FYM343" s="84"/>
      <c r="FYN343" s="84"/>
      <c r="FYO343" s="84"/>
      <c r="FYP343" s="84"/>
      <c r="FYQ343" s="84"/>
      <c r="FYR343" s="84"/>
      <c r="FYS343" s="84"/>
      <c r="FYT343" s="84"/>
      <c r="FYU343" s="84"/>
      <c r="FYV343" s="84"/>
      <c r="FYW343" s="84"/>
      <c r="FYX343" s="84"/>
      <c r="FYY343" s="84"/>
      <c r="FYZ343" s="84"/>
      <c r="FZA343" s="84"/>
      <c r="FZB343" s="84"/>
      <c r="FZC343" s="84"/>
      <c r="FZD343" s="84"/>
      <c r="FZE343" s="84"/>
      <c r="FZF343" s="84"/>
      <c r="FZG343" s="84"/>
      <c r="FZH343" s="84"/>
      <c r="FZI343" s="84"/>
      <c r="FZJ343" s="84"/>
      <c r="FZK343" s="84"/>
      <c r="FZL343" s="84"/>
      <c r="FZM343" s="84"/>
      <c r="FZN343" s="84"/>
      <c r="FZO343" s="84"/>
      <c r="FZP343" s="84"/>
      <c r="FZQ343" s="84"/>
      <c r="FZR343" s="84"/>
      <c r="FZS343" s="84"/>
      <c r="FZT343" s="84"/>
      <c r="FZU343" s="84"/>
      <c r="FZV343" s="84"/>
      <c r="FZW343" s="84"/>
      <c r="FZX343" s="84"/>
      <c r="FZY343" s="84"/>
      <c r="FZZ343" s="84"/>
      <c r="GAA343" s="84"/>
      <c r="GAB343" s="84"/>
      <c r="GAC343" s="84"/>
      <c r="GAD343" s="84"/>
      <c r="GAE343" s="84"/>
      <c r="GAF343" s="84"/>
      <c r="GAG343" s="84"/>
      <c r="GAH343" s="84"/>
      <c r="GAI343" s="84"/>
      <c r="GAJ343" s="84"/>
      <c r="GAK343" s="84"/>
      <c r="GAL343" s="84"/>
      <c r="GAM343" s="84"/>
      <c r="GAN343" s="84"/>
      <c r="GAO343" s="84"/>
      <c r="GAP343" s="84"/>
      <c r="GAQ343" s="84"/>
      <c r="GAR343" s="84"/>
      <c r="GAS343" s="84"/>
      <c r="GAT343" s="84"/>
      <c r="GAU343" s="84"/>
      <c r="GAV343" s="84"/>
      <c r="GAW343" s="84"/>
      <c r="GAX343" s="84"/>
      <c r="GAY343" s="84"/>
      <c r="GAZ343" s="84"/>
      <c r="GBA343" s="84"/>
      <c r="GBB343" s="84"/>
      <c r="GBC343" s="84"/>
      <c r="GBD343" s="84"/>
      <c r="GBE343" s="84"/>
      <c r="GBF343" s="84"/>
      <c r="GBG343" s="84"/>
      <c r="GBH343" s="84"/>
      <c r="GBI343" s="84"/>
      <c r="GBJ343" s="84"/>
      <c r="GBK343" s="84"/>
      <c r="GBL343" s="84"/>
      <c r="GBM343" s="84"/>
      <c r="GBN343" s="84"/>
      <c r="GBO343" s="84"/>
      <c r="GBP343" s="84"/>
      <c r="GBQ343" s="84"/>
      <c r="GBR343" s="84"/>
      <c r="GBS343" s="84"/>
      <c r="GBT343" s="84"/>
      <c r="GBU343" s="84"/>
      <c r="GBV343" s="84"/>
      <c r="GBW343" s="84"/>
      <c r="GBX343" s="84"/>
      <c r="GBY343" s="84"/>
      <c r="GBZ343" s="84"/>
      <c r="GCA343" s="84"/>
      <c r="GCB343" s="84"/>
      <c r="GCC343" s="84"/>
      <c r="GCD343" s="84"/>
      <c r="GCE343" s="84"/>
      <c r="GCF343" s="84"/>
      <c r="GCG343" s="84"/>
      <c r="GCH343" s="84"/>
      <c r="GCI343" s="84"/>
      <c r="GCJ343" s="84"/>
      <c r="GCK343" s="84"/>
      <c r="GCL343" s="84"/>
      <c r="GCM343" s="84"/>
      <c r="GCN343" s="84"/>
      <c r="GCO343" s="84"/>
      <c r="GCP343" s="84"/>
      <c r="GCQ343" s="84"/>
      <c r="GCR343" s="84"/>
      <c r="GCS343" s="84"/>
      <c r="GCT343" s="84"/>
      <c r="GCU343" s="84"/>
      <c r="GCV343" s="84"/>
      <c r="GCW343" s="84"/>
      <c r="GCX343" s="84"/>
      <c r="GCY343" s="84"/>
      <c r="GCZ343" s="84"/>
      <c r="GDA343" s="84"/>
      <c r="GDB343" s="84"/>
      <c r="GDC343" s="84"/>
      <c r="GDD343" s="84"/>
      <c r="GDE343" s="84"/>
      <c r="GDF343" s="84"/>
      <c r="GDG343" s="84"/>
      <c r="GDH343" s="84"/>
      <c r="GDI343" s="84"/>
      <c r="GDJ343" s="84"/>
      <c r="GDK343" s="84"/>
      <c r="GDL343" s="84"/>
      <c r="GDM343" s="84"/>
      <c r="GDN343" s="84"/>
      <c r="GDO343" s="84"/>
      <c r="GDP343" s="84"/>
      <c r="GDQ343" s="84"/>
      <c r="GDR343" s="84"/>
      <c r="GDS343" s="84"/>
      <c r="GDT343" s="84"/>
      <c r="GDU343" s="84"/>
      <c r="GDV343" s="84"/>
      <c r="GDW343" s="84"/>
      <c r="GDX343" s="84"/>
      <c r="GDY343" s="84"/>
      <c r="GDZ343" s="84"/>
      <c r="GEA343" s="84"/>
      <c r="GEB343" s="84"/>
      <c r="GEC343" s="84"/>
      <c r="GED343" s="84"/>
      <c r="GEE343" s="84"/>
      <c r="GEF343" s="84"/>
      <c r="GEG343" s="84"/>
      <c r="GEH343" s="84"/>
      <c r="GEI343" s="84"/>
      <c r="GEJ343" s="84"/>
      <c r="GEK343" s="84"/>
      <c r="GEL343" s="84"/>
      <c r="GEM343" s="84"/>
      <c r="GEN343" s="84"/>
      <c r="GEO343" s="84"/>
      <c r="GEP343" s="84"/>
      <c r="GEQ343" s="84"/>
      <c r="GER343" s="84"/>
      <c r="GES343" s="84"/>
      <c r="GET343" s="84"/>
      <c r="GEU343" s="84"/>
      <c r="GEV343" s="84"/>
      <c r="GEW343" s="84"/>
      <c r="GEX343" s="84"/>
      <c r="GEY343" s="84"/>
      <c r="GEZ343" s="84"/>
      <c r="GFA343" s="84"/>
      <c r="GFB343" s="84"/>
      <c r="GFC343" s="84"/>
      <c r="GFD343" s="84"/>
      <c r="GFE343" s="84"/>
      <c r="GFF343" s="84"/>
      <c r="GFG343" s="84"/>
      <c r="GFH343" s="84"/>
      <c r="GFI343" s="84"/>
      <c r="GFJ343" s="84"/>
      <c r="GFK343" s="84"/>
      <c r="GFL343" s="84"/>
      <c r="GFM343" s="84"/>
      <c r="GFN343" s="84"/>
      <c r="GFO343" s="84"/>
      <c r="GFP343" s="84"/>
      <c r="GFQ343" s="84"/>
      <c r="GFR343" s="84"/>
      <c r="GFS343" s="84"/>
      <c r="GFT343" s="84"/>
      <c r="GFU343" s="84"/>
      <c r="GFV343" s="84"/>
      <c r="GFW343" s="84"/>
      <c r="GFX343" s="84"/>
      <c r="GFY343" s="84"/>
      <c r="GFZ343" s="84"/>
      <c r="GGA343" s="84"/>
      <c r="GGB343" s="84"/>
      <c r="GGC343" s="84"/>
      <c r="GGD343" s="84"/>
      <c r="GGE343" s="84"/>
      <c r="GGF343" s="84"/>
      <c r="GGG343" s="84"/>
      <c r="GGH343" s="84"/>
      <c r="GGI343" s="84"/>
      <c r="GGJ343" s="84"/>
      <c r="GGK343" s="84"/>
      <c r="GGL343" s="84"/>
      <c r="GGM343" s="84"/>
      <c r="GGN343" s="84"/>
      <c r="GGO343" s="84"/>
      <c r="GGP343" s="84"/>
      <c r="GGQ343" s="84"/>
      <c r="GGR343" s="84"/>
      <c r="GGS343" s="84"/>
      <c r="GGT343" s="84"/>
      <c r="GGU343" s="84"/>
      <c r="GGV343" s="84"/>
      <c r="GGW343" s="84"/>
      <c r="GGX343" s="84"/>
      <c r="GGY343" s="84"/>
      <c r="GGZ343" s="84"/>
      <c r="GHA343" s="84"/>
      <c r="GHB343" s="84"/>
      <c r="GHC343" s="84"/>
      <c r="GHD343" s="84"/>
      <c r="GHE343" s="84"/>
      <c r="GHF343" s="84"/>
      <c r="GHG343" s="84"/>
      <c r="GHH343" s="84"/>
      <c r="GHI343" s="84"/>
      <c r="GHJ343" s="84"/>
      <c r="GHK343" s="84"/>
      <c r="GHL343" s="84"/>
      <c r="GHM343" s="84"/>
      <c r="GHN343" s="84"/>
      <c r="GHO343" s="84"/>
      <c r="GHP343" s="84"/>
      <c r="GHQ343" s="84"/>
      <c r="GHR343" s="84"/>
      <c r="GHS343" s="84"/>
      <c r="GHT343" s="84"/>
      <c r="GHU343" s="84"/>
      <c r="GHV343" s="84"/>
      <c r="GHW343" s="84"/>
      <c r="GHX343" s="84"/>
      <c r="GHY343" s="84"/>
      <c r="GHZ343" s="84"/>
      <c r="GIA343" s="84"/>
      <c r="GIB343" s="84"/>
      <c r="GIC343" s="84"/>
      <c r="GID343" s="84"/>
      <c r="GIE343" s="84"/>
      <c r="GIF343" s="84"/>
      <c r="GIG343" s="84"/>
      <c r="GIH343" s="84"/>
      <c r="GII343" s="84"/>
      <c r="GIJ343" s="84"/>
      <c r="GIK343" s="84"/>
      <c r="GIL343" s="84"/>
      <c r="GIM343" s="84"/>
      <c r="GIN343" s="84"/>
      <c r="GIO343" s="84"/>
      <c r="GIP343" s="84"/>
      <c r="GIQ343" s="84"/>
      <c r="GIR343" s="84"/>
      <c r="GIS343" s="84"/>
      <c r="GIT343" s="84"/>
      <c r="GIU343" s="84"/>
      <c r="GIV343" s="84"/>
      <c r="GIW343" s="84"/>
      <c r="GIX343" s="84"/>
      <c r="GIY343" s="84"/>
      <c r="GIZ343" s="84"/>
      <c r="GJA343" s="84"/>
      <c r="GJB343" s="84"/>
      <c r="GJC343" s="84"/>
      <c r="GJD343" s="84"/>
      <c r="GJE343" s="84"/>
      <c r="GJF343" s="84"/>
      <c r="GJG343" s="84"/>
      <c r="GJH343" s="84"/>
      <c r="GJI343" s="84"/>
      <c r="GJJ343" s="84"/>
      <c r="GJK343" s="84"/>
      <c r="GJL343" s="84"/>
      <c r="GJM343" s="84"/>
      <c r="GJN343" s="84"/>
      <c r="GJO343" s="84"/>
      <c r="GJP343" s="84"/>
      <c r="GJQ343" s="84"/>
      <c r="GJR343" s="84"/>
      <c r="GJS343" s="84"/>
      <c r="GJT343" s="84"/>
      <c r="GJU343" s="84"/>
      <c r="GJV343" s="84"/>
      <c r="GJW343" s="84"/>
      <c r="GJX343" s="84"/>
      <c r="GJY343" s="84"/>
      <c r="GJZ343" s="84"/>
      <c r="GKA343" s="84"/>
      <c r="GKB343" s="84"/>
      <c r="GKC343" s="84"/>
      <c r="GKD343" s="84"/>
      <c r="GKE343" s="84"/>
      <c r="GKF343" s="84"/>
      <c r="GKG343" s="84"/>
      <c r="GKH343" s="84"/>
      <c r="GKI343" s="84"/>
      <c r="GKJ343" s="84"/>
      <c r="GKK343" s="84"/>
      <c r="GKL343" s="84"/>
      <c r="GKM343" s="84"/>
      <c r="GKN343" s="84"/>
      <c r="GKO343" s="84"/>
      <c r="GKP343" s="84"/>
      <c r="GKQ343" s="84"/>
      <c r="GKR343" s="84"/>
      <c r="GKS343" s="84"/>
      <c r="GKT343" s="84"/>
      <c r="GKU343" s="84"/>
      <c r="GKV343" s="84"/>
      <c r="GKW343" s="84"/>
      <c r="GKX343" s="84"/>
      <c r="GKY343" s="84"/>
      <c r="GKZ343" s="84"/>
      <c r="GLA343" s="84"/>
      <c r="GLB343" s="84"/>
      <c r="GLC343" s="84"/>
      <c r="GLD343" s="84"/>
      <c r="GLE343" s="84"/>
      <c r="GLF343" s="84"/>
      <c r="GLG343" s="84"/>
      <c r="GLH343" s="84"/>
      <c r="GLI343" s="84"/>
      <c r="GLJ343" s="84"/>
      <c r="GLK343" s="84"/>
      <c r="GLL343" s="84"/>
      <c r="GLM343" s="84"/>
      <c r="GLN343" s="84"/>
      <c r="GLO343" s="84"/>
      <c r="GLP343" s="84"/>
      <c r="GLQ343" s="84"/>
      <c r="GLR343" s="84"/>
      <c r="GLS343" s="84"/>
      <c r="GLT343" s="84"/>
      <c r="GLU343" s="84"/>
      <c r="GLV343" s="84"/>
      <c r="GLW343" s="84"/>
      <c r="GLX343" s="84"/>
      <c r="GLY343" s="84"/>
      <c r="GLZ343" s="84"/>
      <c r="GMA343" s="84"/>
      <c r="GMB343" s="84"/>
      <c r="GMC343" s="84"/>
      <c r="GMD343" s="84"/>
      <c r="GME343" s="84"/>
      <c r="GMF343" s="84"/>
      <c r="GMG343" s="84"/>
      <c r="GMH343" s="84"/>
      <c r="GMI343" s="84"/>
      <c r="GMJ343" s="84"/>
      <c r="GMK343" s="84"/>
      <c r="GML343" s="84"/>
      <c r="GMM343" s="84"/>
      <c r="GMN343" s="84"/>
      <c r="GMO343" s="84"/>
      <c r="GMP343" s="84"/>
      <c r="GMQ343" s="84"/>
      <c r="GMR343" s="84"/>
      <c r="GMS343" s="84"/>
      <c r="GMT343" s="84"/>
      <c r="GMU343" s="84"/>
      <c r="GMV343" s="84"/>
      <c r="GMW343" s="84"/>
      <c r="GMX343" s="84"/>
      <c r="GMY343" s="84"/>
      <c r="GMZ343" s="84"/>
      <c r="GNA343" s="84"/>
      <c r="GNB343" s="84"/>
      <c r="GNC343" s="84"/>
      <c r="GND343" s="84"/>
      <c r="GNE343" s="84"/>
      <c r="GNF343" s="84"/>
      <c r="GNG343" s="84"/>
      <c r="GNH343" s="84"/>
      <c r="GNI343" s="84"/>
      <c r="GNJ343" s="84"/>
      <c r="GNK343" s="84"/>
      <c r="GNL343" s="84"/>
      <c r="GNM343" s="84"/>
      <c r="GNN343" s="84"/>
      <c r="GNO343" s="84"/>
      <c r="GNP343" s="84"/>
      <c r="GNQ343" s="84"/>
      <c r="GNR343" s="84"/>
      <c r="GNS343" s="84"/>
      <c r="GNT343" s="84"/>
      <c r="GNU343" s="84"/>
      <c r="GNV343" s="84"/>
      <c r="GNW343" s="84"/>
      <c r="GNX343" s="84"/>
      <c r="GNY343" s="84"/>
      <c r="GNZ343" s="84"/>
      <c r="GOA343" s="84"/>
      <c r="GOB343" s="84"/>
      <c r="GOC343" s="84"/>
      <c r="GOD343" s="84"/>
      <c r="GOE343" s="84"/>
      <c r="GOF343" s="84"/>
      <c r="GOG343" s="84"/>
      <c r="GOH343" s="84"/>
      <c r="GOI343" s="84"/>
      <c r="GOJ343" s="84"/>
      <c r="GOK343" s="84"/>
      <c r="GOL343" s="84"/>
      <c r="GOM343" s="84"/>
      <c r="GON343" s="84"/>
      <c r="GOO343" s="84"/>
      <c r="GOP343" s="84"/>
      <c r="GOQ343" s="84"/>
      <c r="GOR343" s="84"/>
      <c r="GOS343" s="84"/>
      <c r="GOT343" s="84"/>
      <c r="GOU343" s="84"/>
      <c r="GOV343" s="84"/>
      <c r="GOW343" s="84"/>
      <c r="GOX343" s="84"/>
      <c r="GOY343" s="84"/>
      <c r="GOZ343" s="84"/>
      <c r="GPA343" s="84"/>
      <c r="GPB343" s="84"/>
      <c r="GPC343" s="84"/>
      <c r="GPD343" s="84"/>
      <c r="GPE343" s="84"/>
      <c r="GPF343" s="84"/>
      <c r="GPG343" s="84"/>
      <c r="GPH343" s="84"/>
      <c r="GPI343" s="84"/>
      <c r="GPJ343" s="84"/>
      <c r="GPK343" s="84"/>
      <c r="GPL343" s="84"/>
      <c r="GPM343" s="84"/>
      <c r="GPN343" s="84"/>
      <c r="GPO343" s="84"/>
      <c r="GPP343" s="84"/>
      <c r="GPQ343" s="84"/>
      <c r="GPR343" s="84"/>
      <c r="GPS343" s="84"/>
      <c r="GPT343" s="84"/>
      <c r="GPU343" s="84"/>
      <c r="GPV343" s="84"/>
      <c r="GPW343" s="84"/>
      <c r="GPX343" s="84"/>
      <c r="GPY343" s="84"/>
      <c r="GPZ343" s="84"/>
      <c r="GQA343" s="84"/>
      <c r="GQB343" s="84"/>
      <c r="GQC343" s="84"/>
      <c r="GQD343" s="84"/>
      <c r="GQE343" s="84"/>
      <c r="GQF343" s="84"/>
      <c r="GQG343" s="84"/>
      <c r="GQH343" s="84"/>
      <c r="GQI343" s="84"/>
      <c r="GQJ343" s="84"/>
      <c r="GQK343" s="84"/>
      <c r="GQL343" s="84"/>
      <c r="GQM343" s="84"/>
      <c r="GQN343" s="84"/>
      <c r="GQO343" s="84"/>
      <c r="GQP343" s="84"/>
      <c r="GQQ343" s="84"/>
      <c r="GQR343" s="84"/>
      <c r="GQS343" s="84"/>
      <c r="GQT343" s="84"/>
      <c r="GQU343" s="84"/>
      <c r="GQV343" s="84"/>
      <c r="GQW343" s="84"/>
      <c r="GQX343" s="84"/>
      <c r="GQY343" s="84"/>
      <c r="GQZ343" s="84"/>
      <c r="GRA343" s="84"/>
      <c r="GRB343" s="84"/>
      <c r="GRC343" s="84"/>
      <c r="GRD343" s="84"/>
      <c r="GRE343" s="84"/>
      <c r="GRF343" s="84"/>
      <c r="GRG343" s="84"/>
      <c r="GRH343" s="84"/>
      <c r="GRI343" s="84"/>
      <c r="GRJ343" s="84"/>
      <c r="GRK343" s="84"/>
      <c r="GRL343" s="84"/>
      <c r="GRM343" s="84"/>
      <c r="GRN343" s="84"/>
      <c r="GRO343" s="84"/>
      <c r="GRP343" s="84"/>
      <c r="GRQ343" s="84"/>
      <c r="GRR343" s="84"/>
      <c r="GRS343" s="84"/>
      <c r="GRT343" s="84"/>
      <c r="GRU343" s="84"/>
      <c r="GRV343" s="84"/>
      <c r="GRW343" s="84"/>
      <c r="GRX343" s="84"/>
      <c r="GRY343" s="84"/>
      <c r="GRZ343" s="84"/>
      <c r="GSA343" s="84"/>
      <c r="GSB343" s="84"/>
      <c r="GSC343" s="84"/>
      <c r="GSD343" s="84"/>
      <c r="GSE343" s="84"/>
      <c r="GSF343" s="84"/>
      <c r="GSG343" s="84"/>
      <c r="GSH343" s="84"/>
      <c r="GSI343" s="84"/>
      <c r="GSJ343" s="84"/>
      <c r="GSK343" s="84"/>
      <c r="GSL343" s="84"/>
      <c r="GSM343" s="84"/>
      <c r="GSN343" s="84"/>
      <c r="GSO343" s="84"/>
      <c r="GSP343" s="84"/>
      <c r="GSQ343" s="84"/>
      <c r="GSR343" s="84"/>
      <c r="GSS343" s="84"/>
      <c r="GST343" s="84"/>
      <c r="GSU343" s="84"/>
      <c r="GSV343" s="84"/>
      <c r="GSW343" s="84"/>
      <c r="GSX343" s="84"/>
      <c r="GSY343" s="84"/>
      <c r="GSZ343" s="84"/>
      <c r="GTA343" s="84"/>
      <c r="GTB343" s="84"/>
      <c r="GTC343" s="84"/>
      <c r="GTD343" s="84"/>
      <c r="GTE343" s="84"/>
      <c r="GTF343" s="84"/>
      <c r="GTG343" s="84"/>
      <c r="GTH343" s="84"/>
      <c r="GTI343" s="84"/>
      <c r="GTJ343" s="84"/>
      <c r="GTK343" s="84"/>
      <c r="GTL343" s="84"/>
      <c r="GTM343" s="84"/>
      <c r="GTN343" s="84"/>
      <c r="GTO343" s="84"/>
      <c r="GTP343" s="84"/>
      <c r="GTQ343" s="84"/>
      <c r="GTR343" s="84"/>
      <c r="GTS343" s="84"/>
      <c r="GTT343" s="84"/>
      <c r="GTU343" s="84"/>
      <c r="GTV343" s="84"/>
      <c r="GTW343" s="84"/>
      <c r="GTX343" s="84"/>
      <c r="GTY343" s="84"/>
      <c r="GTZ343" s="84"/>
      <c r="GUA343" s="84"/>
      <c r="GUB343" s="84"/>
      <c r="GUC343" s="84"/>
      <c r="GUD343" s="84"/>
      <c r="GUE343" s="84"/>
      <c r="GUF343" s="84"/>
      <c r="GUG343" s="84"/>
      <c r="GUH343" s="84"/>
      <c r="GUI343" s="84"/>
      <c r="GUJ343" s="84"/>
      <c r="GUK343" s="84"/>
      <c r="GUL343" s="84"/>
      <c r="GUM343" s="84"/>
      <c r="GUN343" s="84"/>
      <c r="GUO343" s="84"/>
      <c r="GUP343" s="84"/>
      <c r="GUQ343" s="84"/>
      <c r="GUR343" s="84"/>
      <c r="GUS343" s="84"/>
      <c r="GUT343" s="84"/>
      <c r="GUU343" s="84"/>
      <c r="GUV343" s="84"/>
      <c r="GUW343" s="84"/>
      <c r="GUX343" s="84"/>
      <c r="GUY343" s="84"/>
      <c r="GUZ343" s="84"/>
      <c r="GVA343" s="84"/>
      <c r="GVB343" s="84"/>
      <c r="GVC343" s="84"/>
      <c r="GVD343" s="84"/>
      <c r="GVE343" s="84"/>
      <c r="GVF343" s="84"/>
      <c r="GVG343" s="84"/>
      <c r="GVH343" s="84"/>
      <c r="GVI343" s="84"/>
      <c r="GVJ343" s="84"/>
      <c r="GVK343" s="84"/>
      <c r="GVL343" s="84"/>
      <c r="GVM343" s="84"/>
      <c r="GVN343" s="84"/>
      <c r="GVO343" s="84"/>
      <c r="GVP343" s="84"/>
      <c r="GVQ343" s="84"/>
      <c r="GVR343" s="84"/>
      <c r="GVS343" s="84"/>
      <c r="GVT343" s="84"/>
      <c r="GVU343" s="84"/>
      <c r="GVV343" s="84"/>
      <c r="GVW343" s="84"/>
      <c r="GVX343" s="84"/>
      <c r="GVY343" s="84"/>
      <c r="GVZ343" s="84"/>
      <c r="GWA343" s="84"/>
      <c r="GWB343" s="84"/>
      <c r="GWC343" s="84"/>
      <c r="GWD343" s="84"/>
      <c r="GWE343" s="84"/>
      <c r="GWF343" s="84"/>
      <c r="GWG343" s="84"/>
      <c r="GWH343" s="84"/>
      <c r="GWI343" s="84"/>
      <c r="GWJ343" s="84"/>
      <c r="GWK343" s="84"/>
      <c r="GWL343" s="84"/>
      <c r="GWM343" s="84"/>
      <c r="GWN343" s="84"/>
      <c r="GWO343" s="84"/>
      <c r="GWP343" s="84"/>
      <c r="GWQ343" s="84"/>
      <c r="GWR343" s="84"/>
      <c r="GWS343" s="84"/>
      <c r="GWT343" s="84"/>
      <c r="GWU343" s="84"/>
      <c r="GWV343" s="84"/>
      <c r="GWW343" s="84"/>
      <c r="GWX343" s="84"/>
      <c r="GWY343" s="84"/>
      <c r="GWZ343" s="84"/>
      <c r="GXA343" s="84"/>
      <c r="GXB343" s="84"/>
      <c r="GXC343" s="84"/>
      <c r="GXD343" s="84"/>
      <c r="GXE343" s="84"/>
      <c r="GXF343" s="84"/>
      <c r="GXG343" s="84"/>
      <c r="GXH343" s="84"/>
      <c r="GXI343" s="84"/>
      <c r="GXJ343" s="84"/>
      <c r="GXK343" s="84"/>
      <c r="GXL343" s="84"/>
      <c r="GXM343" s="84"/>
      <c r="GXN343" s="84"/>
      <c r="GXO343" s="84"/>
      <c r="GXP343" s="84"/>
      <c r="GXQ343" s="84"/>
      <c r="GXR343" s="84"/>
      <c r="GXS343" s="84"/>
      <c r="GXT343" s="84"/>
      <c r="GXU343" s="84"/>
      <c r="GXV343" s="84"/>
      <c r="GXW343" s="84"/>
      <c r="GXX343" s="84"/>
      <c r="GXY343" s="84"/>
      <c r="GXZ343" s="84"/>
      <c r="GYA343" s="84"/>
      <c r="GYB343" s="84"/>
      <c r="GYC343" s="84"/>
      <c r="GYD343" s="84"/>
      <c r="GYE343" s="84"/>
      <c r="GYF343" s="84"/>
      <c r="GYG343" s="84"/>
      <c r="GYH343" s="84"/>
      <c r="GYI343" s="84"/>
      <c r="GYJ343" s="84"/>
      <c r="GYK343" s="84"/>
      <c r="GYL343" s="84"/>
      <c r="GYM343" s="84"/>
      <c r="GYN343" s="84"/>
      <c r="GYO343" s="84"/>
      <c r="GYP343" s="84"/>
      <c r="GYQ343" s="84"/>
      <c r="GYR343" s="84"/>
      <c r="GYS343" s="84"/>
      <c r="GYT343" s="84"/>
      <c r="GYU343" s="84"/>
      <c r="GYV343" s="84"/>
      <c r="GYW343" s="84"/>
      <c r="GYX343" s="84"/>
      <c r="GYY343" s="84"/>
      <c r="GYZ343" s="84"/>
      <c r="GZA343" s="84"/>
      <c r="GZB343" s="84"/>
      <c r="GZC343" s="84"/>
      <c r="GZD343" s="84"/>
      <c r="GZE343" s="84"/>
      <c r="GZF343" s="84"/>
      <c r="GZG343" s="84"/>
      <c r="GZH343" s="84"/>
      <c r="GZI343" s="84"/>
      <c r="GZJ343" s="84"/>
      <c r="GZK343" s="84"/>
      <c r="GZL343" s="84"/>
      <c r="GZM343" s="84"/>
      <c r="GZN343" s="84"/>
      <c r="GZO343" s="84"/>
      <c r="GZP343" s="84"/>
      <c r="GZQ343" s="84"/>
      <c r="GZR343" s="84"/>
      <c r="GZS343" s="84"/>
      <c r="GZT343" s="84"/>
      <c r="GZU343" s="84"/>
      <c r="GZV343" s="84"/>
      <c r="GZW343" s="84"/>
      <c r="GZX343" s="84"/>
      <c r="GZY343" s="84"/>
      <c r="GZZ343" s="84"/>
      <c r="HAA343" s="84"/>
      <c r="HAB343" s="84"/>
      <c r="HAC343" s="84"/>
      <c r="HAD343" s="84"/>
      <c r="HAE343" s="84"/>
      <c r="HAF343" s="84"/>
      <c r="HAG343" s="84"/>
      <c r="HAH343" s="84"/>
      <c r="HAI343" s="84"/>
      <c r="HAJ343" s="84"/>
      <c r="HAK343" s="84"/>
      <c r="HAL343" s="84"/>
      <c r="HAM343" s="84"/>
      <c r="HAN343" s="84"/>
      <c r="HAO343" s="84"/>
      <c r="HAP343" s="84"/>
      <c r="HAQ343" s="84"/>
      <c r="HAR343" s="84"/>
      <c r="HAS343" s="84"/>
      <c r="HAT343" s="84"/>
      <c r="HAU343" s="84"/>
      <c r="HAV343" s="84"/>
      <c r="HAW343" s="84"/>
      <c r="HAX343" s="84"/>
      <c r="HAY343" s="84"/>
      <c r="HAZ343" s="84"/>
      <c r="HBA343" s="84"/>
      <c r="HBB343" s="84"/>
      <c r="HBC343" s="84"/>
      <c r="HBD343" s="84"/>
      <c r="HBE343" s="84"/>
      <c r="HBF343" s="84"/>
      <c r="HBG343" s="84"/>
      <c r="HBH343" s="84"/>
      <c r="HBI343" s="84"/>
      <c r="HBJ343" s="84"/>
      <c r="HBK343" s="84"/>
      <c r="HBL343" s="84"/>
      <c r="HBM343" s="84"/>
      <c r="HBN343" s="84"/>
      <c r="HBO343" s="84"/>
      <c r="HBP343" s="84"/>
      <c r="HBQ343" s="84"/>
      <c r="HBR343" s="84"/>
      <c r="HBS343" s="84"/>
      <c r="HBT343" s="84"/>
      <c r="HBU343" s="84"/>
      <c r="HBV343" s="84"/>
      <c r="HBW343" s="84"/>
      <c r="HBX343" s="84"/>
      <c r="HBY343" s="84"/>
      <c r="HBZ343" s="84"/>
      <c r="HCA343" s="84"/>
      <c r="HCB343" s="84"/>
      <c r="HCC343" s="84"/>
      <c r="HCD343" s="84"/>
      <c r="HCE343" s="84"/>
      <c r="HCF343" s="84"/>
      <c r="HCG343" s="84"/>
      <c r="HCH343" s="84"/>
      <c r="HCI343" s="84"/>
      <c r="HCJ343" s="84"/>
      <c r="HCK343" s="84"/>
      <c r="HCL343" s="84"/>
      <c r="HCM343" s="84"/>
      <c r="HCN343" s="84"/>
      <c r="HCO343" s="84"/>
      <c r="HCP343" s="84"/>
      <c r="HCQ343" s="84"/>
      <c r="HCR343" s="84"/>
      <c r="HCS343" s="84"/>
      <c r="HCT343" s="84"/>
      <c r="HCU343" s="84"/>
      <c r="HCV343" s="84"/>
      <c r="HCW343" s="84"/>
      <c r="HCX343" s="84"/>
      <c r="HCY343" s="84"/>
      <c r="HCZ343" s="84"/>
      <c r="HDA343" s="84"/>
      <c r="HDB343" s="84"/>
      <c r="HDC343" s="84"/>
      <c r="HDD343" s="84"/>
      <c r="HDE343" s="84"/>
      <c r="HDF343" s="84"/>
      <c r="HDG343" s="84"/>
      <c r="HDH343" s="84"/>
      <c r="HDI343" s="84"/>
      <c r="HDJ343" s="84"/>
      <c r="HDK343" s="84"/>
      <c r="HDL343" s="84"/>
      <c r="HDM343" s="84"/>
      <c r="HDN343" s="84"/>
      <c r="HDO343" s="84"/>
      <c r="HDP343" s="84"/>
      <c r="HDQ343" s="84"/>
      <c r="HDR343" s="84"/>
      <c r="HDS343" s="84"/>
      <c r="HDT343" s="84"/>
      <c r="HDU343" s="84"/>
      <c r="HDV343" s="84"/>
      <c r="HDW343" s="84"/>
      <c r="HDX343" s="84"/>
      <c r="HDY343" s="84"/>
      <c r="HDZ343" s="84"/>
      <c r="HEA343" s="84"/>
      <c r="HEB343" s="84"/>
      <c r="HEC343" s="84"/>
      <c r="HED343" s="84"/>
      <c r="HEE343" s="84"/>
      <c r="HEF343" s="84"/>
      <c r="HEG343" s="84"/>
      <c r="HEH343" s="84"/>
      <c r="HEI343" s="84"/>
      <c r="HEJ343" s="84"/>
      <c r="HEK343" s="84"/>
      <c r="HEL343" s="84"/>
      <c r="HEM343" s="84"/>
      <c r="HEN343" s="84"/>
      <c r="HEO343" s="84"/>
      <c r="HEP343" s="84"/>
      <c r="HEQ343" s="84"/>
      <c r="HER343" s="84"/>
      <c r="HES343" s="84"/>
      <c r="HET343" s="84"/>
      <c r="HEU343" s="84"/>
      <c r="HEV343" s="84"/>
      <c r="HEW343" s="84"/>
      <c r="HEX343" s="84"/>
      <c r="HEY343" s="84"/>
      <c r="HEZ343" s="84"/>
      <c r="HFA343" s="84"/>
      <c r="HFB343" s="84"/>
      <c r="HFC343" s="84"/>
      <c r="HFD343" s="84"/>
      <c r="HFE343" s="84"/>
      <c r="HFF343" s="84"/>
      <c r="HFG343" s="84"/>
      <c r="HFH343" s="84"/>
      <c r="HFI343" s="84"/>
      <c r="HFJ343" s="84"/>
      <c r="HFK343" s="84"/>
      <c r="HFL343" s="84"/>
      <c r="HFM343" s="84"/>
      <c r="HFN343" s="84"/>
      <c r="HFO343" s="84"/>
      <c r="HFP343" s="84"/>
      <c r="HFQ343" s="84"/>
      <c r="HFR343" s="84"/>
      <c r="HFS343" s="84"/>
      <c r="HFT343" s="84"/>
      <c r="HFU343" s="84"/>
      <c r="HFV343" s="84"/>
      <c r="HFW343" s="84"/>
      <c r="HFX343" s="84"/>
      <c r="HFY343" s="84"/>
      <c r="HFZ343" s="84"/>
      <c r="HGA343" s="84"/>
      <c r="HGB343" s="84"/>
      <c r="HGC343" s="84"/>
      <c r="HGD343" s="84"/>
      <c r="HGE343" s="84"/>
      <c r="HGF343" s="84"/>
      <c r="HGG343" s="84"/>
      <c r="HGH343" s="84"/>
      <c r="HGI343" s="84"/>
      <c r="HGJ343" s="84"/>
      <c r="HGK343" s="84"/>
      <c r="HGL343" s="84"/>
      <c r="HGM343" s="84"/>
      <c r="HGN343" s="84"/>
      <c r="HGO343" s="84"/>
      <c r="HGP343" s="84"/>
      <c r="HGQ343" s="84"/>
      <c r="HGR343" s="84"/>
      <c r="HGS343" s="84"/>
      <c r="HGT343" s="84"/>
      <c r="HGU343" s="84"/>
      <c r="HGV343" s="84"/>
      <c r="HGW343" s="84"/>
      <c r="HGX343" s="84"/>
      <c r="HGY343" s="84"/>
      <c r="HGZ343" s="84"/>
      <c r="HHA343" s="84"/>
      <c r="HHB343" s="84"/>
      <c r="HHC343" s="84"/>
      <c r="HHD343" s="84"/>
      <c r="HHE343" s="84"/>
      <c r="HHF343" s="84"/>
      <c r="HHG343" s="84"/>
      <c r="HHH343" s="84"/>
      <c r="HHI343" s="84"/>
      <c r="HHJ343" s="84"/>
      <c r="HHK343" s="84"/>
      <c r="HHL343" s="84"/>
      <c r="HHM343" s="84"/>
      <c r="HHN343" s="84"/>
      <c r="HHO343" s="84"/>
      <c r="HHP343" s="84"/>
      <c r="HHQ343" s="84"/>
      <c r="HHR343" s="84"/>
      <c r="HHS343" s="84"/>
      <c r="HHT343" s="84"/>
      <c r="HHU343" s="84"/>
      <c r="HHV343" s="84"/>
      <c r="HHW343" s="84"/>
      <c r="HHX343" s="84"/>
      <c r="HHY343" s="84"/>
      <c r="HHZ343" s="84"/>
      <c r="HIA343" s="84"/>
      <c r="HIB343" s="84"/>
      <c r="HIC343" s="84"/>
      <c r="HID343" s="84"/>
      <c r="HIE343" s="84"/>
      <c r="HIF343" s="84"/>
      <c r="HIG343" s="84"/>
      <c r="HIH343" s="84"/>
      <c r="HII343" s="84"/>
      <c r="HIJ343" s="84"/>
      <c r="HIK343" s="84"/>
      <c r="HIL343" s="84"/>
      <c r="HIM343" s="84"/>
      <c r="HIN343" s="84"/>
      <c r="HIO343" s="84"/>
      <c r="HIP343" s="84"/>
      <c r="HIQ343" s="84"/>
      <c r="HIR343" s="84"/>
      <c r="HIS343" s="84"/>
      <c r="HIT343" s="84"/>
      <c r="HIU343" s="84"/>
      <c r="HIV343" s="84"/>
      <c r="HIW343" s="84"/>
      <c r="HIX343" s="84"/>
      <c r="HIY343" s="84"/>
      <c r="HIZ343" s="84"/>
      <c r="HJA343" s="84"/>
      <c r="HJB343" s="84"/>
      <c r="HJC343" s="84"/>
      <c r="HJD343" s="84"/>
      <c r="HJE343" s="84"/>
      <c r="HJF343" s="84"/>
      <c r="HJG343" s="84"/>
      <c r="HJH343" s="84"/>
      <c r="HJI343" s="84"/>
      <c r="HJJ343" s="84"/>
      <c r="HJK343" s="84"/>
      <c r="HJL343" s="84"/>
      <c r="HJM343" s="84"/>
      <c r="HJN343" s="84"/>
      <c r="HJO343" s="84"/>
      <c r="HJP343" s="84"/>
      <c r="HJQ343" s="84"/>
      <c r="HJR343" s="84"/>
      <c r="HJS343" s="84"/>
      <c r="HJT343" s="84"/>
      <c r="HJU343" s="84"/>
      <c r="HJV343" s="84"/>
      <c r="HJW343" s="84"/>
      <c r="HJX343" s="84"/>
      <c r="HJY343" s="84"/>
      <c r="HJZ343" s="84"/>
      <c r="HKA343" s="84"/>
      <c r="HKB343" s="84"/>
      <c r="HKC343" s="84"/>
      <c r="HKD343" s="84"/>
      <c r="HKE343" s="84"/>
      <c r="HKF343" s="84"/>
      <c r="HKG343" s="84"/>
      <c r="HKH343" s="84"/>
      <c r="HKI343" s="84"/>
      <c r="HKJ343" s="84"/>
      <c r="HKK343" s="84"/>
      <c r="HKL343" s="84"/>
      <c r="HKM343" s="84"/>
      <c r="HKN343" s="84"/>
      <c r="HKO343" s="84"/>
      <c r="HKP343" s="84"/>
      <c r="HKQ343" s="84"/>
      <c r="HKR343" s="84"/>
      <c r="HKS343" s="84"/>
      <c r="HKT343" s="84"/>
      <c r="HKU343" s="84"/>
      <c r="HKV343" s="84"/>
      <c r="HKW343" s="84"/>
      <c r="HKX343" s="84"/>
      <c r="HKY343" s="84"/>
      <c r="HKZ343" s="84"/>
      <c r="HLA343" s="84"/>
      <c r="HLB343" s="84"/>
      <c r="HLC343" s="84"/>
      <c r="HLD343" s="84"/>
      <c r="HLE343" s="84"/>
      <c r="HLF343" s="84"/>
      <c r="HLG343" s="84"/>
      <c r="HLH343" s="84"/>
      <c r="HLI343" s="84"/>
      <c r="HLJ343" s="84"/>
      <c r="HLK343" s="84"/>
      <c r="HLL343" s="84"/>
      <c r="HLM343" s="84"/>
      <c r="HLN343" s="84"/>
      <c r="HLO343" s="84"/>
      <c r="HLP343" s="84"/>
      <c r="HLQ343" s="84"/>
      <c r="HLR343" s="84"/>
      <c r="HLS343" s="84"/>
      <c r="HLT343" s="84"/>
      <c r="HLU343" s="84"/>
      <c r="HLV343" s="84"/>
      <c r="HLW343" s="84"/>
      <c r="HLX343" s="84"/>
      <c r="HLY343" s="84"/>
      <c r="HLZ343" s="84"/>
      <c r="HMA343" s="84"/>
      <c r="HMB343" s="84"/>
      <c r="HMC343" s="84"/>
      <c r="HMD343" s="84"/>
      <c r="HME343" s="84"/>
      <c r="HMF343" s="84"/>
      <c r="HMG343" s="84"/>
      <c r="HMH343" s="84"/>
      <c r="HMI343" s="84"/>
      <c r="HMJ343" s="84"/>
      <c r="HMK343" s="84"/>
      <c r="HML343" s="84"/>
      <c r="HMM343" s="84"/>
      <c r="HMN343" s="84"/>
      <c r="HMO343" s="84"/>
      <c r="HMP343" s="84"/>
      <c r="HMQ343" s="84"/>
      <c r="HMR343" s="84"/>
      <c r="HMS343" s="84"/>
      <c r="HMT343" s="84"/>
      <c r="HMU343" s="84"/>
      <c r="HMV343" s="84"/>
      <c r="HMW343" s="84"/>
      <c r="HMX343" s="84"/>
      <c r="HMY343" s="84"/>
      <c r="HMZ343" s="84"/>
      <c r="HNA343" s="84"/>
      <c r="HNB343" s="84"/>
      <c r="HNC343" s="84"/>
      <c r="HND343" s="84"/>
      <c r="HNE343" s="84"/>
      <c r="HNF343" s="84"/>
      <c r="HNG343" s="84"/>
      <c r="HNH343" s="84"/>
      <c r="HNI343" s="84"/>
      <c r="HNJ343" s="84"/>
      <c r="HNK343" s="84"/>
      <c r="HNL343" s="84"/>
      <c r="HNM343" s="84"/>
      <c r="HNN343" s="84"/>
      <c r="HNO343" s="84"/>
      <c r="HNP343" s="84"/>
      <c r="HNQ343" s="84"/>
      <c r="HNR343" s="84"/>
      <c r="HNS343" s="84"/>
      <c r="HNT343" s="84"/>
      <c r="HNU343" s="84"/>
      <c r="HNV343" s="84"/>
      <c r="HNW343" s="84"/>
      <c r="HNX343" s="84"/>
      <c r="HNY343" s="84"/>
      <c r="HNZ343" s="84"/>
      <c r="HOA343" s="84"/>
      <c r="HOB343" s="84"/>
      <c r="HOC343" s="84"/>
      <c r="HOD343" s="84"/>
      <c r="HOE343" s="84"/>
      <c r="HOF343" s="84"/>
      <c r="HOG343" s="84"/>
      <c r="HOH343" s="84"/>
      <c r="HOI343" s="84"/>
      <c r="HOJ343" s="84"/>
      <c r="HOK343" s="84"/>
      <c r="HOL343" s="84"/>
      <c r="HOM343" s="84"/>
      <c r="HON343" s="84"/>
      <c r="HOO343" s="84"/>
      <c r="HOP343" s="84"/>
      <c r="HOQ343" s="84"/>
      <c r="HOR343" s="84"/>
      <c r="HOS343" s="84"/>
      <c r="HOT343" s="84"/>
      <c r="HOU343" s="84"/>
      <c r="HOV343" s="84"/>
      <c r="HOW343" s="84"/>
      <c r="HOX343" s="84"/>
      <c r="HOY343" s="84"/>
      <c r="HOZ343" s="84"/>
      <c r="HPA343" s="84"/>
      <c r="HPB343" s="84"/>
      <c r="HPC343" s="84"/>
      <c r="HPD343" s="84"/>
      <c r="HPE343" s="84"/>
      <c r="HPF343" s="84"/>
      <c r="HPG343" s="84"/>
      <c r="HPH343" s="84"/>
      <c r="HPI343" s="84"/>
      <c r="HPJ343" s="84"/>
      <c r="HPK343" s="84"/>
      <c r="HPL343" s="84"/>
      <c r="HPM343" s="84"/>
      <c r="HPN343" s="84"/>
      <c r="HPO343" s="84"/>
      <c r="HPP343" s="84"/>
      <c r="HPQ343" s="84"/>
      <c r="HPR343" s="84"/>
      <c r="HPS343" s="84"/>
      <c r="HPT343" s="84"/>
      <c r="HPU343" s="84"/>
      <c r="HPV343" s="84"/>
      <c r="HPW343" s="84"/>
      <c r="HPX343" s="84"/>
      <c r="HPY343" s="84"/>
      <c r="HPZ343" s="84"/>
      <c r="HQA343" s="84"/>
      <c r="HQB343" s="84"/>
      <c r="HQC343" s="84"/>
      <c r="HQD343" s="84"/>
      <c r="HQE343" s="84"/>
      <c r="HQF343" s="84"/>
      <c r="HQG343" s="84"/>
      <c r="HQH343" s="84"/>
      <c r="HQI343" s="84"/>
      <c r="HQJ343" s="84"/>
      <c r="HQK343" s="84"/>
      <c r="HQL343" s="84"/>
      <c r="HQM343" s="84"/>
      <c r="HQN343" s="84"/>
      <c r="HQO343" s="84"/>
      <c r="HQP343" s="84"/>
      <c r="HQQ343" s="84"/>
      <c r="HQR343" s="84"/>
      <c r="HQS343" s="84"/>
      <c r="HQT343" s="84"/>
      <c r="HQU343" s="84"/>
      <c r="HQV343" s="84"/>
      <c r="HQW343" s="84"/>
      <c r="HQX343" s="84"/>
      <c r="HQY343" s="84"/>
      <c r="HQZ343" s="84"/>
      <c r="HRA343" s="84"/>
      <c r="HRB343" s="84"/>
      <c r="HRC343" s="84"/>
      <c r="HRD343" s="84"/>
      <c r="HRE343" s="84"/>
      <c r="HRF343" s="84"/>
      <c r="HRG343" s="84"/>
      <c r="HRH343" s="84"/>
      <c r="HRI343" s="84"/>
      <c r="HRJ343" s="84"/>
      <c r="HRK343" s="84"/>
      <c r="HRL343" s="84"/>
      <c r="HRM343" s="84"/>
      <c r="HRN343" s="84"/>
      <c r="HRO343" s="84"/>
      <c r="HRP343" s="84"/>
      <c r="HRQ343" s="84"/>
      <c r="HRR343" s="84"/>
      <c r="HRS343" s="84"/>
      <c r="HRT343" s="84"/>
      <c r="HRU343" s="84"/>
      <c r="HRV343" s="84"/>
      <c r="HRW343" s="84"/>
      <c r="HRX343" s="84"/>
      <c r="HRY343" s="84"/>
      <c r="HRZ343" s="84"/>
      <c r="HSA343" s="84"/>
      <c r="HSB343" s="84"/>
      <c r="HSC343" s="84"/>
      <c r="HSD343" s="84"/>
      <c r="HSE343" s="84"/>
      <c r="HSF343" s="84"/>
      <c r="HSG343" s="84"/>
      <c r="HSH343" s="84"/>
      <c r="HSI343" s="84"/>
      <c r="HSJ343" s="84"/>
      <c r="HSK343" s="84"/>
      <c r="HSL343" s="84"/>
      <c r="HSM343" s="84"/>
      <c r="HSN343" s="84"/>
      <c r="HSO343" s="84"/>
      <c r="HSP343" s="84"/>
      <c r="HSQ343" s="84"/>
      <c r="HSR343" s="84"/>
      <c r="HSS343" s="84"/>
      <c r="HST343" s="84"/>
      <c r="HSU343" s="84"/>
      <c r="HSV343" s="84"/>
      <c r="HSW343" s="84"/>
      <c r="HSX343" s="84"/>
      <c r="HSY343" s="84"/>
      <c r="HSZ343" s="84"/>
      <c r="HTA343" s="84"/>
      <c r="HTB343" s="84"/>
      <c r="HTC343" s="84"/>
      <c r="HTD343" s="84"/>
      <c r="HTE343" s="84"/>
      <c r="HTF343" s="84"/>
      <c r="HTG343" s="84"/>
      <c r="HTH343" s="84"/>
      <c r="HTI343" s="84"/>
      <c r="HTJ343" s="84"/>
      <c r="HTK343" s="84"/>
      <c r="HTL343" s="84"/>
      <c r="HTM343" s="84"/>
      <c r="HTN343" s="84"/>
      <c r="HTO343" s="84"/>
      <c r="HTP343" s="84"/>
      <c r="HTQ343" s="84"/>
      <c r="HTR343" s="84"/>
      <c r="HTS343" s="84"/>
      <c r="HTT343" s="84"/>
      <c r="HTU343" s="84"/>
      <c r="HTV343" s="84"/>
      <c r="HTW343" s="84"/>
      <c r="HTX343" s="84"/>
      <c r="HTY343" s="84"/>
      <c r="HTZ343" s="84"/>
      <c r="HUA343" s="84"/>
      <c r="HUB343" s="84"/>
      <c r="HUC343" s="84"/>
      <c r="HUD343" s="84"/>
      <c r="HUE343" s="84"/>
      <c r="HUF343" s="84"/>
      <c r="HUG343" s="84"/>
      <c r="HUH343" s="84"/>
      <c r="HUI343" s="84"/>
      <c r="HUJ343" s="84"/>
      <c r="HUK343" s="84"/>
      <c r="HUL343" s="84"/>
      <c r="HUM343" s="84"/>
      <c r="HUN343" s="84"/>
      <c r="HUO343" s="84"/>
      <c r="HUP343" s="84"/>
      <c r="HUQ343" s="84"/>
      <c r="HUR343" s="84"/>
      <c r="HUS343" s="84"/>
      <c r="HUT343" s="84"/>
      <c r="HUU343" s="84"/>
      <c r="HUV343" s="84"/>
      <c r="HUW343" s="84"/>
      <c r="HUX343" s="84"/>
      <c r="HUY343" s="84"/>
      <c r="HUZ343" s="84"/>
      <c r="HVA343" s="84"/>
      <c r="HVB343" s="84"/>
      <c r="HVC343" s="84"/>
      <c r="HVD343" s="84"/>
      <c r="HVE343" s="84"/>
      <c r="HVF343" s="84"/>
      <c r="HVG343" s="84"/>
      <c r="HVH343" s="84"/>
      <c r="HVI343" s="84"/>
      <c r="HVJ343" s="84"/>
      <c r="HVK343" s="84"/>
      <c r="HVL343" s="84"/>
      <c r="HVM343" s="84"/>
      <c r="HVN343" s="84"/>
      <c r="HVO343" s="84"/>
      <c r="HVP343" s="84"/>
      <c r="HVQ343" s="84"/>
      <c r="HVR343" s="84"/>
      <c r="HVS343" s="84"/>
      <c r="HVT343" s="84"/>
      <c r="HVU343" s="84"/>
      <c r="HVV343" s="84"/>
      <c r="HVW343" s="84"/>
      <c r="HVX343" s="84"/>
      <c r="HVY343" s="84"/>
      <c r="HVZ343" s="84"/>
      <c r="HWA343" s="84"/>
      <c r="HWB343" s="84"/>
      <c r="HWC343" s="84"/>
      <c r="HWD343" s="84"/>
      <c r="HWE343" s="84"/>
      <c r="HWF343" s="84"/>
      <c r="HWG343" s="84"/>
      <c r="HWH343" s="84"/>
      <c r="HWI343" s="84"/>
      <c r="HWJ343" s="84"/>
      <c r="HWK343" s="84"/>
      <c r="HWL343" s="84"/>
      <c r="HWM343" s="84"/>
      <c r="HWN343" s="84"/>
      <c r="HWO343" s="84"/>
      <c r="HWP343" s="84"/>
      <c r="HWQ343" s="84"/>
      <c r="HWR343" s="84"/>
      <c r="HWS343" s="84"/>
      <c r="HWT343" s="84"/>
      <c r="HWU343" s="84"/>
      <c r="HWV343" s="84"/>
      <c r="HWW343" s="84"/>
      <c r="HWX343" s="84"/>
      <c r="HWY343" s="84"/>
      <c r="HWZ343" s="84"/>
      <c r="HXA343" s="84"/>
      <c r="HXB343" s="84"/>
      <c r="HXC343" s="84"/>
      <c r="HXD343" s="84"/>
      <c r="HXE343" s="84"/>
      <c r="HXF343" s="84"/>
      <c r="HXG343" s="84"/>
      <c r="HXH343" s="84"/>
      <c r="HXI343" s="84"/>
      <c r="HXJ343" s="84"/>
      <c r="HXK343" s="84"/>
      <c r="HXL343" s="84"/>
      <c r="HXM343" s="84"/>
      <c r="HXN343" s="84"/>
      <c r="HXO343" s="84"/>
      <c r="HXP343" s="84"/>
      <c r="HXQ343" s="84"/>
      <c r="HXR343" s="84"/>
      <c r="HXS343" s="84"/>
      <c r="HXT343" s="84"/>
      <c r="HXU343" s="84"/>
      <c r="HXV343" s="84"/>
      <c r="HXW343" s="84"/>
      <c r="HXX343" s="84"/>
      <c r="HXY343" s="84"/>
      <c r="HXZ343" s="84"/>
      <c r="HYA343" s="84"/>
      <c r="HYB343" s="84"/>
      <c r="HYC343" s="84"/>
      <c r="HYD343" s="84"/>
      <c r="HYE343" s="84"/>
      <c r="HYF343" s="84"/>
      <c r="HYG343" s="84"/>
      <c r="HYH343" s="84"/>
      <c r="HYI343" s="84"/>
      <c r="HYJ343" s="84"/>
      <c r="HYK343" s="84"/>
      <c r="HYL343" s="84"/>
      <c r="HYM343" s="84"/>
      <c r="HYN343" s="84"/>
      <c r="HYO343" s="84"/>
      <c r="HYP343" s="84"/>
      <c r="HYQ343" s="84"/>
      <c r="HYR343" s="84"/>
      <c r="HYS343" s="84"/>
      <c r="HYT343" s="84"/>
      <c r="HYU343" s="84"/>
      <c r="HYV343" s="84"/>
      <c r="HYW343" s="84"/>
      <c r="HYX343" s="84"/>
      <c r="HYY343" s="84"/>
      <c r="HYZ343" s="84"/>
      <c r="HZA343" s="84"/>
      <c r="HZB343" s="84"/>
      <c r="HZC343" s="84"/>
      <c r="HZD343" s="84"/>
      <c r="HZE343" s="84"/>
      <c r="HZF343" s="84"/>
      <c r="HZG343" s="84"/>
      <c r="HZH343" s="84"/>
      <c r="HZI343" s="84"/>
      <c r="HZJ343" s="84"/>
      <c r="HZK343" s="84"/>
      <c r="HZL343" s="84"/>
      <c r="HZM343" s="84"/>
      <c r="HZN343" s="84"/>
      <c r="HZO343" s="84"/>
      <c r="HZP343" s="84"/>
      <c r="HZQ343" s="84"/>
      <c r="HZR343" s="84"/>
      <c r="HZS343" s="84"/>
      <c r="HZT343" s="84"/>
      <c r="HZU343" s="84"/>
      <c r="HZV343" s="84"/>
      <c r="HZW343" s="84"/>
      <c r="HZX343" s="84"/>
      <c r="HZY343" s="84"/>
      <c r="HZZ343" s="84"/>
      <c r="IAA343" s="84"/>
      <c r="IAB343" s="84"/>
      <c r="IAC343" s="84"/>
      <c r="IAD343" s="84"/>
      <c r="IAE343" s="84"/>
      <c r="IAF343" s="84"/>
      <c r="IAG343" s="84"/>
      <c r="IAH343" s="84"/>
      <c r="IAI343" s="84"/>
      <c r="IAJ343" s="84"/>
      <c r="IAK343" s="84"/>
      <c r="IAL343" s="84"/>
      <c r="IAM343" s="84"/>
      <c r="IAN343" s="84"/>
      <c r="IAO343" s="84"/>
      <c r="IAP343" s="84"/>
      <c r="IAQ343" s="84"/>
      <c r="IAR343" s="84"/>
      <c r="IAS343" s="84"/>
      <c r="IAT343" s="84"/>
      <c r="IAU343" s="84"/>
      <c r="IAV343" s="84"/>
      <c r="IAW343" s="84"/>
      <c r="IAX343" s="84"/>
      <c r="IAY343" s="84"/>
      <c r="IAZ343" s="84"/>
      <c r="IBA343" s="84"/>
      <c r="IBB343" s="84"/>
      <c r="IBC343" s="84"/>
      <c r="IBD343" s="84"/>
      <c r="IBE343" s="84"/>
      <c r="IBF343" s="84"/>
      <c r="IBG343" s="84"/>
      <c r="IBH343" s="84"/>
      <c r="IBI343" s="84"/>
      <c r="IBJ343" s="84"/>
      <c r="IBK343" s="84"/>
      <c r="IBL343" s="84"/>
      <c r="IBM343" s="84"/>
      <c r="IBN343" s="84"/>
      <c r="IBO343" s="84"/>
      <c r="IBP343" s="84"/>
      <c r="IBQ343" s="84"/>
      <c r="IBR343" s="84"/>
      <c r="IBS343" s="84"/>
      <c r="IBT343" s="84"/>
      <c r="IBU343" s="84"/>
      <c r="IBV343" s="84"/>
      <c r="IBW343" s="84"/>
      <c r="IBX343" s="84"/>
      <c r="IBY343" s="84"/>
      <c r="IBZ343" s="84"/>
      <c r="ICA343" s="84"/>
      <c r="ICB343" s="84"/>
      <c r="ICC343" s="84"/>
      <c r="ICD343" s="84"/>
      <c r="ICE343" s="84"/>
      <c r="ICF343" s="84"/>
      <c r="ICG343" s="84"/>
      <c r="ICH343" s="84"/>
      <c r="ICI343" s="84"/>
      <c r="ICJ343" s="84"/>
      <c r="ICK343" s="84"/>
      <c r="ICL343" s="84"/>
      <c r="ICM343" s="84"/>
      <c r="ICN343" s="84"/>
      <c r="ICO343" s="84"/>
      <c r="ICP343" s="84"/>
      <c r="ICQ343" s="84"/>
      <c r="ICR343" s="84"/>
      <c r="ICS343" s="84"/>
      <c r="ICT343" s="84"/>
      <c r="ICU343" s="84"/>
      <c r="ICV343" s="84"/>
      <c r="ICW343" s="84"/>
      <c r="ICX343" s="84"/>
      <c r="ICY343" s="84"/>
      <c r="ICZ343" s="84"/>
      <c r="IDA343" s="84"/>
      <c r="IDB343" s="84"/>
      <c r="IDC343" s="84"/>
      <c r="IDD343" s="84"/>
      <c r="IDE343" s="84"/>
      <c r="IDF343" s="84"/>
      <c r="IDG343" s="84"/>
      <c r="IDH343" s="84"/>
      <c r="IDI343" s="84"/>
      <c r="IDJ343" s="84"/>
      <c r="IDK343" s="84"/>
      <c r="IDL343" s="84"/>
      <c r="IDM343" s="84"/>
      <c r="IDN343" s="84"/>
      <c r="IDO343" s="84"/>
      <c r="IDP343" s="84"/>
      <c r="IDQ343" s="84"/>
      <c r="IDR343" s="84"/>
      <c r="IDS343" s="84"/>
      <c r="IDT343" s="84"/>
      <c r="IDU343" s="84"/>
      <c r="IDV343" s="84"/>
      <c r="IDW343" s="84"/>
      <c r="IDX343" s="84"/>
      <c r="IDY343" s="84"/>
      <c r="IDZ343" s="84"/>
      <c r="IEA343" s="84"/>
      <c r="IEB343" s="84"/>
      <c r="IEC343" s="84"/>
      <c r="IED343" s="84"/>
      <c r="IEE343" s="84"/>
      <c r="IEF343" s="84"/>
      <c r="IEG343" s="84"/>
      <c r="IEH343" s="84"/>
      <c r="IEI343" s="84"/>
      <c r="IEJ343" s="84"/>
      <c r="IEK343" s="84"/>
      <c r="IEL343" s="84"/>
      <c r="IEM343" s="84"/>
      <c r="IEN343" s="84"/>
      <c r="IEO343" s="84"/>
      <c r="IEP343" s="84"/>
      <c r="IEQ343" s="84"/>
      <c r="IER343" s="84"/>
      <c r="IES343" s="84"/>
      <c r="IET343" s="84"/>
      <c r="IEU343" s="84"/>
      <c r="IEV343" s="84"/>
      <c r="IEW343" s="84"/>
      <c r="IEX343" s="84"/>
      <c r="IEY343" s="84"/>
      <c r="IEZ343" s="84"/>
      <c r="IFA343" s="84"/>
      <c r="IFB343" s="84"/>
      <c r="IFC343" s="84"/>
      <c r="IFD343" s="84"/>
      <c r="IFE343" s="84"/>
      <c r="IFF343" s="84"/>
      <c r="IFG343" s="84"/>
      <c r="IFH343" s="84"/>
      <c r="IFI343" s="84"/>
      <c r="IFJ343" s="84"/>
      <c r="IFK343" s="84"/>
      <c r="IFL343" s="84"/>
      <c r="IFM343" s="84"/>
      <c r="IFN343" s="84"/>
      <c r="IFO343" s="84"/>
      <c r="IFP343" s="84"/>
      <c r="IFQ343" s="84"/>
      <c r="IFR343" s="84"/>
      <c r="IFS343" s="84"/>
      <c r="IFT343" s="84"/>
      <c r="IFU343" s="84"/>
      <c r="IFV343" s="84"/>
      <c r="IFW343" s="84"/>
      <c r="IFX343" s="84"/>
      <c r="IFY343" s="84"/>
      <c r="IFZ343" s="84"/>
      <c r="IGA343" s="84"/>
      <c r="IGB343" s="84"/>
      <c r="IGC343" s="84"/>
      <c r="IGD343" s="84"/>
      <c r="IGE343" s="84"/>
      <c r="IGF343" s="84"/>
      <c r="IGG343" s="84"/>
      <c r="IGH343" s="84"/>
      <c r="IGI343" s="84"/>
      <c r="IGJ343" s="84"/>
      <c r="IGK343" s="84"/>
      <c r="IGL343" s="84"/>
      <c r="IGM343" s="84"/>
      <c r="IGN343" s="84"/>
      <c r="IGO343" s="84"/>
      <c r="IGP343" s="84"/>
      <c r="IGQ343" s="84"/>
      <c r="IGR343" s="84"/>
      <c r="IGS343" s="84"/>
      <c r="IGT343" s="84"/>
      <c r="IGU343" s="84"/>
      <c r="IGV343" s="84"/>
      <c r="IGW343" s="84"/>
      <c r="IGX343" s="84"/>
      <c r="IGY343" s="84"/>
      <c r="IGZ343" s="84"/>
      <c r="IHA343" s="84"/>
      <c r="IHB343" s="84"/>
      <c r="IHC343" s="84"/>
      <c r="IHD343" s="84"/>
      <c r="IHE343" s="84"/>
      <c r="IHF343" s="84"/>
      <c r="IHG343" s="84"/>
      <c r="IHH343" s="84"/>
      <c r="IHI343" s="84"/>
      <c r="IHJ343" s="84"/>
      <c r="IHK343" s="84"/>
      <c r="IHL343" s="84"/>
      <c r="IHM343" s="84"/>
      <c r="IHN343" s="84"/>
      <c r="IHO343" s="84"/>
      <c r="IHP343" s="84"/>
      <c r="IHQ343" s="84"/>
      <c r="IHR343" s="84"/>
      <c r="IHS343" s="84"/>
      <c r="IHT343" s="84"/>
      <c r="IHU343" s="84"/>
      <c r="IHV343" s="84"/>
      <c r="IHW343" s="84"/>
      <c r="IHX343" s="84"/>
      <c r="IHY343" s="84"/>
      <c r="IHZ343" s="84"/>
      <c r="IIA343" s="84"/>
      <c r="IIB343" s="84"/>
      <c r="IIC343" s="84"/>
      <c r="IID343" s="84"/>
      <c r="IIE343" s="84"/>
      <c r="IIF343" s="84"/>
      <c r="IIG343" s="84"/>
      <c r="IIH343" s="84"/>
      <c r="III343" s="84"/>
      <c r="IIJ343" s="84"/>
      <c r="IIK343" s="84"/>
      <c r="IIL343" s="84"/>
      <c r="IIM343" s="84"/>
      <c r="IIN343" s="84"/>
      <c r="IIO343" s="84"/>
      <c r="IIP343" s="84"/>
      <c r="IIQ343" s="84"/>
      <c r="IIR343" s="84"/>
      <c r="IIS343" s="84"/>
      <c r="IIT343" s="84"/>
      <c r="IIU343" s="84"/>
      <c r="IIV343" s="84"/>
      <c r="IIW343" s="84"/>
      <c r="IIX343" s="84"/>
      <c r="IIY343" s="84"/>
      <c r="IIZ343" s="84"/>
      <c r="IJA343" s="84"/>
      <c r="IJB343" s="84"/>
      <c r="IJC343" s="84"/>
      <c r="IJD343" s="84"/>
      <c r="IJE343" s="84"/>
      <c r="IJF343" s="84"/>
      <c r="IJG343" s="84"/>
      <c r="IJH343" s="84"/>
      <c r="IJI343" s="84"/>
      <c r="IJJ343" s="84"/>
      <c r="IJK343" s="84"/>
      <c r="IJL343" s="84"/>
      <c r="IJM343" s="84"/>
      <c r="IJN343" s="84"/>
      <c r="IJO343" s="84"/>
      <c r="IJP343" s="84"/>
      <c r="IJQ343" s="84"/>
      <c r="IJR343" s="84"/>
      <c r="IJS343" s="84"/>
      <c r="IJT343" s="84"/>
      <c r="IJU343" s="84"/>
      <c r="IJV343" s="84"/>
      <c r="IJW343" s="84"/>
      <c r="IJX343" s="84"/>
      <c r="IJY343" s="84"/>
      <c r="IJZ343" s="84"/>
      <c r="IKA343" s="84"/>
      <c r="IKB343" s="84"/>
      <c r="IKC343" s="84"/>
      <c r="IKD343" s="84"/>
      <c r="IKE343" s="84"/>
      <c r="IKF343" s="84"/>
      <c r="IKG343" s="84"/>
      <c r="IKH343" s="84"/>
      <c r="IKI343" s="84"/>
      <c r="IKJ343" s="84"/>
      <c r="IKK343" s="84"/>
      <c r="IKL343" s="84"/>
      <c r="IKM343" s="84"/>
      <c r="IKN343" s="84"/>
      <c r="IKO343" s="84"/>
      <c r="IKP343" s="84"/>
      <c r="IKQ343" s="84"/>
      <c r="IKR343" s="84"/>
      <c r="IKS343" s="84"/>
      <c r="IKT343" s="84"/>
      <c r="IKU343" s="84"/>
      <c r="IKV343" s="84"/>
      <c r="IKW343" s="84"/>
      <c r="IKX343" s="84"/>
      <c r="IKY343" s="84"/>
      <c r="IKZ343" s="84"/>
      <c r="ILA343" s="84"/>
      <c r="ILB343" s="84"/>
      <c r="ILC343" s="84"/>
      <c r="ILD343" s="84"/>
      <c r="ILE343" s="84"/>
      <c r="ILF343" s="84"/>
      <c r="ILG343" s="84"/>
      <c r="ILH343" s="84"/>
      <c r="ILI343" s="84"/>
      <c r="ILJ343" s="84"/>
      <c r="ILK343" s="84"/>
      <c r="ILL343" s="84"/>
      <c r="ILM343" s="84"/>
      <c r="ILN343" s="84"/>
      <c r="ILO343" s="84"/>
      <c r="ILP343" s="84"/>
      <c r="ILQ343" s="84"/>
      <c r="ILR343" s="84"/>
      <c r="ILS343" s="84"/>
      <c r="ILT343" s="84"/>
      <c r="ILU343" s="84"/>
      <c r="ILV343" s="84"/>
      <c r="ILW343" s="84"/>
      <c r="ILX343" s="84"/>
      <c r="ILY343" s="84"/>
      <c r="ILZ343" s="84"/>
      <c r="IMA343" s="84"/>
      <c r="IMB343" s="84"/>
      <c r="IMC343" s="84"/>
      <c r="IMD343" s="84"/>
      <c r="IME343" s="84"/>
      <c r="IMF343" s="84"/>
      <c r="IMG343" s="84"/>
      <c r="IMH343" s="84"/>
      <c r="IMI343" s="84"/>
      <c r="IMJ343" s="84"/>
      <c r="IMK343" s="84"/>
      <c r="IML343" s="84"/>
      <c r="IMM343" s="84"/>
      <c r="IMN343" s="84"/>
      <c r="IMO343" s="84"/>
      <c r="IMP343" s="84"/>
      <c r="IMQ343" s="84"/>
      <c r="IMR343" s="84"/>
      <c r="IMS343" s="84"/>
      <c r="IMT343" s="84"/>
      <c r="IMU343" s="84"/>
      <c r="IMV343" s="84"/>
      <c r="IMW343" s="84"/>
      <c r="IMX343" s="84"/>
      <c r="IMY343" s="84"/>
      <c r="IMZ343" s="84"/>
      <c r="INA343" s="84"/>
      <c r="INB343" s="84"/>
      <c r="INC343" s="84"/>
      <c r="IND343" s="84"/>
      <c r="INE343" s="84"/>
      <c r="INF343" s="84"/>
      <c r="ING343" s="84"/>
      <c r="INH343" s="84"/>
      <c r="INI343" s="84"/>
      <c r="INJ343" s="84"/>
      <c r="INK343" s="84"/>
      <c r="INL343" s="84"/>
      <c r="INM343" s="84"/>
      <c r="INN343" s="84"/>
      <c r="INO343" s="84"/>
      <c r="INP343" s="84"/>
      <c r="INQ343" s="84"/>
      <c r="INR343" s="84"/>
      <c r="INS343" s="84"/>
      <c r="INT343" s="84"/>
      <c r="INU343" s="84"/>
      <c r="INV343" s="84"/>
      <c r="INW343" s="84"/>
      <c r="INX343" s="84"/>
      <c r="INY343" s="84"/>
      <c r="INZ343" s="84"/>
      <c r="IOA343" s="84"/>
      <c r="IOB343" s="84"/>
      <c r="IOC343" s="84"/>
      <c r="IOD343" s="84"/>
      <c r="IOE343" s="84"/>
      <c r="IOF343" s="84"/>
      <c r="IOG343" s="84"/>
      <c r="IOH343" s="84"/>
      <c r="IOI343" s="84"/>
      <c r="IOJ343" s="84"/>
      <c r="IOK343" s="84"/>
      <c r="IOL343" s="84"/>
      <c r="IOM343" s="84"/>
      <c r="ION343" s="84"/>
      <c r="IOO343" s="84"/>
      <c r="IOP343" s="84"/>
      <c r="IOQ343" s="84"/>
      <c r="IOR343" s="84"/>
      <c r="IOS343" s="84"/>
      <c r="IOT343" s="84"/>
      <c r="IOU343" s="84"/>
      <c r="IOV343" s="84"/>
      <c r="IOW343" s="84"/>
      <c r="IOX343" s="84"/>
      <c r="IOY343" s="84"/>
      <c r="IOZ343" s="84"/>
      <c r="IPA343" s="84"/>
      <c r="IPB343" s="84"/>
      <c r="IPC343" s="84"/>
      <c r="IPD343" s="84"/>
      <c r="IPE343" s="84"/>
      <c r="IPF343" s="84"/>
      <c r="IPG343" s="84"/>
      <c r="IPH343" s="84"/>
      <c r="IPI343" s="84"/>
      <c r="IPJ343" s="84"/>
      <c r="IPK343" s="84"/>
      <c r="IPL343" s="84"/>
      <c r="IPM343" s="84"/>
      <c r="IPN343" s="84"/>
      <c r="IPO343" s="84"/>
      <c r="IPP343" s="84"/>
      <c r="IPQ343" s="84"/>
      <c r="IPR343" s="84"/>
      <c r="IPS343" s="84"/>
      <c r="IPT343" s="84"/>
      <c r="IPU343" s="84"/>
      <c r="IPV343" s="84"/>
      <c r="IPW343" s="84"/>
      <c r="IPX343" s="84"/>
      <c r="IPY343" s="84"/>
      <c r="IPZ343" s="84"/>
      <c r="IQA343" s="84"/>
      <c r="IQB343" s="84"/>
      <c r="IQC343" s="84"/>
      <c r="IQD343" s="84"/>
      <c r="IQE343" s="84"/>
      <c r="IQF343" s="84"/>
      <c r="IQG343" s="84"/>
      <c r="IQH343" s="84"/>
      <c r="IQI343" s="84"/>
      <c r="IQJ343" s="84"/>
      <c r="IQK343" s="84"/>
      <c r="IQL343" s="84"/>
      <c r="IQM343" s="84"/>
      <c r="IQN343" s="84"/>
      <c r="IQO343" s="84"/>
      <c r="IQP343" s="84"/>
      <c r="IQQ343" s="84"/>
      <c r="IQR343" s="84"/>
      <c r="IQS343" s="84"/>
      <c r="IQT343" s="84"/>
      <c r="IQU343" s="84"/>
      <c r="IQV343" s="84"/>
      <c r="IQW343" s="84"/>
      <c r="IQX343" s="84"/>
      <c r="IQY343" s="84"/>
      <c r="IQZ343" s="84"/>
      <c r="IRA343" s="84"/>
      <c r="IRB343" s="84"/>
      <c r="IRC343" s="84"/>
      <c r="IRD343" s="84"/>
      <c r="IRE343" s="84"/>
      <c r="IRF343" s="84"/>
      <c r="IRG343" s="84"/>
      <c r="IRH343" s="84"/>
      <c r="IRI343" s="84"/>
      <c r="IRJ343" s="84"/>
      <c r="IRK343" s="84"/>
      <c r="IRL343" s="84"/>
      <c r="IRM343" s="84"/>
      <c r="IRN343" s="84"/>
      <c r="IRO343" s="84"/>
      <c r="IRP343" s="84"/>
      <c r="IRQ343" s="84"/>
      <c r="IRR343" s="84"/>
      <c r="IRS343" s="84"/>
      <c r="IRT343" s="84"/>
      <c r="IRU343" s="84"/>
      <c r="IRV343" s="84"/>
      <c r="IRW343" s="84"/>
      <c r="IRX343" s="84"/>
      <c r="IRY343" s="84"/>
      <c r="IRZ343" s="84"/>
      <c r="ISA343" s="84"/>
      <c r="ISB343" s="84"/>
      <c r="ISC343" s="84"/>
      <c r="ISD343" s="84"/>
      <c r="ISE343" s="84"/>
      <c r="ISF343" s="84"/>
      <c r="ISG343" s="84"/>
      <c r="ISH343" s="84"/>
      <c r="ISI343" s="84"/>
      <c r="ISJ343" s="84"/>
      <c r="ISK343" s="84"/>
      <c r="ISL343" s="84"/>
      <c r="ISM343" s="84"/>
      <c r="ISN343" s="84"/>
      <c r="ISO343" s="84"/>
      <c r="ISP343" s="84"/>
      <c r="ISQ343" s="84"/>
      <c r="ISR343" s="84"/>
      <c r="ISS343" s="84"/>
      <c r="IST343" s="84"/>
      <c r="ISU343" s="84"/>
      <c r="ISV343" s="84"/>
      <c r="ISW343" s="84"/>
      <c r="ISX343" s="84"/>
      <c r="ISY343" s="84"/>
      <c r="ISZ343" s="84"/>
      <c r="ITA343" s="84"/>
      <c r="ITB343" s="84"/>
      <c r="ITC343" s="84"/>
      <c r="ITD343" s="84"/>
      <c r="ITE343" s="84"/>
      <c r="ITF343" s="84"/>
      <c r="ITG343" s="84"/>
      <c r="ITH343" s="84"/>
      <c r="ITI343" s="84"/>
      <c r="ITJ343" s="84"/>
      <c r="ITK343" s="84"/>
      <c r="ITL343" s="84"/>
      <c r="ITM343" s="84"/>
      <c r="ITN343" s="84"/>
      <c r="ITO343" s="84"/>
      <c r="ITP343" s="84"/>
      <c r="ITQ343" s="84"/>
      <c r="ITR343" s="84"/>
      <c r="ITS343" s="84"/>
      <c r="ITT343" s="84"/>
      <c r="ITU343" s="84"/>
      <c r="ITV343" s="84"/>
      <c r="ITW343" s="84"/>
      <c r="ITX343" s="84"/>
      <c r="ITY343" s="84"/>
      <c r="ITZ343" s="84"/>
      <c r="IUA343" s="84"/>
      <c r="IUB343" s="84"/>
      <c r="IUC343" s="84"/>
      <c r="IUD343" s="84"/>
      <c r="IUE343" s="84"/>
      <c r="IUF343" s="84"/>
      <c r="IUG343" s="84"/>
      <c r="IUH343" s="84"/>
      <c r="IUI343" s="84"/>
      <c r="IUJ343" s="84"/>
      <c r="IUK343" s="84"/>
      <c r="IUL343" s="84"/>
      <c r="IUM343" s="84"/>
      <c r="IUN343" s="84"/>
      <c r="IUO343" s="84"/>
      <c r="IUP343" s="84"/>
      <c r="IUQ343" s="84"/>
      <c r="IUR343" s="84"/>
      <c r="IUS343" s="84"/>
      <c r="IUT343" s="84"/>
      <c r="IUU343" s="84"/>
      <c r="IUV343" s="84"/>
      <c r="IUW343" s="84"/>
      <c r="IUX343" s="84"/>
      <c r="IUY343" s="84"/>
      <c r="IUZ343" s="84"/>
      <c r="IVA343" s="84"/>
      <c r="IVB343" s="84"/>
      <c r="IVC343" s="84"/>
      <c r="IVD343" s="84"/>
      <c r="IVE343" s="84"/>
      <c r="IVF343" s="84"/>
      <c r="IVG343" s="84"/>
      <c r="IVH343" s="84"/>
      <c r="IVI343" s="84"/>
      <c r="IVJ343" s="84"/>
      <c r="IVK343" s="84"/>
      <c r="IVL343" s="84"/>
      <c r="IVM343" s="84"/>
      <c r="IVN343" s="84"/>
      <c r="IVO343" s="84"/>
      <c r="IVP343" s="84"/>
      <c r="IVQ343" s="84"/>
      <c r="IVR343" s="84"/>
      <c r="IVS343" s="84"/>
      <c r="IVT343" s="84"/>
      <c r="IVU343" s="84"/>
      <c r="IVV343" s="84"/>
      <c r="IVW343" s="84"/>
      <c r="IVX343" s="84"/>
      <c r="IVY343" s="84"/>
      <c r="IVZ343" s="84"/>
      <c r="IWA343" s="84"/>
      <c r="IWB343" s="84"/>
      <c r="IWC343" s="84"/>
      <c r="IWD343" s="84"/>
      <c r="IWE343" s="84"/>
      <c r="IWF343" s="84"/>
      <c r="IWG343" s="84"/>
      <c r="IWH343" s="84"/>
      <c r="IWI343" s="84"/>
      <c r="IWJ343" s="84"/>
      <c r="IWK343" s="84"/>
      <c r="IWL343" s="84"/>
      <c r="IWM343" s="84"/>
      <c r="IWN343" s="84"/>
      <c r="IWO343" s="84"/>
      <c r="IWP343" s="84"/>
      <c r="IWQ343" s="84"/>
      <c r="IWR343" s="84"/>
      <c r="IWS343" s="84"/>
      <c r="IWT343" s="84"/>
      <c r="IWU343" s="84"/>
      <c r="IWV343" s="84"/>
      <c r="IWW343" s="84"/>
      <c r="IWX343" s="84"/>
      <c r="IWY343" s="84"/>
      <c r="IWZ343" s="84"/>
      <c r="IXA343" s="84"/>
      <c r="IXB343" s="84"/>
      <c r="IXC343" s="84"/>
      <c r="IXD343" s="84"/>
      <c r="IXE343" s="84"/>
      <c r="IXF343" s="84"/>
      <c r="IXG343" s="84"/>
      <c r="IXH343" s="84"/>
      <c r="IXI343" s="84"/>
      <c r="IXJ343" s="84"/>
      <c r="IXK343" s="84"/>
      <c r="IXL343" s="84"/>
      <c r="IXM343" s="84"/>
      <c r="IXN343" s="84"/>
      <c r="IXO343" s="84"/>
      <c r="IXP343" s="84"/>
      <c r="IXQ343" s="84"/>
      <c r="IXR343" s="84"/>
      <c r="IXS343" s="84"/>
      <c r="IXT343" s="84"/>
      <c r="IXU343" s="84"/>
      <c r="IXV343" s="84"/>
      <c r="IXW343" s="84"/>
      <c r="IXX343" s="84"/>
      <c r="IXY343" s="84"/>
      <c r="IXZ343" s="84"/>
      <c r="IYA343" s="84"/>
      <c r="IYB343" s="84"/>
      <c r="IYC343" s="84"/>
      <c r="IYD343" s="84"/>
      <c r="IYE343" s="84"/>
      <c r="IYF343" s="84"/>
      <c r="IYG343" s="84"/>
      <c r="IYH343" s="84"/>
      <c r="IYI343" s="84"/>
      <c r="IYJ343" s="84"/>
      <c r="IYK343" s="84"/>
      <c r="IYL343" s="84"/>
      <c r="IYM343" s="84"/>
      <c r="IYN343" s="84"/>
      <c r="IYO343" s="84"/>
      <c r="IYP343" s="84"/>
      <c r="IYQ343" s="84"/>
      <c r="IYR343" s="84"/>
      <c r="IYS343" s="84"/>
      <c r="IYT343" s="84"/>
      <c r="IYU343" s="84"/>
      <c r="IYV343" s="84"/>
      <c r="IYW343" s="84"/>
      <c r="IYX343" s="84"/>
      <c r="IYY343" s="84"/>
      <c r="IYZ343" s="84"/>
      <c r="IZA343" s="84"/>
      <c r="IZB343" s="84"/>
      <c r="IZC343" s="84"/>
      <c r="IZD343" s="84"/>
      <c r="IZE343" s="84"/>
      <c r="IZF343" s="84"/>
      <c r="IZG343" s="84"/>
      <c r="IZH343" s="84"/>
      <c r="IZI343" s="84"/>
      <c r="IZJ343" s="84"/>
      <c r="IZK343" s="84"/>
      <c r="IZL343" s="84"/>
      <c r="IZM343" s="84"/>
      <c r="IZN343" s="84"/>
      <c r="IZO343" s="84"/>
      <c r="IZP343" s="84"/>
      <c r="IZQ343" s="84"/>
      <c r="IZR343" s="84"/>
      <c r="IZS343" s="84"/>
      <c r="IZT343" s="84"/>
      <c r="IZU343" s="84"/>
      <c r="IZV343" s="84"/>
      <c r="IZW343" s="84"/>
      <c r="IZX343" s="84"/>
      <c r="IZY343" s="84"/>
      <c r="IZZ343" s="84"/>
      <c r="JAA343" s="84"/>
      <c r="JAB343" s="84"/>
      <c r="JAC343" s="84"/>
      <c r="JAD343" s="84"/>
      <c r="JAE343" s="84"/>
      <c r="JAF343" s="84"/>
      <c r="JAG343" s="84"/>
      <c r="JAH343" s="84"/>
      <c r="JAI343" s="84"/>
      <c r="JAJ343" s="84"/>
      <c r="JAK343" s="84"/>
      <c r="JAL343" s="84"/>
      <c r="JAM343" s="84"/>
      <c r="JAN343" s="84"/>
      <c r="JAO343" s="84"/>
      <c r="JAP343" s="84"/>
      <c r="JAQ343" s="84"/>
      <c r="JAR343" s="84"/>
      <c r="JAS343" s="84"/>
      <c r="JAT343" s="84"/>
      <c r="JAU343" s="84"/>
      <c r="JAV343" s="84"/>
      <c r="JAW343" s="84"/>
      <c r="JAX343" s="84"/>
      <c r="JAY343" s="84"/>
      <c r="JAZ343" s="84"/>
      <c r="JBA343" s="84"/>
      <c r="JBB343" s="84"/>
      <c r="JBC343" s="84"/>
      <c r="JBD343" s="84"/>
      <c r="JBE343" s="84"/>
      <c r="JBF343" s="84"/>
      <c r="JBG343" s="84"/>
      <c r="JBH343" s="84"/>
      <c r="JBI343" s="84"/>
      <c r="JBJ343" s="84"/>
      <c r="JBK343" s="84"/>
      <c r="JBL343" s="84"/>
      <c r="JBM343" s="84"/>
      <c r="JBN343" s="84"/>
      <c r="JBO343" s="84"/>
      <c r="JBP343" s="84"/>
      <c r="JBQ343" s="84"/>
      <c r="JBR343" s="84"/>
      <c r="JBS343" s="84"/>
      <c r="JBT343" s="84"/>
      <c r="JBU343" s="84"/>
      <c r="JBV343" s="84"/>
      <c r="JBW343" s="84"/>
      <c r="JBX343" s="84"/>
      <c r="JBY343" s="84"/>
      <c r="JBZ343" s="84"/>
      <c r="JCA343" s="84"/>
      <c r="JCB343" s="84"/>
      <c r="JCC343" s="84"/>
      <c r="JCD343" s="84"/>
      <c r="JCE343" s="84"/>
      <c r="JCF343" s="84"/>
      <c r="JCG343" s="84"/>
      <c r="JCH343" s="84"/>
      <c r="JCI343" s="84"/>
      <c r="JCJ343" s="84"/>
      <c r="JCK343" s="84"/>
      <c r="JCL343" s="84"/>
      <c r="JCM343" s="84"/>
      <c r="JCN343" s="84"/>
      <c r="JCO343" s="84"/>
      <c r="JCP343" s="84"/>
      <c r="JCQ343" s="84"/>
      <c r="JCR343" s="84"/>
      <c r="JCS343" s="84"/>
      <c r="JCT343" s="84"/>
      <c r="JCU343" s="84"/>
      <c r="JCV343" s="84"/>
      <c r="JCW343" s="84"/>
      <c r="JCX343" s="84"/>
      <c r="JCY343" s="84"/>
      <c r="JCZ343" s="84"/>
      <c r="JDA343" s="84"/>
      <c r="JDB343" s="84"/>
      <c r="JDC343" s="84"/>
      <c r="JDD343" s="84"/>
      <c r="JDE343" s="84"/>
      <c r="JDF343" s="84"/>
      <c r="JDG343" s="84"/>
      <c r="JDH343" s="84"/>
      <c r="JDI343" s="84"/>
      <c r="JDJ343" s="84"/>
      <c r="JDK343" s="84"/>
      <c r="JDL343" s="84"/>
      <c r="JDM343" s="84"/>
      <c r="JDN343" s="84"/>
      <c r="JDO343" s="84"/>
      <c r="JDP343" s="84"/>
      <c r="JDQ343" s="84"/>
      <c r="JDR343" s="84"/>
      <c r="JDS343" s="84"/>
      <c r="JDT343" s="84"/>
      <c r="JDU343" s="84"/>
      <c r="JDV343" s="84"/>
      <c r="JDW343" s="84"/>
      <c r="JDX343" s="84"/>
      <c r="JDY343" s="84"/>
      <c r="JDZ343" s="84"/>
      <c r="JEA343" s="84"/>
      <c r="JEB343" s="84"/>
      <c r="JEC343" s="84"/>
      <c r="JED343" s="84"/>
      <c r="JEE343" s="84"/>
      <c r="JEF343" s="84"/>
      <c r="JEG343" s="84"/>
      <c r="JEH343" s="84"/>
      <c r="JEI343" s="84"/>
      <c r="JEJ343" s="84"/>
      <c r="JEK343" s="84"/>
      <c r="JEL343" s="84"/>
      <c r="JEM343" s="84"/>
      <c r="JEN343" s="84"/>
      <c r="JEO343" s="84"/>
      <c r="JEP343" s="84"/>
      <c r="JEQ343" s="84"/>
      <c r="JER343" s="84"/>
      <c r="JES343" s="84"/>
      <c r="JET343" s="84"/>
      <c r="JEU343" s="84"/>
      <c r="JEV343" s="84"/>
      <c r="JEW343" s="84"/>
      <c r="JEX343" s="84"/>
      <c r="JEY343" s="84"/>
      <c r="JEZ343" s="84"/>
      <c r="JFA343" s="84"/>
      <c r="JFB343" s="84"/>
      <c r="JFC343" s="84"/>
      <c r="JFD343" s="84"/>
      <c r="JFE343" s="84"/>
      <c r="JFF343" s="84"/>
      <c r="JFG343" s="84"/>
      <c r="JFH343" s="84"/>
      <c r="JFI343" s="84"/>
      <c r="JFJ343" s="84"/>
      <c r="JFK343" s="84"/>
      <c r="JFL343" s="84"/>
      <c r="JFM343" s="84"/>
      <c r="JFN343" s="84"/>
      <c r="JFO343" s="84"/>
      <c r="JFP343" s="84"/>
      <c r="JFQ343" s="84"/>
      <c r="JFR343" s="84"/>
      <c r="JFS343" s="84"/>
      <c r="JFT343" s="84"/>
      <c r="JFU343" s="84"/>
      <c r="JFV343" s="84"/>
      <c r="JFW343" s="84"/>
      <c r="JFX343" s="84"/>
      <c r="JFY343" s="84"/>
      <c r="JFZ343" s="84"/>
      <c r="JGA343" s="84"/>
      <c r="JGB343" s="84"/>
      <c r="JGC343" s="84"/>
      <c r="JGD343" s="84"/>
      <c r="JGE343" s="84"/>
      <c r="JGF343" s="84"/>
      <c r="JGG343" s="84"/>
      <c r="JGH343" s="84"/>
      <c r="JGI343" s="84"/>
      <c r="JGJ343" s="84"/>
      <c r="JGK343" s="84"/>
      <c r="JGL343" s="84"/>
      <c r="JGM343" s="84"/>
      <c r="JGN343" s="84"/>
      <c r="JGO343" s="84"/>
      <c r="JGP343" s="84"/>
      <c r="JGQ343" s="84"/>
      <c r="JGR343" s="84"/>
      <c r="JGS343" s="84"/>
      <c r="JGT343" s="84"/>
      <c r="JGU343" s="84"/>
      <c r="JGV343" s="84"/>
      <c r="JGW343" s="84"/>
      <c r="JGX343" s="84"/>
      <c r="JGY343" s="84"/>
      <c r="JGZ343" s="84"/>
      <c r="JHA343" s="84"/>
      <c r="JHB343" s="84"/>
      <c r="JHC343" s="84"/>
      <c r="JHD343" s="84"/>
      <c r="JHE343" s="84"/>
      <c r="JHF343" s="84"/>
      <c r="JHG343" s="84"/>
      <c r="JHH343" s="84"/>
      <c r="JHI343" s="84"/>
      <c r="JHJ343" s="84"/>
      <c r="JHK343" s="84"/>
      <c r="JHL343" s="84"/>
      <c r="JHM343" s="84"/>
      <c r="JHN343" s="84"/>
      <c r="JHO343" s="84"/>
      <c r="JHP343" s="84"/>
      <c r="JHQ343" s="84"/>
      <c r="JHR343" s="84"/>
      <c r="JHS343" s="84"/>
      <c r="JHT343" s="84"/>
      <c r="JHU343" s="84"/>
      <c r="JHV343" s="84"/>
      <c r="JHW343" s="84"/>
      <c r="JHX343" s="84"/>
      <c r="JHY343" s="84"/>
      <c r="JHZ343" s="84"/>
      <c r="JIA343" s="84"/>
      <c r="JIB343" s="84"/>
      <c r="JIC343" s="84"/>
      <c r="JID343" s="84"/>
      <c r="JIE343" s="84"/>
      <c r="JIF343" s="84"/>
      <c r="JIG343" s="84"/>
      <c r="JIH343" s="84"/>
      <c r="JII343" s="84"/>
      <c r="JIJ343" s="84"/>
      <c r="JIK343" s="84"/>
      <c r="JIL343" s="84"/>
      <c r="JIM343" s="84"/>
      <c r="JIN343" s="84"/>
      <c r="JIO343" s="84"/>
      <c r="JIP343" s="84"/>
      <c r="JIQ343" s="84"/>
      <c r="JIR343" s="84"/>
      <c r="JIS343" s="84"/>
      <c r="JIT343" s="84"/>
      <c r="JIU343" s="84"/>
      <c r="JIV343" s="84"/>
      <c r="JIW343" s="84"/>
      <c r="JIX343" s="84"/>
      <c r="JIY343" s="84"/>
      <c r="JIZ343" s="84"/>
      <c r="JJA343" s="84"/>
      <c r="JJB343" s="84"/>
      <c r="JJC343" s="84"/>
      <c r="JJD343" s="84"/>
      <c r="JJE343" s="84"/>
      <c r="JJF343" s="84"/>
      <c r="JJG343" s="84"/>
      <c r="JJH343" s="84"/>
      <c r="JJI343" s="84"/>
      <c r="JJJ343" s="84"/>
      <c r="JJK343" s="84"/>
      <c r="JJL343" s="84"/>
      <c r="JJM343" s="84"/>
      <c r="JJN343" s="84"/>
      <c r="JJO343" s="84"/>
      <c r="JJP343" s="84"/>
      <c r="JJQ343" s="84"/>
      <c r="JJR343" s="84"/>
      <c r="JJS343" s="84"/>
      <c r="JJT343" s="84"/>
      <c r="JJU343" s="84"/>
      <c r="JJV343" s="84"/>
      <c r="JJW343" s="84"/>
      <c r="JJX343" s="84"/>
      <c r="JJY343" s="84"/>
      <c r="JJZ343" s="84"/>
      <c r="JKA343" s="84"/>
      <c r="JKB343" s="84"/>
      <c r="JKC343" s="84"/>
      <c r="JKD343" s="84"/>
      <c r="JKE343" s="84"/>
      <c r="JKF343" s="84"/>
      <c r="JKG343" s="84"/>
      <c r="JKH343" s="84"/>
      <c r="JKI343" s="84"/>
      <c r="JKJ343" s="84"/>
      <c r="JKK343" s="84"/>
      <c r="JKL343" s="84"/>
      <c r="JKM343" s="84"/>
      <c r="JKN343" s="84"/>
      <c r="JKO343" s="84"/>
      <c r="JKP343" s="84"/>
      <c r="JKQ343" s="84"/>
      <c r="JKR343" s="84"/>
      <c r="JKS343" s="84"/>
      <c r="JKT343" s="84"/>
      <c r="JKU343" s="84"/>
      <c r="JKV343" s="84"/>
      <c r="JKW343" s="84"/>
      <c r="JKX343" s="84"/>
      <c r="JKY343" s="84"/>
      <c r="JKZ343" s="84"/>
      <c r="JLA343" s="84"/>
      <c r="JLB343" s="84"/>
      <c r="JLC343" s="84"/>
      <c r="JLD343" s="84"/>
      <c r="JLE343" s="84"/>
      <c r="JLF343" s="84"/>
      <c r="JLG343" s="84"/>
      <c r="JLH343" s="84"/>
      <c r="JLI343" s="84"/>
      <c r="JLJ343" s="84"/>
      <c r="JLK343" s="84"/>
      <c r="JLL343" s="84"/>
      <c r="JLM343" s="84"/>
      <c r="JLN343" s="84"/>
      <c r="JLO343" s="84"/>
      <c r="JLP343" s="84"/>
      <c r="JLQ343" s="84"/>
      <c r="JLR343" s="84"/>
      <c r="JLS343" s="84"/>
      <c r="JLT343" s="84"/>
      <c r="JLU343" s="84"/>
      <c r="JLV343" s="84"/>
      <c r="JLW343" s="84"/>
      <c r="JLX343" s="84"/>
      <c r="JLY343" s="84"/>
      <c r="JLZ343" s="84"/>
      <c r="JMA343" s="84"/>
      <c r="JMB343" s="84"/>
      <c r="JMC343" s="84"/>
      <c r="JMD343" s="84"/>
      <c r="JME343" s="84"/>
      <c r="JMF343" s="84"/>
      <c r="JMG343" s="84"/>
      <c r="JMH343" s="84"/>
      <c r="JMI343" s="84"/>
      <c r="JMJ343" s="84"/>
      <c r="JMK343" s="84"/>
      <c r="JML343" s="84"/>
      <c r="JMM343" s="84"/>
      <c r="JMN343" s="84"/>
      <c r="JMO343" s="84"/>
      <c r="JMP343" s="84"/>
      <c r="JMQ343" s="84"/>
      <c r="JMR343" s="84"/>
      <c r="JMS343" s="84"/>
      <c r="JMT343" s="84"/>
      <c r="JMU343" s="84"/>
      <c r="JMV343" s="84"/>
      <c r="JMW343" s="84"/>
      <c r="JMX343" s="84"/>
      <c r="JMY343" s="84"/>
      <c r="JMZ343" s="84"/>
      <c r="JNA343" s="84"/>
      <c r="JNB343" s="84"/>
      <c r="JNC343" s="84"/>
      <c r="JND343" s="84"/>
      <c r="JNE343" s="84"/>
      <c r="JNF343" s="84"/>
      <c r="JNG343" s="84"/>
      <c r="JNH343" s="84"/>
      <c r="JNI343" s="84"/>
      <c r="JNJ343" s="84"/>
      <c r="JNK343" s="84"/>
      <c r="JNL343" s="84"/>
      <c r="JNM343" s="84"/>
      <c r="JNN343" s="84"/>
      <c r="JNO343" s="84"/>
      <c r="JNP343" s="84"/>
      <c r="JNQ343" s="84"/>
      <c r="JNR343" s="84"/>
      <c r="JNS343" s="84"/>
      <c r="JNT343" s="84"/>
      <c r="JNU343" s="84"/>
      <c r="JNV343" s="84"/>
      <c r="JNW343" s="84"/>
      <c r="JNX343" s="84"/>
      <c r="JNY343" s="84"/>
      <c r="JNZ343" s="84"/>
      <c r="JOA343" s="84"/>
      <c r="JOB343" s="84"/>
      <c r="JOC343" s="84"/>
      <c r="JOD343" s="84"/>
      <c r="JOE343" s="84"/>
      <c r="JOF343" s="84"/>
      <c r="JOG343" s="84"/>
      <c r="JOH343" s="84"/>
      <c r="JOI343" s="84"/>
      <c r="JOJ343" s="84"/>
      <c r="JOK343" s="84"/>
      <c r="JOL343" s="84"/>
      <c r="JOM343" s="84"/>
      <c r="JON343" s="84"/>
      <c r="JOO343" s="84"/>
      <c r="JOP343" s="84"/>
      <c r="JOQ343" s="84"/>
      <c r="JOR343" s="84"/>
      <c r="JOS343" s="84"/>
      <c r="JOT343" s="84"/>
      <c r="JOU343" s="84"/>
      <c r="JOV343" s="84"/>
      <c r="JOW343" s="84"/>
      <c r="JOX343" s="84"/>
      <c r="JOY343" s="84"/>
      <c r="JOZ343" s="84"/>
      <c r="JPA343" s="84"/>
      <c r="JPB343" s="84"/>
      <c r="JPC343" s="84"/>
      <c r="JPD343" s="84"/>
      <c r="JPE343" s="84"/>
      <c r="JPF343" s="84"/>
      <c r="JPG343" s="84"/>
      <c r="JPH343" s="84"/>
      <c r="JPI343" s="84"/>
      <c r="JPJ343" s="84"/>
      <c r="JPK343" s="84"/>
      <c r="JPL343" s="84"/>
      <c r="JPM343" s="84"/>
      <c r="JPN343" s="84"/>
      <c r="JPO343" s="84"/>
      <c r="JPP343" s="84"/>
      <c r="JPQ343" s="84"/>
      <c r="JPR343" s="84"/>
      <c r="JPS343" s="84"/>
      <c r="JPT343" s="84"/>
      <c r="JPU343" s="84"/>
      <c r="JPV343" s="84"/>
      <c r="JPW343" s="84"/>
      <c r="JPX343" s="84"/>
      <c r="JPY343" s="84"/>
      <c r="JPZ343" s="84"/>
      <c r="JQA343" s="84"/>
      <c r="JQB343" s="84"/>
      <c r="JQC343" s="84"/>
      <c r="JQD343" s="84"/>
      <c r="JQE343" s="84"/>
      <c r="JQF343" s="84"/>
      <c r="JQG343" s="84"/>
      <c r="JQH343" s="84"/>
      <c r="JQI343" s="84"/>
      <c r="JQJ343" s="84"/>
      <c r="JQK343" s="84"/>
      <c r="JQL343" s="84"/>
      <c r="JQM343" s="84"/>
      <c r="JQN343" s="84"/>
      <c r="JQO343" s="84"/>
      <c r="JQP343" s="84"/>
      <c r="JQQ343" s="84"/>
      <c r="JQR343" s="84"/>
      <c r="JQS343" s="84"/>
      <c r="JQT343" s="84"/>
      <c r="JQU343" s="84"/>
      <c r="JQV343" s="84"/>
      <c r="JQW343" s="84"/>
      <c r="JQX343" s="84"/>
      <c r="JQY343" s="84"/>
      <c r="JQZ343" s="84"/>
      <c r="JRA343" s="84"/>
      <c r="JRB343" s="84"/>
      <c r="JRC343" s="84"/>
      <c r="JRD343" s="84"/>
      <c r="JRE343" s="84"/>
      <c r="JRF343" s="84"/>
      <c r="JRG343" s="84"/>
      <c r="JRH343" s="84"/>
      <c r="JRI343" s="84"/>
      <c r="JRJ343" s="84"/>
      <c r="JRK343" s="84"/>
      <c r="JRL343" s="84"/>
      <c r="JRM343" s="84"/>
      <c r="JRN343" s="84"/>
      <c r="JRO343" s="84"/>
      <c r="JRP343" s="84"/>
      <c r="JRQ343" s="84"/>
      <c r="JRR343" s="84"/>
      <c r="JRS343" s="84"/>
      <c r="JRT343" s="84"/>
      <c r="JRU343" s="84"/>
      <c r="JRV343" s="84"/>
      <c r="JRW343" s="84"/>
      <c r="JRX343" s="84"/>
      <c r="JRY343" s="84"/>
      <c r="JRZ343" s="84"/>
      <c r="JSA343" s="84"/>
      <c r="JSB343" s="84"/>
      <c r="JSC343" s="84"/>
      <c r="JSD343" s="84"/>
      <c r="JSE343" s="84"/>
      <c r="JSF343" s="84"/>
      <c r="JSG343" s="84"/>
      <c r="JSH343" s="84"/>
      <c r="JSI343" s="84"/>
      <c r="JSJ343" s="84"/>
      <c r="JSK343" s="84"/>
      <c r="JSL343" s="84"/>
      <c r="JSM343" s="84"/>
      <c r="JSN343" s="84"/>
      <c r="JSO343" s="84"/>
      <c r="JSP343" s="84"/>
      <c r="JSQ343" s="84"/>
      <c r="JSR343" s="84"/>
      <c r="JSS343" s="84"/>
      <c r="JST343" s="84"/>
      <c r="JSU343" s="84"/>
      <c r="JSV343" s="84"/>
      <c r="JSW343" s="84"/>
      <c r="JSX343" s="84"/>
      <c r="JSY343" s="84"/>
      <c r="JSZ343" s="84"/>
      <c r="JTA343" s="84"/>
      <c r="JTB343" s="84"/>
      <c r="JTC343" s="84"/>
      <c r="JTD343" s="84"/>
      <c r="JTE343" s="84"/>
      <c r="JTF343" s="84"/>
      <c r="JTG343" s="84"/>
      <c r="JTH343" s="84"/>
      <c r="JTI343" s="84"/>
      <c r="JTJ343" s="84"/>
      <c r="JTK343" s="84"/>
      <c r="JTL343" s="84"/>
      <c r="JTM343" s="84"/>
      <c r="JTN343" s="84"/>
      <c r="JTO343" s="84"/>
      <c r="JTP343" s="84"/>
      <c r="JTQ343" s="84"/>
      <c r="JTR343" s="84"/>
      <c r="JTS343" s="84"/>
      <c r="JTT343" s="84"/>
      <c r="JTU343" s="84"/>
      <c r="JTV343" s="84"/>
      <c r="JTW343" s="84"/>
      <c r="JTX343" s="84"/>
      <c r="JTY343" s="84"/>
      <c r="JTZ343" s="84"/>
      <c r="JUA343" s="84"/>
      <c r="JUB343" s="84"/>
      <c r="JUC343" s="84"/>
      <c r="JUD343" s="84"/>
      <c r="JUE343" s="84"/>
      <c r="JUF343" s="84"/>
      <c r="JUG343" s="84"/>
      <c r="JUH343" s="84"/>
      <c r="JUI343" s="84"/>
      <c r="JUJ343" s="84"/>
      <c r="JUK343" s="84"/>
      <c r="JUL343" s="84"/>
      <c r="JUM343" s="84"/>
      <c r="JUN343" s="84"/>
      <c r="JUO343" s="84"/>
      <c r="JUP343" s="84"/>
      <c r="JUQ343" s="84"/>
      <c r="JUR343" s="84"/>
      <c r="JUS343" s="84"/>
      <c r="JUT343" s="84"/>
      <c r="JUU343" s="84"/>
      <c r="JUV343" s="84"/>
      <c r="JUW343" s="84"/>
      <c r="JUX343" s="84"/>
      <c r="JUY343" s="84"/>
      <c r="JUZ343" s="84"/>
      <c r="JVA343" s="84"/>
      <c r="JVB343" s="84"/>
      <c r="JVC343" s="84"/>
      <c r="JVD343" s="84"/>
      <c r="JVE343" s="84"/>
      <c r="JVF343" s="84"/>
      <c r="JVG343" s="84"/>
      <c r="JVH343" s="84"/>
      <c r="JVI343" s="84"/>
      <c r="JVJ343" s="84"/>
      <c r="JVK343" s="84"/>
      <c r="JVL343" s="84"/>
      <c r="JVM343" s="84"/>
      <c r="JVN343" s="84"/>
      <c r="JVO343" s="84"/>
      <c r="JVP343" s="84"/>
      <c r="JVQ343" s="84"/>
      <c r="JVR343" s="84"/>
      <c r="JVS343" s="84"/>
      <c r="JVT343" s="84"/>
      <c r="JVU343" s="84"/>
      <c r="JVV343" s="84"/>
      <c r="JVW343" s="84"/>
      <c r="JVX343" s="84"/>
      <c r="JVY343" s="84"/>
      <c r="JVZ343" s="84"/>
      <c r="JWA343" s="84"/>
      <c r="JWB343" s="84"/>
      <c r="JWC343" s="84"/>
      <c r="JWD343" s="84"/>
      <c r="JWE343" s="84"/>
      <c r="JWF343" s="84"/>
      <c r="JWG343" s="84"/>
      <c r="JWH343" s="84"/>
      <c r="JWI343" s="84"/>
      <c r="JWJ343" s="84"/>
      <c r="JWK343" s="84"/>
      <c r="JWL343" s="84"/>
      <c r="JWM343" s="84"/>
      <c r="JWN343" s="84"/>
      <c r="JWO343" s="84"/>
      <c r="JWP343" s="84"/>
      <c r="JWQ343" s="84"/>
      <c r="JWR343" s="84"/>
      <c r="JWS343" s="84"/>
      <c r="JWT343" s="84"/>
      <c r="JWU343" s="84"/>
      <c r="JWV343" s="84"/>
      <c r="JWW343" s="84"/>
      <c r="JWX343" s="84"/>
      <c r="JWY343" s="84"/>
      <c r="JWZ343" s="84"/>
      <c r="JXA343" s="84"/>
      <c r="JXB343" s="84"/>
      <c r="JXC343" s="84"/>
      <c r="JXD343" s="84"/>
      <c r="JXE343" s="84"/>
      <c r="JXF343" s="84"/>
      <c r="JXG343" s="84"/>
      <c r="JXH343" s="84"/>
      <c r="JXI343" s="84"/>
      <c r="JXJ343" s="84"/>
      <c r="JXK343" s="84"/>
      <c r="JXL343" s="84"/>
      <c r="JXM343" s="84"/>
      <c r="JXN343" s="84"/>
      <c r="JXO343" s="84"/>
      <c r="JXP343" s="84"/>
      <c r="JXQ343" s="84"/>
      <c r="JXR343" s="84"/>
      <c r="JXS343" s="84"/>
      <c r="JXT343" s="84"/>
      <c r="JXU343" s="84"/>
      <c r="JXV343" s="84"/>
      <c r="JXW343" s="84"/>
      <c r="JXX343" s="84"/>
      <c r="JXY343" s="84"/>
      <c r="JXZ343" s="84"/>
      <c r="JYA343" s="84"/>
      <c r="JYB343" s="84"/>
      <c r="JYC343" s="84"/>
      <c r="JYD343" s="84"/>
      <c r="JYE343" s="84"/>
      <c r="JYF343" s="84"/>
      <c r="JYG343" s="84"/>
      <c r="JYH343" s="84"/>
      <c r="JYI343" s="84"/>
      <c r="JYJ343" s="84"/>
      <c r="JYK343" s="84"/>
      <c r="JYL343" s="84"/>
      <c r="JYM343" s="84"/>
      <c r="JYN343" s="84"/>
      <c r="JYO343" s="84"/>
      <c r="JYP343" s="84"/>
      <c r="JYQ343" s="84"/>
      <c r="JYR343" s="84"/>
      <c r="JYS343" s="84"/>
      <c r="JYT343" s="84"/>
      <c r="JYU343" s="84"/>
      <c r="JYV343" s="84"/>
      <c r="JYW343" s="84"/>
      <c r="JYX343" s="84"/>
      <c r="JYY343" s="84"/>
      <c r="JYZ343" s="84"/>
      <c r="JZA343" s="84"/>
      <c r="JZB343" s="84"/>
      <c r="JZC343" s="84"/>
      <c r="JZD343" s="84"/>
      <c r="JZE343" s="84"/>
      <c r="JZF343" s="84"/>
      <c r="JZG343" s="84"/>
      <c r="JZH343" s="84"/>
      <c r="JZI343" s="84"/>
      <c r="JZJ343" s="84"/>
      <c r="JZK343" s="84"/>
      <c r="JZL343" s="84"/>
      <c r="JZM343" s="84"/>
      <c r="JZN343" s="84"/>
      <c r="JZO343" s="84"/>
      <c r="JZP343" s="84"/>
      <c r="JZQ343" s="84"/>
      <c r="JZR343" s="84"/>
      <c r="JZS343" s="84"/>
      <c r="JZT343" s="84"/>
      <c r="JZU343" s="84"/>
      <c r="JZV343" s="84"/>
      <c r="JZW343" s="84"/>
      <c r="JZX343" s="84"/>
      <c r="JZY343" s="84"/>
      <c r="JZZ343" s="84"/>
      <c r="KAA343" s="84"/>
      <c r="KAB343" s="84"/>
      <c r="KAC343" s="84"/>
      <c r="KAD343" s="84"/>
      <c r="KAE343" s="84"/>
      <c r="KAF343" s="84"/>
      <c r="KAG343" s="84"/>
      <c r="KAH343" s="84"/>
      <c r="KAI343" s="84"/>
      <c r="KAJ343" s="84"/>
      <c r="KAK343" s="84"/>
      <c r="KAL343" s="84"/>
      <c r="KAM343" s="84"/>
      <c r="KAN343" s="84"/>
      <c r="KAO343" s="84"/>
      <c r="KAP343" s="84"/>
      <c r="KAQ343" s="84"/>
      <c r="KAR343" s="84"/>
      <c r="KAS343" s="84"/>
      <c r="KAT343" s="84"/>
      <c r="KAU343" s="84"/>
      <c r="KAV343" s="84"/>
      <c r="KAW343" s="84"/>
      <c r="KAX343" s="84"/>
      <c r="KAY343" s="84"/>
      <c r="KAZ343" s="84"/>
      <c r="KBA343" s="84"/>
      <c r="KBB343" s="84"/>
      <c r="KBC343" s="84"/>
      <c r="KBD343" s="84"/>
      <c r="KBE343" s="84"/>
      <c r="KBF343" s="84"/>
      <c r="KBG343" s="84"/>
      <c r="KBH343" s="84"/>
      <c r="KBI343" s="84"/>
      <c r="KBJ343" s="84"/>
      <c r="KBK343" s="84"/>
      <c r="KBL343" s="84"/>
      <c r="KBM343" s="84"/>
      <c r="KBN343" s="84"/>
      <c r="KBO343" s="84"/>
      <c r="KBP343" s="84"/>
      <c r="KBQ343" s="84"/>
      <c r="KBR343" s="84"/>
      <c r="KBS343" s="84"/>
      <c r="KBT343" s="84"/>
      <c r="KBU343" s="84"/>
      <c r="KBV343" s="84"/>
      <c r="KBW343" s="84"/>
      <c r="KBX343" s="84"/>
      <c r="KBY343" s="84"/>
      <c r="KBZ343" s="84"/>
      <c r="KCA343" s="84"/>
      <c r="KCB343" s="84"/>
      <c r="KCC343" s="84"/>
      <c r="KCD343" s="84"/>
      <c r="KCE343" s="84"/>
      <c r="KCF343" s="84"/>
      <c r="KCG343" s="84"/>
      <c r="KCH343" s="84"/>
      <c r="KCI343" s="84"/>
      <c r="KCJ343" s="84"/>
      <c r="KCK343" s="84"/>
      <c r="KCL343" s="84"/>
      <c r="KCM343" s="84"/>
      <c r="KCN343" s="84"/>
      <c r="KCO343" s="84"/>
      <c r="KCP343" s="84"/>
      <c r="KCQ343" s="84"/>
      <c r="KCR343" s="84"/>
      <c r="KCS343" s="84"/>
      <c r="KCT343" s="84"/>
      <c r="KCU343" s="84"/>
      <c r="KCV343" s="84"/>
      <c r="KCW343" s="84"/>
      <c r="KCX343" s="84"/>
      <c r="KCY343" s="84"/>
      <c r="KCZ343" s="84"/>
      <c r="KDA343" s="84"/>
      <c r="KDB343" s="84"/>
      <c r="KDC343" s="84"/>
      <c r="KDD343" s="84"/>
      <c r="KDE343" s="84"/>
      <c r="KDF343" s="84"/>
      <c r="KDG343" s="84"/>
      <c r="KDH343" s="84"/>
      <c r="KDI343" s="84"/>
      <c r="KDJ343" s="84"/>
      <c r="KDK343" s="84"/>
      <c r="KDL343" s="84"/>
      <c r="KDM343" s="84"/>
      <c r="KDN343" s="84"/>
      <c r="KDO343" s="84"/>
      <c r="KDP343" s="84"/>
      <c r="KDQ343" s="84"/>
      <c r="KDR343" s="84"/>
      <c r="KDS343" s="84"/>
      <c r="KDT343" s="84"/>
      <c r="KDU343" s="84"/>
      <c r="KDV343" s="84"/>
      <c r="KDW343" s="84"/>
      <c r="KDX343" s="84"/>
      <c r="KDY343" s="84"/>
      <c r="KDZ343" s="84"/>
      <c r="KEA343" s="84"/>
      <c r="KEB343" s="84"/>
      <c r="KEC343" s="84"/>
      <c r="KED343" s="84"/>
      <c r="KEE343" s="84"/>
      <c r="KEF343" s="84"/>
      <c r="KEG343" s="84"/>
      <c r="KEH343" s="84"/>
      <c r="KEI343" s="84"/>
      <c r="KEJ343" s="84"/>
      <c r="KEK343" s="84"/>
      <c r="KEL343" s="84"/>
      <c r="KEM343" s="84"/>
      <c r="KEN343" s="84"/>
      <c r="KEO343" s="84"/>
      <c r="KEP343" s="84"/>
      <c r="KEQ343" s="84"/>
      <c r="KER343" s="84"/>
      <c r="KES343" s="84"/>
      <c r="KET343" s="84"/>
      <c r="KEU343" s="84"/>
      <c r="KEV343" s="84"/>
      <c r="KEW343" s="84"/>
      <c r="KEX343" s="84"/>
      <c r="KEY343" s="84"/>
      <c r="KEZ343" s="84"/>
      <c r="KFA343" s="84"/>
      <c r="KFB343" s="84"/>
      <c r="KFC343" s="84"/>
      <c r="KFD343" s="84"/>
      <c r="KFE343" s="84"/>
      <c r="KFF343" s="84"/>
      <c r="KFG343" s="84"/>
      <c r="KFH343" s="84"/>
      <c r="KFI343" s="84"/>
      <c r="KFJ343" s="84"/>
      <c r="KFK343" s="84"/>
      <c r="KFL343" s="84"/>
      <c r="KFM343" s="84"/>
      <c r="KFN343" s="84"/>
      <c r="KFO343" s="84"/>
      <c r="KFP343" s="84"/>
      <c r="KFQ343" s="84"/>
      <c r="KFR343" s="84"/>
      <c r="KFS343" s="84"/>
      <c r="KFT343" s="84"/>
      <c r="KFU343" s="84"/>
      <c r="KFV343" s="84"/>
      <c r="KFW343" s="84"/>
      <c r="KFX343" s="84"/>
      <c r="KFY343" s="84"/>
      <c r="KFZ343" s="84"/>
      <c r="KGA343" s="84"/>
      <c r="KGB343" s="84"/>
      <c r="KGC343" s="84"/>
      <c r="KGD343" s="84"/>
      <c r="KGE343" s="84"/>
      <c r="KGF343" s="84"/>
      <c r="KGG343" s="84"/>
      <c r="KGH343" s="84"/>
      <c r="KGI343" s="84"/>
      <c r="KGJ343" s="84"/>
      <c r="KGK343" s="84"/>
      <c r="KGL343" s="84"/>
      <c r="KGM343" s="84"/>
      <c r="KGN343" s="84"/>
      <c r="KGO343" s="84"/>
      <c r="KGP343" s="84"/>
      <c r="KGQ343" s="84"/>
      <c r="KGR343" s="84"/>
      <c r="KGS343" s="84"/>
      <c r="KGT343" s="84"/>
      <c r="KGU343" s="84"/>
      <c r="KGV343" s="84"/>
      <c r="KGW343" s="84"/>
      <c r="KGX343" s="84"/>
      <c r="KGY343" s="84"/>
      <c r="KGZ343" s="84"/>
      <c r="KHA343" s="84"/>
      <c r="KHB343" s="84"/>
      <c r="KHC343" s="84"/>
      <c r="KHD343" s="84"/>
      <c r="KHE343" s="84"/>
      <c r="KHF343" s="84"/>
      <c r="KHG343" s="84"/>
      <c r="KHH343" s="84"/>
      <c r="KHI343" s="84"/>
      <c r="KHJ343" s="84"/>
      <c r="KHK343" s="84"/>
      <c r="KHL343" s="84"/>
      <c r="KHM343" s="84"/>
      <c r="KHN343" s="84"/>
      <c r="KHO343" s="84"/>
      <c r="KHP343" s="84"/>
      <c r="KHQ343" s="84"/>
      <c r="KHR343" s="84"/>
      <c r="KHS343" s="84"/>
      <c r="KHT343" s="84"/>
      <c r="KHU343" s="84"/>
      <c r="KHV343" s="84"/>
      <c r="KHW343" s="84"/>
      <c r="KHX343" s="84"/>
      <c r="KHY343" s="84"/>
      <c r="KHZ343" s="84"/>
      <c r="KIA343" s="84"/>
      <c r="KIB343" s="84"/>
      <c r="KIC343" s="84"/>
      <c r="KID343" s="84"/>
      <c r="KIE343" s="84"/>
      <c r="KIF343" s="84"/>
      <c r="KIG343" s="84"/>
      <c r="KIH343" s="84"/>
      <c r="KII343" s="84"/>
      <c r="KIJ343" s="84"/>
      <c r="KIK343" s="84"/>
      <c r="KIL343" s="84"/>
      <c r="KIM343" s="84"/>
      <c r="KIN343" s="84"/>
      <c r="KIO343" s="84"/>
      <c r="KIP343" s="84"/>
      <c r="KIQ343" s="84"/>
      <c r="KIR343" s="84"/>
      <c r="KIS343" s="84"/>
      <c r="KIT343" s="84"/>
      <c r="KIU343" s="84"/>
      <c r="KIV343" s="84"/>
      <c r="KIW343" s="84"/>
      <c r="KIX343" s="84"/>
      <c r="KIY343" s="84"/>
      <c r="KIZ343" s="84"/>
      <c r="KJA343" s="84"/>
      <c r="KJB343" s="84"/>
      <c r="KJC343" s="84"/>
      <c r="KJD343" s="84"/>
      <c r="KJE343" s="84"/>
      <c r="KJF343" s="84"/>
      <c r="KJG343" s="84"/>
      <c r="KJH343" s="84"/>
      <c r="KJI343" s="84"/>
      <c r="KJJ343" s="84"/>
      <c r="KJK343" s="84"/>
      <c r="KJL343" s="84"/>
      <c r="KJM343" s="84"/>
      <c r="KJN343" s="84"/>
      <c r="KJO343" s="84"/>
      <c r="KJP343" s="84"/>
      <c r="KJQ343" s="84"/>
      <c r="KJR343" s="84"/>
      <c r="KJS343" s="84"/>
      <c r="KJT343" s="84"/>
      <c r="KJU343" s="84"/>
      <c r="KJV343" s="84"/>
      <c r="KJW343" s="84"/>
      <c r="KJX343" s="84"/>
      <c r="KJY343" s="84"/>
      <c r="KJZ343" s="84"/>
      <c r="KKA343" s="84"/>
      <c r="KKB343" s="84"/>
      <c r="KKC343" s="84"/>
      <c r="KKD343" s="84"/>
      <c r="KKE343" s="84"/>
      <c r="KKF343" s="84"/>
      <c r="KKG343" s="84"/>
      <c r="KKH343" s="84"/>
      <c r="KKI343" s="84"/>
      <c r="KKJ343" s="84"/>
      <c r="KKK343" s="84"/>
      <c r="KKL343" s="84"/>
      <c r="KKM343" s="84"/>
      <c r="KKN343" s="84"/>
      <c r="KKO343" s="84"/>
      <c r="KKP343" s="84"/>
      <c r="KKQ343" s="84"/>
      <c r="KKR343" s="84"/>
      <c r="KKS343" s="84"/>
      <c r="KKT343" s="84"/>
      <c r="KKU343" s="84"/>
      <c r="KKV343" s="84"/>
      <c r="KKW343" s="84"/>
      <c r="KKX343" s="84"/>
      <c r="KKY343" s="84"/>
      <c r="KKZ343" s="84"/>
      <c r="KLA343" s="84"/>
      <c r="KLB343" s="84"/>
      <c r="KLC343" s="84"/>
      <c r="KLD343" s="84"/>
      <c r="KLE343" s="84"/>
      <c r="KLF343" s="84"/>
      <c r="KLG343" s="84"/>
      <c r="KLH343" s="84"/>
      <c r="KLI343" s="84"/>
      <c r="KLJ343" s="84"/>
      <c r="KLK343" s="84"/>
      <c r="KLL343" s="84"/>
      <c r="KLM343" s="84"/>
      <c r="KLN343" s="84"/>
      <c r="KLO343" s="84"/>
      <c r="KLP343" s="84"/>
      <c r="KLQ343" s="84"/>
      <c r="KLR343" s="84"/>
      <c r="KLS343" s="84"/>
      <c r="KLT343" s="84"/>
      <c r="KLU343" s="84"/>
      <c r="KLV343" s="84"/>
      <c r="KLW343" s="84"/>
      <c r="KLX343" s="84"/>
      <c r="KLY343" s="84"/>
      <c r="KLZ343" s="84"/>
      <c r="KMA343" s="84"/>
      <c r="KMB343" s="84"/>
      <c r="KMC343" s="84"/>
      <c r="KMD343" s="84"/>
      <c r="KME343" s="84"/>
      <c r="KMF343" s="84"/>
      <c r="KMG343" s="84"/>
      <c r="KMH343" s="84"/>
      <c r="KMI343" s="84"/>
      <c r="KMJ343" s="84"/>
      <c r="KMK343" s="84"/>
      <c r="KML343" s="84"/>
      <c r="KMM343" s="84"/>
      <c r="KMN343" s="84"/>
      <c r="KMO343" s="84"/>
      <c r="KMP343" s="84"/>
      <c r="KMQ343" s="84"/>
      <c r="KMR343" s="84"/>
      <c r="KMS343" s="84"/>
      <c r="KMT343" s="84"/>
      <c r="KMU343" s="84"/>
      <c r="KMV343" s="84"/>
      <c r="KMW343" s="84"/>
      <c r="KMX343" s="84"/>
      <c r="KMY343" s="84"/>
      <c r="KMZ343" s="84"/>
      <c r="KNA343" s="84"/>
      <c r="KNB343" s="84"/>
      <c r="KNC343" s="84"/>
      <c r="KND343" s="84"/>
      <c r="KNE343" s="84"/>
      <c r="KNF343" s="84"/>
      <c r="KNG343" s="84"/>
      <c r="KNH343" s="84"/>
      <c r="KNI343" s="84"/>
      <c r="KNJ343" s="84"/>
      <c r="KNK343" s="84"/>
      <c r="KNL343" s="84"/>
      <c r="KNM343" s="84"/>
      <c r="KNN343" s="84"/>
      <c r="KNO343" s="84"/>
      <c r="KNP343" s="84"/>
      <c r="KNQ343" s="84"/>
      <c r="KNR343" s="84"/>
      <c r="KNS343" s="84"/>
      <c r="KNT343" s="84"/>
      <c r="KNU343" s="84"/>
      <c r="KNV343" s="84"/>
      <c r="KNW343" s="84"/>
      <c r="KNX343" s="84"/>
      <c r="KNY343" s="84"/>
      <c r="KNZ343" s="84"/>
      <c r="KOA343" s="84"/>
      <c r="KOB343" s="84"/>
      <c r="KOC343" s="84"/>
      <c r="KOD343" s="84"/>
      <c r="KOE343" s="84"/>
      <c r="KOF343" s="84"/>
      <c r="KOG343" s="84"/>
      <c r="KOH343" s="84"/>
      <c r="KOI343" s="84"/>
      <c r="KOJ343" s="84"/>
      <c r="KOK343" s="84"/>
      <c r="KOL343" s="84"/>
      <c r="KOM343" s="84"/>
      <c r="KON343" s="84"/>
      <c r="KOO343" s="84"/>
      <c r="KOP343" s="84"/>
      <c r="KOQ343" s="84"/>
      <c r="KOR343" s="84"/>
      <c r="KOS343" s="84"/>
      <c r="KOT343" s="84"/>
      <c r="KOU343" s="84"/>
      <c r="KOV343" s="84"/>
      <c r="KOW343" s="84"/>
      <c r="KOX343" s="84"/>
      <c r="KOY343" s="84"/>
      <c r="KOZ343" s="84"/>
      <c r="KPA343" s="84"/>
      <c r="KPB343" s="84"/>
      <c r="KPC343" s="84"/>
      <c r="KPD343" s="84"/>
      <c r="KPE343" s="84"/>
      <c r="KPF343" s="84"/>
      <c r="KPG343" s="84"/>
      <c r="KPH343" s="84"/>
      <c r="KPI343" s="84"/>
      <c r="KPJ343" s="84"/>
      <c r="KPK343" s="84"/>
      <c r="KPL343" s="84"/>
      <c r="KPM343" s="84"/>
      <c r="KPN343" s="84"/>
      <c r="KPO343" s="84"/>
      <c r="KPP343" s="84"/>
      <c r="KPQ343" s="84"/>
      <c r="KPR343" s="84"/>
      <c r="KPS343" s="84"/>
      <c r="KPT343" s="84"/>
      <c r="KPU343" s="84"/>
      <c r="KPV343" s="84"/>
      <c r="KPW343" s="84"/>
      <c r="KPX343" s="84"/>
      <c r="KPY343" s="84"/>
      <c r="KPZ343" s="84"/>
      <c r="KQA343" s="84"/>
      <c r="KQB343" s="84"/>
      <c r="KQC343" s="84"/>
      <c r="KQD343" s="84"/>
      <c r="KQE343" s="84"/>
      <c r="KQF343" s="84"/>
      <c r="KQG343" s="84"/>
      <c r="KQH343" s="84"/>
      <c r="KQI343" s="84"/>
      <c r="KQJ343" s="84"/>
      <c r="KQK343" s="84"/>
      <c r="KQL343" s="84"/>
      <c r="KQM343" s="84"/>
      <c r="KQN343" s="84"/>
      <c r="KQO343" s="84"/>
      <c r="KQP343" s="84"/>
      <c r="KQQ343" s="84"/>
      <c r="KQR343" s="84"/>
      <c r="KQS343" s="84"/>
      <c r="KQT343" s="84"/>
      <c r="KQU343" s="84"/>
      <c r="KQV343" s="84"/>
      <c r="KQW343" s="84"/>
      <c r="KQX343" s="84"/>
      <c r="KQY343" s="84"/>
      <c r="KQZ343" s="84"/>
      <c r="KRA343" s="84"/>
      <c r="KRB343" s="84"/>
      <c r="KRC343" s="84"/>
      <c r="KRD343" s="84"/>
      <c r="KRE343" s="84"/>
      <c r="KRF343" s="84"/>
      <c r="KRG343" s="84"/>
      <c r="KRH343" s="84"/>
      <c r="KRI343" s="84"/>
      <c r="KRJ343" s="84"/>
      <c r="KRK343" s="84"/>
      <c r="KRL343" s="84"/>
      <c r="KRM343" s="84"/>
      <c r="KRN343" s="84"/>
      <c r="KRO343" s="84"/>
      <c r="KRP343" s="84"/>
      <c r="KRQ343" s="84"/>
      <c r="KRR343" s="84"/>
      <c r="KRS343" s="84"/>
      <c r="KRT343" s="84"/>
      <c r="KRU343" s="84"/>
      <c r="KRV343" s="84"/>
      <c r="KRW343" s="84"/>
      <c r="KRX343" s="84"/>
      <c r="KRY343" s="84"/>
      <c r="KRZ343" s="84"/>
      <c r="KSA343" s="84"/>
      <c r="KSB343" s="84"/>
      <c r="KSC343" s="84"/>
      <c r="KSD343" s="84"/>
      <c r="KSE343" s="84"/>
      <c r="KSF343" s="84"/>
      <c r="KSG343" s="84"/>
      <c r="KSH343" s="84"/>
      <c r="KSI343" s="84"/>
      <c r="KSJ343" s="84"/>
      <c r="KSK343" s="84"/>
      <c r="KSL343" s="84"/>
      <c r="KSM343" s="84"/>
      <c r="KSN343" s="84"/>
      <c r="KSO343" s="84"/>
      <c r="KSP343" s="84"/>
      <c r="KSQ343" s="84"/>
      <c r="KSR343" s="84"/>
      <c r="KSS343" s="84"/>
      <c r="KST343" s="84"/>
      <c r="KSU343" s="84"/>
      <c r="KSV343" s="84"/>
      <c r="KSW343" s="84"/>
      <c r="KSX343" s="84"/>
      <c r="KSY343" s="84"/>
      <c r="KSZ343" s="84"/>
      <c r="KTA343" s="84"/>
      <c r="KTB343" s="84"/>
      <c r="KTC343" s="84"/>
      <c r="KTD343" s="84"/>
      <c r="KTE343" s="84"/>
      <c r="KTF343" s="84"/>
      <c r="KTG343" s="84"/>
      <c r="KTH343" s="84"/>
      <c r="KTI343" s="84"/>
      <c r="KTJ343" s="84"/>
      <c r="KTK343" s="84"/>
      <c r="KTL343" s="84"/>
      <c r="KTM343" s="84"/>
      <c r="KTN343" s="84"/>
      <c r="KTO343" s="84"/>
      <c r="KTP343" s="84"/>
      <c r="KTQ343" s="84"/>
      <c r="KTR343" s="84"/>
      <c r="KTS343" s="84"/>
      <c r="KTT343" s="84"/>
      <c r="KTU343" s="84"/>
      <c r="KTV343" s="84"/>
      <c r="KTW343" s="84"/>
      <c r="KTX343" s="84"/>
      <c r="KTY343" s="84"/>
      <c r="KTZ343" s="84"/>
      <c r="KUA343" s="84"/>
      <c r="KUB343" s="84"/>
      <c r="KUC343" s="84"/>
      <c r="KUD343" s="84"/>
      <c r="KUE343" s="84"/>
      <c r="KUF343" s="84"/>
      <c r="KUG343" s="84"/>
      <c r="KUH343" s="84"/>
      <c r="KUI343" s="84"/>
      <c r="KUJ343" s="84"/>
      <c r="KUK343" s="84"/>
      <c r="KUL343" s="84"/>
      <c r="KUM343" s="84"/>
      <c r="KUN343" s="84"/>
      <c r="KUO343" s="84"/>
      <c r="KUP343" s="84"/>
      <c r="KUQ343" s="84"/>
      <c r="KUR343" s="84"/>
      <c r="KUS343" s="84"/>
      <c r="KUT343" s="84"/>
      <c r="KUU343" s="84"/>
      <c r="KUV343" s="84"/>
      <c r="KUW343" s="84"/>
      <c r="KUX343" s="84"/>
      <c r="KUY343" s="84"/>
      <c r="KUZ343" s="84"/>
      <c r="KVA343" s="84"/>
      <c r="KVB343" s="84"/>
      <c r="KVC343" s="84"/>
      <c r="KVD343" s="84"/>
      <c r="KVE343" s="84"/>
      <c r="KVF343" s="84"/>
      <c r="KVG343" s="84"/>
      <c r="KVH343" s="84"/>
      <c r="KVI343" s="84"/>
      <c r="KVJ343" s="84"/>
      <c r="KVK343" s="84"/>
      <c r="KVL343" s="84"/>
      <c r="KVM343" s="84"/>
      <c r="KVN343" s="84"/>
      <c r="KVO343" s="84"/>
      <c r="KVP343" s="84"/>
      <c r="KVQ343" s="84"/>
      <c r="KVR343" s="84"/>
      <c r="KVS343" s="84"/>
      <c r="KVT343" s="84"/>
      <c r="KVU343" s="84"/>
      <c r="KVV343" s="84"/>
      <c r="KVW343" s="84"/>
      <c r="KVX343" s="84"/>
      <c r="KVY343" s="84"/>
      <c r="KVZ343" s="84"/>
      <c r="KWA343" s="84"/>
      <c r="KWB343" s="84"/>
      <c r="KWC343" s="84"/>
      <c r="KWD343" s="84"/>
      <c r="KWE343" s="84"/>
      <c r="KWF343" s="84"/>
      <c r="KWG343" s="84"/>
      <c r="KWH343" s="84"/>
      <c r="KWI343" s="84"/>
      <c r="KWJ343" s="84"/>
      <c r="KWK343" s="84"/>
      <c r="KWL343" s="84"/>
      <c r="KWM343" s="84"/>
      <c r="KWN343" s="84"/>
      <c r="KWO343" s="84"/>
      <c r="KWP343" s="84"/>
      <c r="KWQ343" s="84"/>
      <c r="KWR343" s="84"/>
      <c r="KWS343" s="84"/>
      <c r="KWT343" s="84"/>
      <c r="KWU343" s="84"/>
      <c r="KWV343" s="84"/>
      <c r="KWW343" s="84"/>
      <c r="KWX343" s="84"/>
      <c r="KWY343" s="84"/>
      <c r="KWZ343" s="84"/>
      <c r="KXA343" s="84"/>
      <c r="KXB343" s="84"/>
      <c r="KXC343" s="84"/>
      <c r="KXD343" s="84"/>
      <c r="KXE343" s="84"/>
      <c r="KXF343" s="84"/>
      <c r="KXG343" s="84"/>
      <c r="KXH343" s="84"/>
      <c r="KXI343" s="84"/>
      <c r="KXJ343" s="84"/>
      <c r="KXK343" s="84"/>
      <c r="KXL343" s="84"/>
      <c r="KXM343" s="84"/>
      <c r="KXN343" s="84"/>
      <c r="KXO343" s="84"/>
      <c r="KXP343" s="84"/>
      <c r="KXQ343" s="84"/>
      <c r="KXR343" s="84"/>
      <c r="KXS343" s="84"/>
      <c r="KXT343" s="84"/>
      <c r="KXU343" s="84"/>
      <c r="KXV343" s="84"/>
      <c r="KXW343" s="84"/>
      <c r="KXX343" s="84"/>
      <c r="KXY343" s="84"/>
      <c r="KXZ343" s="84"/>
      <c r="KYA343" s="84"/>
      <c r="KYB343" s="84"/>
      <c r="KYC343" s="84"/>
      <c r="KYD343" s="84"/>
      <c r="KYE343" s="84"/>
      <c r="KYF343" s="84"/>
      <c r="KYG343" s="84"/>
      <c r="KYH343" s="84"/>
      <c r="KYI343" s="84"/>
      <c r="KYJ343" s="84"/>
      <c r="KYK343" s="84"/>
      <c r="KYL343" s="84"/>
      <c r="KYM343" s="84"/>
      <c r="KYN343" s="84"/>
      <c r="KYO343" s="84"/>
      <c r="KYP343" s="84"/>
      <c r="KYQ343" s="84"/>
      <c r="KYR343" s="84"/>
      <c r="KYS343" s="84"/>
      <c r="KYT343" s="84"/>
      <c r="KYU343" s="84"/>
      <c r="KYV343" s="84"/>
      <c r="KYW343" s="84"/>
      <c r="KYX343" s="84"/>
      <c r="KYY343" s="84"/>
      <c r="KYZ343" s="84"/>
      <c r="KZA343" s="84"/>
      <c r="KZB343" s="84"/>
      <c r="KZC343" s="84"/>
      <c r="KZD343" s="84"/>
      <c r="KZE343" s="84"/>
      <c r="KZF343" s="84"/>
      <c r="KZG343" s="84"/>
      <c r="KZH343" s="84"/>
      <c r="KZI343" s="84"/>
      <c r="KZJ343" s="84"/>
      <c r="KZK343" s="84"/>
      <c r="KZL343" s="84"/>
      <c r="KZM343" s="84"/>
      <c r="KZN343" s="84"/>
      <c r="KZO343" s="84"/>
      <c r="KZP343" s="84"/>
      <c r="KZQ343" s="84"/>
      <c r="KZR343" s="84"/>
      <c r="KZS343" s="84"/>
      <c r="KZT343" s="84"/>
      <c r="KZU343" s="84"/>
      <c r="KZV343" s="84"/>
      <c r="KZW343" s="84"/>
      <c r="KZX343" s="84"/>
      <c r="KZY343" s="84"/>
      <c r="KZZ343" s="84"/>
      <c r="LAA343" s="84"/>
      <c r="LAB343" s="84"/>
      <c r="LAC343" s="84"/>
      <c r="LAD343" s="84"/>
      <c r="LAE343" s="84"/>
      <c r="LAF343" s="84"/>
      <c r="LAG343" s="84"/>
      <c r="LAH343" s="84"/>
      <c r="LAI343" s="84"/>
      <c r="LAJ343" s="84"/>
      <c r="LAK343" s="84"/>
      <c r="LAL343" s="84"/>
      <c r="LAM343" s="84"/>
      <c r="LAN343" s="84"/>
      <c r="LAO343" s="84"/>
      <c r="LAP343" s="84"/>
      <c r="LAQ343" s="84"/>
      <c r="LAR343" s="84"/>
      <c r="LAS343" s="84"/>
      <c r="LAT343" s="84"/>
      <c r="LAU343" s="84"/>
      <c r="LAV343" s="84"/>
      <c r="LAW343" s="84"/>
      <c r="LAX343" s="84"/>
      <c r="LAY343" s="84"/>
      <c r="LAZ343" s="84"/>
      <c r="LBA343" s="84"/>
      <c r="LBB343" s="84"/>
      <c r="LBC343" s="84"/>
      <c r="LBD343" s="84"/>
      <c r="LBE343" s="84"/>
      <c r="LBF343" s="84"/>
      <c r="LBG343" s="84"/>
      <c r="LBH343" s="84"/>
      <c r="LBI343" s="84"/>
      <c r="LBJ343" s="84"/>
      <c r="LBK343" s="84"/>
      <c r="LBL343" s="84"/>
      <c r="LBM343" s="84"/>
      <c r="LBN343" s="84"/>
      <c r="LBO343" s="84"/>
      <c r="LBP343" s="84"/>
      <c r="LBQ343" s="84"/>
      <c r="LBR343" s="84"/>
      <c r="LBS343" s="84"/>
      <c r="LBT343" s="84"/>
      <c r="LBU343" s="84"/>
      <c r="LBV343" s="84"/>
      <c r="LBW343" s="84"/>
      <c r="LBX343" s="84"/>
      <c r="LBY343" s="84"/>
      <c r="LBZ343" s="84"/>
      <c r="LCA343" s="84"/>
      <c r="LCB343" s="84"/>
      <c r="LCC343" s="84"/>
      <c r="LCD343" s="84"/>
      <c r="LCE343" s="84"/>
      <c r="LCF343" s="84"/>
      <c r="LCG343" s="84"/>
      <c r="LCH343" s="84"/>
      <c r="LCI343" s="84"/>
      <c r="LCJ343" s="84"/>
      <c r="LCK343" s="84"/>
      <c r="LCL343" s="84"/>
      <c r="LCM343" s="84"/>
      <c r="LCN343" s="84"/>
      <c r="LCO343" s="84"/>
      <c r="LCP343" s="84"/>
      <c r="LCQ343" s="84"/>
      <c r="LCR343" s="84"/>
      <c r="LCS343" s="84"/>
      <c r="LCT343" s="84"/>
      <c r="LCU343" s="84"/>
      <c r="LCV343" s="84"/>
      <c r="LCW343" s="84"/>
      <c r="LCX343" s="84"/>
      <c r="LCY343" s="84"/>
      <c r="LCZ343" s="84"/>
      <c r="LDA343" s="84"/>
      <c r="LDB343" s="84"/>
      <c r="LDC343" s="84"/>
      <c r="LDD343" s="84"/>
      <c r="LDE343" s="84"/>
      <c r="LDF343" s="84"/>
      <c r="LDG343" s="84"/>
      <c r="LDH343" s="84"/>
      <c r="LDI343" s="84"/>
      <c r="LDJ343" s="84"/>
      <c r="LDK343" s="84"/>
      <c r="LDL343" s="84"/>
      <c r="LDM343" s="84"/>
      <c r="LDN343" s="84"/>
      <c r="LDO343" s="84"/>
      <c r="LDP343" s="84"/>
      <c r="LDQ343" s="84"/>
      <c r="LDR343" s="84"/>
      <c r="LDS343" s="84"/>
      <c r="LDT343" s="84"/>
      <c r="LDU343" s="84"/>
      <c r="LDV343" s="84"/>
      <c r="LDW343" s="84"/>
      <c r="LDX343" s="84"/>
      <c r="LDY343" s="84"/>
      <c r="LDZ343" s="84"/>
      <c r="LEA343" s="84"/>
      <c r="LEB343" s="84"/>
      <c r="LEC343" s="84"/>
      <c r="LED343" s="84"/>
      <c r="LEE343" s="84"/>
      <c r="LEF343" s="84"/>
      <c r="LEG343" s="84"/>
      <c r="LEH343" s="84"/>
      <c r="LEI343" s="84"/>
      <c r="LEJ343" s="84"/>
      <c r="LEK343" s="84"/>
      <c r="LEL343" s="84"/>
      <c r="LEM343" s="84"/>
      <c r="LEN343" s="84"/>
      <c r="LEO343" s="84"/>
      <c r="LEP343" s="84"/>
      <c r="LEQ343" s="84"/>
      <c r="LER343" s="84"/>
      <c r="LES343" s="84"/>
      <c r="LET343" s="84"/>
      <c r="LEU343" s="84"/>
      <c r="LEV343" s="84"/>
      <c r="LEW343" s="84"/>
      <c r="LEX343" s="84"/>
      <c r="LEY343" s="84"/>
      <c r="LEZ343" s="84"/>
      <c r="LFA343" s="84"/>
      <c r="LFB343" s="84"/>
      <c r="LFC343" s="84"/>
      <c r="LFD343" s="84"/>
      <c r="LFE343" s="84"/>
      <c r="LFF343" s="84"/>
      <c r="LFG343" s="84"/>
      <c r="LFH343" s="84"/>
      <c r="LFI343" s="84"/>
      <c r="LFJ343" s="84"/>
      <c r="LFK343" s="84"/>
      <c r="LFL343" s="84"/>
      <c r="LFM343" s="84"/>
      <c r="LFN343" s="84"/>
      <c r="LFO343" s="84"/>
      <c r="LFP343" s="84"/>
      <c r="LFQ343" s="84"/>
      <c r="LFR343" s="84"/>
      <c r="LFS343" s="84"/>
      <c r="LFT343" s="84"/>
      <c r="LFU343" s="84"/>
      <c r="LFV343" s="84"/>
      <c r="LFW343" s="84"/>
      <c r="LFX343" s="84"/>
      <c r="LFY343" s="84"/>
      <c r="LFZ343" s="84"/>
      <c r="LGA343" s="84"/>
      <c r="LGB343" s="84"/>
      <c r="LGC343" s="84"/>
      <c r="LGD343" s="84"/>
      <c r="LGE343" s="84"/>
      <c r="LGF343" s="84"/>
      <c r="LGG343" s="84"/>
      <c r="LGH343" s="84"/>
      <c r="LGI343" s="84"/>
      <c r="LGJ343" s="84"/>
      <c r="LGK343" s="84"/>
      <c r="LGL343" s="84"/>
      <c r="LGM343" s="84"/>
      <c r="LGN343" s="84"/>
      <c r="LGO343" s="84"/>
      <c r="LGP343" s="84"/>
      <c r="LGQ343" s="84"/>
      <c r="LGR343" s="84"/>
      <c r="LGS343" s="84"/>
      <c r="LGT343" s="84"/>
      <c r="LGU343" s="84"/>
      <c r="LGV343" s="84"/>
      <c r="LGW343" s="84"/>
      <c r="LGX343" s="84"/>
      <c r="LGY343" s="84"/>
      <c r="LGZ343" s="84"/>
      <c r="LHA343" s="84"/>
      <c r="LHB343" s="84"/>
      <c r="LHC343" s="84"/>
      <c r="LHD343" s="84"/>
      <c r="LHE343" s="84"/>
      <c r="LHF343" s="84"/>
      <c r="LHG343" s="84"/>
      <c r="LHH343" s="84"/>
      <c r="LHI343" s="84"/>
      <c r="LHJ343" s="84"/>
      <c r="LHK343" s="84"/>
      <c r="LHL343" s="84"/>
      <c r="LHM343" s="84"/>
      <c r="LHN343" s="84"/>
      <c r="LHO343" s="84"/>
      <c r="LHP343" s="84"/>
      <c r="LHQ343" s="84"/>
      <c r="LHR343" s="84"/>
      <c r="LHS343" s="84"/>
      <c r="LHT343" s="84"/>
      <c r="LHU343" s="84"/>
      <c r="LHV343" s="84"/>
      <c r="LHW343" s="84"/>
      <c r="LHX343" s="84"/>
      <c r="LHY343" s="84"/>
      <c r="LHZ343" s="84"/>
      <c r="LIA343" s="84"/>
      <c r="LIB343" s="84"/>
      <c r="LIC343" s="84"/>
      <c r="LID343" s="84"/>
      <c r="LIE343" s="84"/>
      <c r="LIF343" s="84"/>
      <c r="LIG343" s="84"/>
      <c r="LIH343" s="84"/>
      <c r="LII343" s="84"/>
      <c r="LIJ343" s="84"/>
      <c r="LIK343" s="84"/>
      <c r="LIL343" s="84"/>
      <c r="LIM343" s="84"/>
      <c r="LIN343" s="84"/>
      <c r="LIO343" s="84"/>
      <c r="LIP343" s="84"/>
      <c r="LIQ343" s="84"/>
      <c r="LIR343" s="84"/>
      <c r="LIS343" s="84"/>
      <c r="LIT343" s="84"/>
      <c r="LIU343" s="84"/>
      <c r="LIV343" s="84"/>
      <c r="LIW343" s="84"/>
      <c r="LIX343" s="84"/>
      <c r="LIY343" s="84"/>
      <c r="LIZ343" s="84"/>
      <c r="LJA343" s="84"/>
      <c r="LJB343" s="84"/>
      <c r="LJC343" s="84"/>
      <c r="LJD343" s="84"/>
      <c r="LJE343" s="84"/>
      <c r="LJF343" s="84"/>
      <c r="LJG343" s="84"/>
      <c r="LJH343" s="84"/>
      <c r="LJI343" s="84"/>
      <c r="LJJ343" s="84"/>
      <c r="LJK343" s="84"/>
      <c r="LJL343" s="84"/>
      <c r="LJM343" s="84"/>
      <c r="LJN343" s="84"/>
      <c r="LJO343" s="84"/>
      <c r="LJP343" s="84"/>
      <c r="LJQ343" s="84"/>
      <c r="LJR343" s="84"/>
      <c r="LJS343" s="84"/>
      <c r="LJT343" s="84"/>
      <c r="LJU343" s="84"/>
      <c r="LJV343" s="84"/>
      <c r="LJW343" s="84"/>
      <c r="LJX343" s="84"/>
      <c r="LJY343" s="84"/>
      <c r="LJZ343" s="84"/>
      <c r="LKA343" s="84"/>
      <c r="LKB343" s="84"/>
      <c r="LKC343" s="84"/>
      <c r="LKD343" s="84"/>
      <c r="LKE343" s="84"/>
      <c r="LKF343" s="84"/>
      <c r="LKG343" s="84"/>
      <c r="LKH343" s="84"/>
      <c r="LKI343" s="84"/>
      <c r="LKJ343" s="84"/>
      <c r="LKK343" s="84"/>
      <c r="LKL343" s="84"/>
      <c r="LKM343" s="84"/>
      <c r="LKN343" s="84"/>
      <c r="LKO343" s="84"/>
      <c r="LKP343" s="84"/>
      <c r="LKQ343" s="84"/>
      <c r="LKR343" s="84"/>
      <c r="LKS343" s="84"/>
      <c r="LKT343" s="84"/>
      <c r="LKU343" s="84"/>
      <c r="LKV343" s="84"/>
      <c r="LKW343" s="84"/>
      <c r="LKX343" s="84"/>
      <c r="LKY343" s="84"/>
      <c r="LKZ343" s="84"/>
      <c r="LLA343" s="84"/>
      <c r="LLB343" s="84"/>
      <c r="LLC343" s="84"/>
      <c r="LLD343" s="84"/>
      <c r="LLE343" s="84"/>
      <c r="LLF343" s="84"/>
      <c r="LLG343" s="84"/>
      <c r="LLH343" s="84"/>
      <c r="LLI343" s="84"/>
      <c r="LLJ343" s="84"/>
      <c r="LLK343" s="84"/>
      <c r="LLL343" s="84"/>
      <c r="LLM343" s="84"/>
      <c r="LLN343" s="84"/>
      <c r="LLO343" s="84"/>
      <c r="LLP343" s="84"/>
      <c r="LLQ343" s="84"/>
      <c r="LLR343" s="84"/>
      <c r="LLS343" s="84"/>
      <c r="LLT343" s="84"/>
      <c r="LLU343" s="84"/>
      <c r="LLV343" s="84"/>
      <c r="LLW343" s="84"/>
      <c r="LLX343" s="84"/>
      <c r="LLY343" s="84"/>
      <c r="LLZ343" s="84"/>
      <c r="LMA343" s="84"/>
      <c r="LMB343" s="84"/>
      <c r="LMC343" s="84"/>
      <c r="LMD343" s="84"/>
      <c r="LME343" s="84"/>
      <c r="LMF343" s="84"/>
      <c r="LMG343" s="84"/>
      <c r="LMH343" s="84"/>
      <c r="LMI343" s="84"/>
      <c r="LMJ343" s="84"/>
      <c r="LMK343" s="84"/>
      <c r="LML343" s="84"/>
      <c r="LMM343" s="84"/>
      <c r="LMN343" s="84"/>
      <c r="LMO343" s="84"/>
      <c r="LMP343" s="84"/>
      <c r="LMQ343" s="84"/>
      <c r="LMR343" s="84"/>
      <c r="LMS343" s="84"/>
      <c r="LMT343" s="84"/>
      <c r="LMU343" s="84"/>
      <c r="LMV343" s="84"/>
      <c r="LMW343" s="84"/>
      <c r="LMX343" s="84"/>
      <c r="LMY343" s="84"/>
      <c r="LMZ343" s="84"/>
      <c r="LNA343" s="84"/>
      <c r="LNB343" s="84"/>
      <c r="LNC343" s="84"/>
      <c r="LND343" s="84"/>
      <c r="LNE343" s="84"/>
      <c r="LNF343" s="84"/>
      <c r="LNG343" s="84"/>
      <c r="LNH343" s="84"/>
      <c r="LNI343" s="84"/>
      <c r="LNJ343" s="84"/>
      <c r="LNK343" s="84"/>
      <c r="LNL343" s="84"/>
      <c r="LNM343" s="84"/>
      <c r="LNN343" s="84"/>
      <c r="LNO343" s="84"/>
      <c r="LNP343" s="84"/>
      <c r="LNQ343" s="84"/>
      <c r="LNR343" s="84"/>
      <c r="LNS343" s="84"/>
      <c r="LNT343" s="84"/>
      <c r="LNU343" s="84"/>
      <c r="LNV343" s="84"/>
      <c r="LNW343" s="84"/>
      <c r="LNX343" s="84"/>
      <c r="LNY343" s="84"/>
      <c r="LNZ343" s="84"/>
      <c r="LOA343" s="84"/>
      <c r="LOB343" s="84"/>
      <c r="LOC343" s="84"/>
      <c r="LOD343" s="84"/>
      <c r="LOE343" s="84"/>
      <c r="LOF343" s="84"/>
      <c r="LOG343" s="84"/>
      <c r="LOH343" s="84"/>
      <c r="LOI343" s="84"/>
      <c r="LOJ343" s="84"/>
      <c r="LOK343" s="84"/>
      <c r="LOL343" s="84"/>
      <c r="LOM343" s="84"/>
      <c r="LON343" s="84"/>
      <c r="LOO343" s="84"/>
      <c r="LOP343" s="84"/>
      <c r="LOQ343" s="84"/>
      <c r="LOR343" s="84"/>
      <c r="LOS343" s="84"/>
      <c r="LOT343" s="84"/>
      <c r="LOU343" s="84"/>
      <c r="LOV343" s="84"/>
      <c r="LOW343" s="84"/>
      <c r="LOX343" s="84"/>
      <c r="LOY343" s="84"/>
      <c r="LOZ343" s="84"/>
      <c r="LPA343" s="84"/>
      <c r="LPB343" s="84"/>
      <c r="LPC343" s="84"/>
      <c r="LPD343" s="84"/>
      <c r="LPE343" s="84"/>
      <c r="LPF343" s="84"/>
      <c r="LPG343" s="84"/>
      <c r="LPH343" s="84"/>
      <c r="LPI343" s="84"/>
      <c r="LPJ343" s="84"/>
      <c r="LPK343" s="84"/>
      <c r="LPL343" s="84"/>
      <c r="LPM343" s="84"/>
      <c r="LPN343" s="84"/>
      <c r="LPO343" s="84"/>
      <c r="LPP343" s="84"/>
      <c r="LPQ343" s="84"/>
      <c r="LPR343" s="84"/>
      <c r="LPS343" s="84"/>
      <c r="LPT343" s="84"/>
      <c r="LPU343" s="84"/>
      <c r="LPV343" s="84"/>
      <c r="LPW343" s="84"/>
      <c r="LPX343" s="84"/>
      <c r="LPY343" s="84"/>
      <c r="LPZ343" s="84"/>
      <c r="LQA343" s="84"/>
      <c r="LQB343" s="84"/>
      <c r="LQC343" s="84"/>
      <c r="LQD343" s="84"/>
      <c r="LQE343" s="84"/>
      <c r="LQF343" s="84"/>
      <c r="LQG343" s="84"/>
      <c r="LQH343" s="84"/>
      <c r="LQI343" s="84"/>
      <c r="LQJ343" s="84"/>
      <c r="LQK343" s="84"/>
      <c r="LQL343" s="84"/>
      <c r="LQM343" s="84"/>
      <c r="LQN343" s="84"/>
      <c r="LQO343" s="84"/>
      <c r="LQP343" s="84"/>
      <c r="LQQ343" s="84"/>
      <c r="LQR343" s="84"/>
      <c r="LQS343" s="84"/>
      <c r="LQT343" s="84"/>
      <c r="LQU343" s="84"/>
      <c r="LQV343" s="84"/>
      <c r="LQW343" s="84"/>
      <c r="LQX343" s="84"/>
      <c r="LQY343" s="84"/>
      <c r="LQZ343" s="84"/>
      <c r="LRA343" s="84"/>
      <c r="LRB343" s="84"/>
      <c r="LRC343" s="84"/>
      <c r="LRD343" s="84"/>
      <c r="LRE343" s="84"/>
      <c r="LRF343" s="84"/>
      <c r="LRG343" s="84"/>
      <c r="LRH343" s="84"/>
      <c r="LRI343" s="84"/>
      <c r="LRJ343" s="84"/>
      <c r="LRK343" s="84"/>
      <c r="LRL343" s="84"/>
      <c r="LRM343" s="84"/>
      <c r="LRN343" s="84"/>
      <c r="LRO343" s="84"/>
      <c r="LRP343" s="84"/>
      <c r="LRQ343" s="84"/>
      <c r="LRR343" s="84"/>
      <c r="LRS343" s="84"/>
      <c r="LRT343" s="84"/>
      <c r="LRU343" s="84"/>
      <c r="LRV343" s="84"/>
      <c r="LRW343" s="84"/>
      <c r="LRX343" s="84"/>
      <c r="LRY343" s="84"/>
      <c r="LRZ343" s="84"/>
      <c r="LSA343" s="84"/>
      <c r="LSB343" s="84"/>
      <c r="LSC343" s="84"/>
      <c r="LSD343" s="84"/>
      <c r="LSE343" s="84"/>
      <c r="LSF343" s="84"/>
      <c r="LSG343" s="84"/>
      <c r="LSH343" s="84"/>
      <c r="LSI343" s="84"/>
      <c r="LSJ343" s="84"/>
      <c r="LSK343" s="84"/>
      <c r="LSL343" s="84"/>
      <c r="LSM343" s="84"/>
      <c r="LSN343" s="84"/>
      <c r="LSO343" s="84"/>
      <c r="LSP343" s="84"/>
      <c r="LSQ343" s="84"/>
      <c r="LSR343" s="84"/>
      <c r="LSS343" s="84"/>
      <c r="LST343" s="84"/>
      <c r="LSU343" s="84"/>
      <c r="LSV343" s="84"/>
      <c r="LSW343" s="84"/>
      <c r="LSX343" s="84"/>
      <c r="LSY343" s="84"/>
      <c r="LSZ343" s="84"/>
      <c r="LTA343" s="84"/>
      <c r="LTB343" s="84"/>
      <c r="LTC343" s="84"/>
      <c r="LTD343" s="84"/>
      <c r="LTE343" s="84"/>
      <c r="LTF343" s="84"/>
      <c r="LTG343" s="84"/>
      <c r="LTH343" s="84"/>
      <c r="LTI343" s="84"/>
      <c r="LTJ343" s="84"/>
      <c r="LTK343" s="84"/>
      <c r="LTL343" s="84"/>
      <c r="LTM343" s="84"/>
      <c r="LTN343" s="84"/>
      <c r="LTO343" s="84"/>
      <c r="LTP343" s="84"/>
      <c r="LTQ343" s="84"/>
      <c r="LTR343" s="84"/>
      <c r="LTS343" s="84"/>
      <c r="LTT343" s="84"/>
      <c r="LTU343" s="84"/>
      <c r="LTV343" s="84"/>
      <c r="LTW343" s="84"/>
      <c r="LTX343" s="84"/>
      <c r="LTY343" s="84"/>
      <c r="LTZ343" s="84"/>
      <c r="LUA343" s="84"/>
      <c r="LUB343" s="84"/>
      <c r="LUC343" s="84"/>
      <c r="LUD343" s="84"/>
      <c r="LUE343" s="84"/>
      <c r="LUF343" s="84"/>
      <c r="LUG343" s="84"/>
      <c r="LUH343" s="84"/>
      <c r="LUI343" s="84"/>
      <c r="LUJ343" s="84"/>
      <c r="LUK343" s="84"/>
      <c r="LUL343" s="84"/>
      <c r="LUM343" s="84"/>
      <c r="LUN343" s="84"/>
      <c r="LUO343" s="84"/>
      <c r="LUP343" s="84"/>
      <c r="LUQ343" s="84"/>
      <c r="LUR343" s="84"/>
      <c r="LUS343" s="84"/>
      <c r="LUT343" s="84"/>
      <c r="LUU343" s="84"/>
      <c r="LUV343" s="84"/>
      <c r="LUW343" s="84"/>
      <c r="LUX343" s="84"/>
      <c r="LUY343" s="84"/>
      <c r="LUZ343" s="84"/>
      <c r="LVA343" s="84"/>
      <c r="LVB343" s="84"/>
      <c r="LVC343" s="84"/>
      <c r="LVD343" s="84"/>
      <c r="LVE343" s="84"/>
      <c r="LVF343" s="84"/>
      <c r="LVG343" s="84"/>
      <c r="LVH343" s="84"/>
      <c r="LVI343" s="84"/>
      <c r="LVJ343" s="84"/>
      <c r="LVK343" s="84"/>
      <c r="LVL343" s="84"/>
      <c r="LVM343" s="84"/>
      <c r="LVN343" s="84"/>
      <c r="LVO343" s="84"/>
      <c r="LVP343" s="84"/>
      <c r="LVQ343" s="84"/>
      <c r="LVR343" s="84"/>
      <c r="LVS343" s="84"/>
      <c r="LVT343" s="84"/>
      <c r="LVU343" s="84"/>
      <c r="LVV343" s="84"/>
      <c r="LVW343" s="84"/>
      <c r="LVX343" s="84"/>
      <c r="LVY343" s="84"/>
      <c r="LVZ343" s="84"/>
      <c r="LWA343" s="84"/>
      <c r="LWB343" s="84"/>
      <c r="LWC343" s="84"/>
      <c r="LWD343" s="84"/>
      <c r="LWE343" s="84"/>
      <c r="LWF343" s="84"/>
      <c r="LWG343" s="84"/>
      <c r="LWH343" s="84"/>
      <c r="LWI343" s="84"/>
      <c r="LWJ343" s="84"/>
      <c r="LWK343" s="84"/>
      <c r="LWL343" s="84"/>
      <c r="LWM343" s="84"/>
      <c r="LWN343" s="84"/>
      <c r="LWO343" s="84"/>
      <c r="LWP343" s="84"/>
      <c r="LWQ343" s="84"/>
      <c r="LWR343" s="84"/>
      <c r="LWS343" s="84"/>
      <c r="LWT343" s="84"/>
      <c r="LWU343" s="84"/>
      <c r="LWV343" s="84"/>
      <c r="LWW343" s="84"/>
      <c r="LWX343" s="84"/>
      <c r="LWY343" s="84"/>
      <c r="LWZ343" s="84"/>
      <c r="LXA343" s="84"/>
      <c r="LXB343" s="84"/>
      <c r="LXC343" s="84"/>
      <c r="LXD343" s="84"/>
      <c r="LXE343" s="84"/>
      <c r="LXF343" s="84"/>
      <c r="LXG343" s="84"/>
      <c r="LXH343" s="84"/>
      <c r="LXI343" s="84"/>
      <c r="LXJ343" s="84"/>
      <c r="LXK343" s="84"/>
      <c r="LXL343" s="84"/>
      <c r="LXM343" s="84"/>
      <c r="LXN343" s="84"/>
      <c r="LXO343" s="84"/>
      <c r="LXP343" s="84"/>
      <c r="LXQ343" s="84"/>
      <c r="LXR343" s="84"/>
      <c r="LXS343" s="84"/>
      <c r="LXT343" s="84"/>
      <c r="LXU343" s="84"/>
      <c r="LXV343" s="84"/>
      <c r="LXW343" s="84"/>
      <c r="LXX343" s="84"/>
      <c r="LXY343" s="84"/>
      <c r="LXZ343" s="84"/>
      <c r="LYA343" s="84"/>
      <c r="LYB343" s="84"/>
      <c r="LYC343" s="84"/>
      <c r="LYD343" s="84"/>
      <c r="LYE343" s="84"/>
      <c r="LYF343" s="84"/>
      <c r="LYG343" s="84"/>
      <c r="LYH343" s="84"/>
      <c r="LYI343" s="84"/>
      <c r="LYJ343" s="84"/>
      <c r="LYK343" s="84"/>
      <c r="LYL343" s="84"/>
      <c r="LYM343" s="84"/>
      <c r="LYN343" s="84"/>
      <c r="LYO343" s="84"/>
      <c r="LYP343" s="84"/>
      <c r="LYQ343" s="84"/>
      <c r="LYR343" s="84"/>
      <c r="LYS343" s="84"/>
      <c r="LYT343" s="84"/>
      <c r="LYU343" s="84"/>
      <c r="LYV343" s="84"/>
      <c r="LYW343" s="84"/>
      <c r="LYX343" s="84"/>
      <c r="LYY343" s="84"/>
      <c r="LYZ343" s="84"/>
      <c r="LZA343" s="84"/>
      <c r="LZB343" s="84"/>
      <c r="LZC343" s="84"/>
      <c r="LZD343" s="84"/>
      <c r="LZE343" s="84"/>
      <c r="LZF343" s="84"/>
      <c r="LZG343" s="84"/>
      <c r="LZH343" s="84"/>
      <c r="LZI343" s="84"/>
      <c r="LZJ343" s="84"/>
      <c r="LZK343" s="84"/>
      <c r="LZL343" s="84"/>
      <c r="LZM343" s="84"/>
      <c r="LZN343" s="84"/>
      <c r="LZO343" s="84"/>
      <c r="LZP343" s="84"/>
      <c r="LZQ343" s="84"/>
      <c r="LZR343" s="84"/>
      <c r="LZS343" s="84"/>
      <c r="LZT343" s="84"/>
      <c r="LZU343" s="84"/>
      <c r="LZV343" s="84"/>
      <c r="LZW343" s="84"/>
      <c r="LZX343" s="84"/>
      <c r="LZY343" s="84"/>
      <c r="LZZ343" s="84"/>
      <c r="MAA343" s="84"/>
      <c r="MAB343" s="84"/>
      <c r="MAC343" s="84"/>
      <c r="MAD343" s="84"/>
      <c r="MAE343" s="84"/>
      <c r="MAF343" s="84"/>
      <c r="MAG343" s="84"/>
      <c r="MAH343" s="84"/>
      <c r="MAI343" s="84"/>
      <c r="MAJ343" s="84"/>
      <c r="MAK343" s="84"/>
      <c r="MAL343" s="84"/>
      <c r="MAM343" s="84"/>
      <c r="MAN343" s="84"/>
      <c r="MAO343" s="84"/>
      <c r="MAP343" s="84"/>
      <c r="MAQ343" s="84"/>
      <c r="MAR343" s="84"/>
      <c r="MAS343" s="84"/>
      <c r="MAT343" s="84"/>
      <c r="MAU343" s="84"/>
      <c r="MAV343" s="84"/>
      <c r="MAW343" s="84"/>
      <c r="MAX343" s="84"/>
      <c r="MAY343" s="84"/>
      <c r="MAZ343" s="84"/>
      <c r="MBA343" s="84"/>
      <c r="MBB343" s="84"/>
      <c r="MBC343" s="84"/>
      <c r="MBD343" s="84"/>
      <c r="MBE343" s="84"/>
      <c r="MBF343" s="84"/>
      <c r="MBG343" s="84"/>
      <c r="MBH343" s="84"/>
      <c r="MBI343" s="84"/>
      <c r="MBJ343" s="84"/>
      <c r="MBK343" s="84"/>
      <c r="MBL343" s="84"/>
      <c r="MBM343" s="84"/>
      <c r="MBN343" s="84"/>
      <c r="MBO343" s="84"/>
      <c r="MBP343" s="84"/>
      <c r="MBQ343" s="84"/>
      <c r="MBR343" s="84"/>
      <c r="MBS343" s="84"/>
      <c r="MBT343" s="84"/>
      <c r="MBU343" s="84"/>
      <c r="MBV343" s="84"/>
      <c r="MBW343" s="84"/>
      <c r="MBX343" s="84"/>
      <c r="MBY343" s="84"/>
      <c r="MBZ343" s="84"/>
      <c r="MCA343" s="84"/>
      <c r="MCB343" s="84"/>
      <c r="MCC343" s="84"/>
      <c r="MCD343" s="84"/>
      <c r="MCE343" s="84"/>
      <c r="MCF343" s="84"/>
      <c r="MCG343" s="84"/>
      <c r="MCH343" s="84"/>
      <c r="MCI343" s="84"/>
      <c r="MCJ343" s="84"/>
      <c r="MCK343" s="84"/>
      <c r="MCL343" s="84"/>
      <c r="MCM343" s="84"/>
      <c r="MCN343" s="84"/>
      <c r="MCO343" s="84"/>
      <c r="MCP343" s="84"/>
      <c r="MCQ343" s="84"/>
      <c r="MCR343" s="84"/>
      <c r="MCS343" s="84"/>
      <c r="MCT343" s="84"/>
      <c r="MCU343" s="84"/>
      <c r="MCV343" s="84"/>
      <c r="MCW343" s="84"/>
      <c r="MCX343" s="84"/>
      <c r="MCY343" s="84"/>
      <c r="MCZ343" s="84"/>
      <c r="MDA343" s="84"/>
      <c r="MDB343" s="84"/>
      <c r="MDC343" s="84"/>
      <c r="MDD343" s="84"/>
      <c r="MDE343" s="84"/>
      <c r="MDF343" s="84"/>
      <c r="MDG343" s="84"/>
      <c r="MDH343" s="84"/>
      <c r="MDI343" s="84"/>
      <c r="MDJ343" s="84"/>
      <c r="MDK343" s="84"/>
      <c r="MDL343" s="84"/>
      <c r="MDM343" s="84"/>
      <c r="MDN343" s="84"/>
      <c r="MDO343" s="84"/>
      <c r="MDP343" s="84"/>
      <c r="MDQ343" s="84"/>
      <c r="MDR343" s="84"/>
      <c r="MDS343" s="84"/>
      <c r="MDT343" s="84"/>
      <c r="MDU343" s="84"/>
      <c r="MDV343" s="84"/>
      <c r="MDW343" s="84"/>
      <c r="MDX343" s="84"/>
      <c r="MDY343" s="84"/>
      <c r="MDZ343" s="84"/>
      <c r="MEA343" s="84"/>
      <c r="MEB343" s="84"/>
      <c r="MEC343" s="84"/>
      <c r="MED343" s="84"/>
      <c r="MEE343" s="84"/>
      <c r="MEF343" s="84"/>
      <c r="MEG343" s="84"/>
      <c r="MEH343" s="84"/>
      <c r="MEI343" s="84"/>
      <c r="MEJ343" s="84"/>
      <c r="MEK343" s="84"/>
      <c r="MEL343" s="84"/>
      <c r="MEM343" s="84"/>
      <c r="MEN343" s="84"/>
      <c r="MEO343" s="84"/>
      <c r="MEP343" s="84"/>
      <c r="MEQ343" s="84"/>
      <c r="MER343" s="84"/>
      <c r="MES343" s="84"/>
      <c r="MET343" s="84"/>
      <c r="MEU343" s="84"/>
      <c r="MEV343" s="84"/>
      <c r="MEW343" s="84"/>
      <c r="MEX343" s="84"/>
      <c r="MEY343" s="84"/>
      <c r="MEZ343" s="84"/>
      <c r="MFA343" s="84"/>
      <c r="MFB343" s="84"/>
      <c r="MFC343" s="84"/>
      <c r="MFD343" s="84"/>
      <c r="MFE343" s="84"/>
      <c r="MFF343" s="84"/>
      <c r="MFG343" s="84"/>
      <c r="MFH343" s="84"/>
      <c r="MFI343" s="84"/>
      <c r="MFJ343" s="84"/>
      <c r="MFK343" s="84"/>
      <c r="MFL343" s="84"/>
      <c r="MFM343" s="84"/>
      <c r="MFN343" s="84"/>
      <c r="MFO343" s="84"/>
      <c r="MFP343" s="84"/>
      <c r="MFQ343" s="84"/>
      <c r="MFR343" s="84"/>
      <c r="MFS343" s="84"/>
      <c r="MFT343" s="84"/>
      <c r="MFU343" s="84"/>
      <c r="MFV343" s="84"/>
      <c r="MFW343" s="84"/>
      <c r="MFX343" s="84"/>
      <c r="MFY343" s="84"/>
      <c r="MFZ343" s="84"/>
      <c r="MGA343" s="84"/>
      <c r="MGB343" s="84"/>
      <c r="MGC343" s="84"/>
      <c r="MGD343" s="84"/>
      <c r="MGE343" s="84"/>
      <c r="MGF343" s="84"/>
      <c r="MGG343" s="84"/>
      <c r="MGH343" s="84"/>
      <c r="MGI343" s="84"/>
      <c r="MGJ343" s="84"/>
      <c r="MGK343" s="84"/>
      <c r="MGL343" s="84"/>
      <c r="MGM343" s="84"/>
      <c r="MGN343" s="84"/>
      <c r="MGO343" s="84"/>
      <c r="MGP343" s="84"/>
      <c r="MGQ343" s="84"/>
      <c r="MGR343" s="84"/>
      <c r="MGS343" s="84"/>
      <c r="MGT343" s="84"/>
      <c r="MGU343" s="84"/>
      <c r="MGV343" s="84"/>
      <c r="MGW343" s="84"/>
      <c r="MGX343" s="84"/>
      <c r="MGY343" s="84"/>
      <c r="MGZ343" s="84"/>
      <c r="MHA343" s="84"/>
      <c r="MHB343" s="84"/>
      <c r="MHC343" s="84"/>
      <c r="MHD343" s="84"/>
      <c r="MHE343" s="84"/>
      <c r="MHF343" s="84"/>
      <c r="MHG343" s="84"/>
      <c r="MHH343" s="84"/>
      <c r="MHI343" s="84"/>
      <c r="MHJ343" s="84"/>
      <c r="MHK343" s="84"/>
      <c r="MHL343" s="84"/>
      <c r="MHM343" s="84"/>
      <c r="MHN343" s="84"/>
      <c r="MHO343" s="84"/>
      <c r="MHP343" s="84"/>
      <c r="MHQ343" s="84"/>
      <c r="MHR343" s="84"/>
      <c r="MHS343" s="84"/>
      <c r="MHT343" s="84"/>
      <c r="MHU343" s="84"/>
      <c r="MHV343" s="84"/>
      <c r="MHW343" s="84"/>
      <c r="MHX343" s="84"/>
      <c r="MHY343" s="84"/>
      <c r="MHZ343" s="84"/>
      <c r="MIA343" s="84"/>
      <c r="MIB343" s="84"/>
      <c r="MIC343" s="84"/>
      <c r="MID343" s="84"/>
      <c r="MIE343" s="84"/>
      <c r="MIF343" s="84"/>
      <c r="MIG343" s="84"/>
      <c r="MIH343" s="84"/>
      <c r="MII343" s="84"/>
      <c r="MIJ343" s="84"/>
      <c r="MIK343" s="84"/>
      <c r="MIL343" s="84"/>
      <c r="MIM343" s="84"/>
      <c r="MIN343" s="84"/>
      <c r="MIO343" s="84"/>
      <c r="MIP343" s="84"/>
      <c r="MIQ343" s="84"/>
      <c r="MIR343" s="84"/>
      <c r="MIS343" s="84"/>
      <c r="MIT343" s="84"/>
      <c r="MIU343" s="84"/>
      <c r="MIV343" s="84"/>
      <c r="MIW343" s="84"/>
      <c r="MIX343" s="84"/>
      <c r="MIY343" s="84"/>
      <c r="MIZ343" s="84"/>
      <c r="MJA343" s="84"/>
      <c r="MJB343" s="84"/>
      <c r="MJC343" s="84"/>
      <c r="MJD343" s="84"/>
      <c r="MJE343" s="84"/>
      <c r="MJF343" s="84"/>
      <c r="MJG343" s="84"/>
      <c r="MJH343" s="84"/>
      <c r="MJI343" s="84"/>
      <c r="MJJ343" s="84"/>
      <c r="MJK343" s="84"/>
      <c r="MJL343" s="84"/>
      <c r="MJM343" s="84"/>
      <c r="MJN343" s="84"/>
      <c r="MJO343" s="84"/>
      <c r="MJP343" s="84"/>
      <c r="MJQ343" s="84"/>
      <c r="MJR343" s="84"/>
      <c r="MJS343" s="84"/>
      <c r="MJT343" s="84"/>
      <c r="MJU343" s="84"/>
      <c r="MJV343" s="84"/>
      <c r="MJW343" s="84"/>
      <c r="MJX343" s="84"/>
      <c r="MJY343" s="84"/>
      <c r="MJZ343" s="84"/>
      <c r="MKA343" s="84"/>
      <c r="MKB343" s="84"/>
      <c r="MKC343" s="84"/>
      <c r="MKD343" s="84"/>
      <c r="MKE343" s="84"/>
      <c r="MKF343" s="84"/>
      <c r="MKG343" s="84"/>
      <c r="MKH343" s="84"/>
      <c r="MKI343" s="84"/>
      <c r="MKJ343" s="84"/>
      <c r="MKK343" s="84"/>
      <c r="MKL343" s="84"/>
      <c r="MKM343" s="84"/>
      <c r="MKN343" s="84"/>
      <c r="MKO343" s="84"/>
      <c r="MKP343" s="84"/>
      <c r="MKQ343" s="84"/>
      <c r="MKR343" s="84"/>
      <c r="MKS343" s="84"/>
      <c r="MKT343" s="84"/>
      <c r="MKU343" s="84"/>
      <c r="MKV343" s="84"/>
      <c r="MKW343" s="84"/>
      <c r="MKX343" s="84"/>
      <c r="MKY343" s="84"/>
      <c r="MKZ343" s="84"/>
      <c r="MLA343" s="84"/>
      <c r="MLB343" s="84"/>
      <c r="MLC343" s="84"/>
      <c r="MLD343" s="84"/>
      <c r="MLE343" s="84"/>
      <c r="MLF343" s="84"/>
      <c r="MLG343" s="84"/>
      <c r="MLH343" s="84"/>
      <c r="MLI343" s="84"/>
      <c r="MLJ343" s="84"/>
      <c r="MLK343" s="84"/>
      <c r="MLL343" s="84"/>
      <c r="MLM343" s="84"/>
      <c r="MLN343" s="84"/>
      <c r="MLO343" s="84"/>
      <c r="MLP343" s="84"/>
      <c r="MLQ343" s="84"/>
      <c r="MLR343" s="84"/>
      <c r="MLS343" s="84"/>
      <c r="MLT343" s="84"/>
      <c r="MLU343" s="84"/>
      <c r="MLV343" s="84"/>
      <c r="MLW343" s="84"/>
      <c r="MLX343" s="84"/>
      <c r="MLY343" s="84"/>
      <c r="MLZ343" s="84"/>
      <c r="MMA343" s="84"/>
      <c r="MMB343" s="84"/>
      <c r="MMC343" s="84"/>
      <c r="MMD343" s="84"/>
      <c r="MME343" s="84"/>
      <c r="MMF343" s="84"/>
      <c r="MMG343" s="84"/>
      <c r="MMH343" s="84"/>
      <c r="MMI343" s="84"/>
      <c r="MMJ343" s="84"/>
      <c r="MMK343" s="84"/>
      <c r="MML343" s="84"/>
      <c r="MMM343" s="84"/>
      <c r="MMN343" s="84"/>
      <c r="MMO343" s="84"/>
      <c r="MMP343" s="84"/>
      <c r="MMQ343" s="84"/>
      <c r="MMR343" s="84"/>
      <c r="MMS343" s="84"/>
      <c r="MMT343" s="84"/>
      <c r="MMU343" s="84"/>
      <c r="MMV343" s="84"/>
      <c r="MMW343" s="84"/>
      <c r="MMX343" s="84"/>
      <c r="MMY343" s="84"/>
      <c r="MMZ343" s="84"/>
      <c r="MNA343" s="84"/>
      <c r="MNB343" s="84"/>
      <c r="MNC343" s="84"/>
      <c r="MND343" s="84"/>
      <c r="MNE343" s="84"/>
      <c r="MNF343" s="84"/>
      <c r="MNG343" s="84"/>
      <c r="MNH343" s="84"/>
      <c r="MNI343" s="84"/>
      <c r="MNJ343" s="84"/>
      <c r="MNK343" s="84"/>
      <c r="MNL343" s="84"/>
      <c r="MNM343" s="84"/>
      <c r="MNN343" s="84"/>
      <c r="MNO343" s="84"/>
      <c r="MNP343" s="84"/>
      <c r="MNQ343" s="84"/>
      <c r="MNR343" s="84"/>
      <c r="MNS343" s="84"/>
      <c r="MNT343" s="84"/>
      <c r="MNU343" s="84"/>
      <c r="MNV343" s="84"/>
      <c r="MNW343" s="84"/>
      <c r="MNX343" s="84"/>
      <c r="MNY343" s="84"/>
      <c r="MNZ343" s="84"/>
      <c r="MOA343" s="84"/>
      <c r="MOB343" s="84"/>
      <c r="MOC343" s="84"/>
      <c r="MOD343" s="84"/>
      <c r="MOE343" s="84"/>
      <c r="MOF343" s="84"/>
      <c r="MOG343" s="84"/>
      <c r="MOH343" s="84"/>
      <c r="MOI343" s="84"/>
      <c r="MOJ343" s="84"/>
      <c r="MOK343" s="84"/>
      <c r="MOL343" s="84"/>
      <c r="MOM343" s="84"/>
      <c r="MON343" s="84"/>
      <c r="MOO343" s="84"/>
      <c r="MOP343" s="84"/>
      <c r="MOQ343" s="84"/>
      <c r="MOR343" s="84"/>
      <c r="MOS343" s="84"/>
      <c r="MOT343" s="84"/>
      <c r="MOU343" s="84"/>
      <c r="MOV343" s="84"/>
      <c r="MOW343" s="84"/>
      <c r="MOX343" s="84"/>
      <c r="MOY343" s="84"/>
      <c r="MOZ343" s="84"/>
      <c r="MPA343" s="84"/>
      <c r="MPB343" s="84"/>
      <c r="MPC343" s="84"/>
      <c r="MPD343" s="84"/>
      <c r="MPE343" s="84"/>
      <c r="MPF343" s="84"/>
      <c r="MPG343" s="84"/>
      <c r="MPH343" s="84"/>
      <c r="MPI343" s="84"/>
      <c r="MPJ343" s="84"/>
      <c r="MPK343" s="84"/>
      <c r="MPL343" s="84"/>
      <c r="MPM343" s="84"/>
      <c r="MPN343" s="84"/>
      <c r="MPO343" s="84"/>
      <c r="MPP343" s="84"/>
      <c r="MPQ343" s="84"/>
      <c r="MPR343" s="84"/>
      <c r="MPS343" s="84"/>
      <c r="MPT343" s="84"/>
      <c r="MPU343" s="84"/>
      <c r="MPV343" s="84"/>
      <c r="MPW343" s="84"/>
      <c r="MPX343" s="84"/>
      <c r="MPY343" s="84"/>
      <c r="MPZ343" s="84"/>
      <c r="MQA343" s="84"/>
      <c r="MQB343" s="84"/>
      <c r="MQC343" s="84"/>
      <c r="MQD343" s="84"/>
      <c r="MQE343" s="84"/>
      <c r="MQF343" s="84"/>
      <c r="MQG343" s="84"/>
      <c r="MQH343" s="84"/>
      <c r="MQI343" s="84"/>
      <c r="MQJ343" s="84"/>
      <c r="MQK343" s="84"/>
      <c r="MQL343" s="84"/>
      <c r="MQM343" s="84"/>
      <c r="MQN343" s="84"/>
      <c r="MQO343" s="84"/>
      <c r="MQP343" s="84"/>
      <c r="MQQ343" s="84"/>
      <c r="MQR343" s="84"/>
      <c r="MQS343" s="84"/>
      <c r="MQT343" s="84"/>
      <c r="MQU343" s="84"/>
      <c r="MQV343" s="84"/>
      <c r="MQW343" s="84"/>
      <c r="MQX343" s="84"/>
      <c r="MQY343" s="84"/>
      <c r="MQZ343" s="84"/>
      <c r="MRA343" s="84"/>
      <c r="MRB343" s="84"/>
      <c r="MRC343" s="84"/>
      <c r="MRD343" s="84"/>
      <c r="MRE343" s="84"/>
      <c r="MRF343" s="84"/>
      <c r="MRG343" s="84"/>
      <c r="MRH343" s="84"/>
      <c r="MRI343" s="84"/>
      <c r="MRJ343" s="84"/>
      <c r="MRK343" s="84"/>
      <c r="MRL343" s="84"/>
      <c r="MRM343" s="84"/>
      <c r="MRN343" s="84"/>
      <c r="MRO343" s="84"/>
      <c r="MRP343" s="84"/>
      <c r="MRQ343" s="84"/>
      <c r="MRR343" s="84"/>
      <c r="MRS343" s="84"/>
      <c r="MRT343" s="84"/>
      <c r="MRU343" s="84"/>
      <c r="MRV343" s="84"/>
      <c r="MRW343" s="84"/>
      <c r="MRX343" s="84"/>
      <c r="MRY343" s="84"/>
      <c r="MRZ343" s="84"/>
      <c r="MSA343" s="84"/>
      <c r="MSB343" s="84"/>
      <c r="MSC343" s="84"/>
      <c r="MSD343" s="84"/>
      <c r="MSE343" s="84"/>
      <c r="MSF343" s="84"/>
      <c r="MSG343" s="84"/>
      <c r="MSH343" s="84"/>
      <c r="MSI343" s="84"/>
      <c r="MSJ343" s="84"/>
      <c r="MSK343" s="84"/>
      <c r="MSL343" s="84"/>
      <c r="MSM343" s="84"/>
      <c r="MSN343" s="84"/>
      <c r="MSO343" s="84"/>
      <c r="MSP343" s="84"/>
      <c r="MSQ343" s="84"/>
      <c r="MSR343" s="84"/>
      <c r="MSS343" s="84"/>
      <c r="MST343" s="84"/>
      <c r="MSU343" s="84"/>
      <c r="MSV343" s="84"/>
      <c r="MSW343" s="84"/>
      <c r="MSX343" s="84"/>
      <c r="MSY343" s="84"/>
      <c r="MSZ343" s="84"/>
      <c r="MTA343" s="84"/>
      <c r="MTB343" s="84"/>
      <c r="MTC343" s="84"/>
      <c r="MTD343" s="84"/>
      <c r="MTE343" s="84"/>
      <c r="MTF343" s="84"/>
      <c r="MTG343" s="84"/>
      <c r="MTH343" s="84"/>
      <c r="MTI343" s="84"/>
      <c r="MTJ343" s="84"/>
      <c r="MTK343" s="84"/>
      <c r="MTL343" s="84"/>
      <c r="MTM343" s="84"/>
      <c r="MTN343" s="84"/>
      <c r="MTO343" s="84"/>
      <c r="MTP343" s="84"/>
      <c r="MTQ343" s="84"/>
      <c r="MTR343" s="84"/>
      <c r="MTS343" s="84"/>
      <c r="MTT343" s="84"/>
      <c r="MTU343" s="84"/>
      <c r="MTV343" s="84"/>
      <c r="MTW343" s="84"/>
      <c r="MTX343" s="84"/>
      <c r="MTY343" s="84"/>
      <c r="MTZ343" s="84"/>
      <c r="MUA343" s="84"/>
      <c r="MUB343" s="84"/>
      <c r="MUC343" s="84"/>
      <c r="MUD343" s="84"/>
      <c r="MUE343" s="84"/>
      <c r="MUF343" s="84"/>
      <c r="MUG343" s="84"/>
      <c r="MUH343" s="84"/>
      <c r="MUI343" s="84"/>
      <c r="MUJ343" s="84"/>
      <c r="MUK343" s="84"/>
      <c r="MUL343" s="84"/>
      <c r="MUM343" s="84"/>
      <c r="MUN343" s="84"/>
      <c r="MUO343" s="84"/>
      <c r="MUP343" s="84"/>
      <c r="MUQ343" s="84"/>
      <c r="MUR343" s="84"/>
      <c r="MUS343" s="84"/>
      <c r="MUT343" s="84"/>
      <c r="MUU343" s="84"/>
      <c r="MUV343" s="84"/>
      <c r="MUW343" s="84"/>
      <c r="MUX343" s="84"/>
      <c r="MUY343" s="84"/>
      <c r="MUZ343" s="84"/>
      <c r="MVA343" s="84"/>
      <c r="MVB343" s="84"/>
      <c r="MVC343" s="84"/>
      <c r="MVD343" s="84"/>
      <c r="MVE343" s="84"/>
      <c r="MVF343" s="84"/>
      <c r="MVG343" s="84"/>
      <c r="MVH343" s="84"/>
      <c r="MVI343" s="84"/>
      <c r="MVJ343" s="84"/>
      <c r="MVK343" s="84"/>
      <c r="MVL343" s="84"/>
      <c r="MVM343" s="84"/>
      <c r="MVN343" s="84"/>
      <c r="MVO343" s="84"/>
      <c r="MVP343" s="84"/>
      <c r="MVQ343" s="84"/>
      <c r="MVR343" s="84"/>
      <c r="MVS343" s="84"/>
      <c r="MVT343" s="84"/>
      <c r="MVU343" s="84"/>
      <c r="MVV343" s="84"/>
      <c r="MVW343" s="84"/>
      <c r="MVX343" s="84"/>
      <c r="MVY343" s="84"/>
      <c r="MVZ343" s="84"/>
      <c r="MWA343" s="84"/>
      <c r="MWB343" s="84"/>
      <c r="MWC343" s="84"/>
      <c r="MWD343" s="84"/>
      <c r="MWE343" s="84"/>
      <c r="MWF343" s="84"/>
      <c r="MWG343" s="84"/>
      <c r="MWH343" s="84"/>
      <c r="MWI343" s="84"/>
      <c r="MWJ343" s="84"/>
      <c r="MWK343" s="84"/>
      <c r="MWL343" s="84"/>
      <c r="MWM343" s="84"/>
      <c r="MWN343" s="84"/>
      <c r="MWO343" s="84"/>
      <c r="MWP343" s="84"/>
      <c r="MWQ343" s="84"/>
      <c r="MWR343" s="84"/>
      <c r="MWS343" s="84"/>
      <c r="MWT343" s="84"/>
      <c r="MWU343" s="84"/>
      <c r="MWV343" s="84"/>
      <c r="MWW343" s="84"/>
      <c r="MWX343" s="84"/>
      <c r="MWY343" s="84"/>
      <c r="MWZ343" s="84"/>
      <c r="MXA343" s="84"/>
      <c r="MXB343" s="84"/>
      <c r="MXC343" s="84"/>
      <c r="MXD343" s="84"/>
      <c r="MXE343" s="84"/>
      <c r="MXF343" s="84"/>
      <c r="MXG343" s="84"/>
      <c r="MXH343" s="84"/>
      <c r="MXI343" s="84"/>
      <c r="MXJ343" s="84"/>
      <c r="MXK343" s="84"/>
      <c r="MXL343" s="84"/>
      <c r="MXM343" s="84"/>
      <c r="MXN343" s="84"/>
      <c r="MXO343" s="84"/>
      <c r="MXP343" s="84"/>
      <c r="MXQ343" s="84"/>
      <c r="MXR343" s="84"/>
      <c r="MXS343" s="84"/>
      <c r="MXT343" s="84"/>
      <c r="MXU343" s="84"/>
      <c r="MXV343" s="84"/>
      <c r="MXW343" s="84"/>
      <c r="MXX343" s="84"/>
      <c r="MXY343" s="84"/>
      <c r="MXZ343" s="84"/>
      <c r="MYA343" s="84"/>
      <c r="MYB343" s="84"/>
      <c r="MYC343" s="84"/>
      <c r="MYD343" s="84"/>
      <c r="MYE343" s="84"/>
      <c r="MYF343" s="84"/>
      <c r="MYG343" s="84"/>
      <c r="MYH343" s="84"/>
      <c r="MYI343" s="84"/>
      <c r="MYJ343" s="84"/>
      <c r="MYK343" s="84"/>
      <c r="MYL343" s="84"/>
      <c r="MYM343" s="84"/>
      <c r="MYN343" s="84"/>
      <c r="MYO343" s="84"/>
      <c r="MYP343" s="84"/>
      <c r="MYQ343" s="84"/>
      <c r="MYR343" s="84"/>
      <c r="MYS343" s="84"/>
      <c r="MYT343" s="84"/>
      <c r="MYU343" s="84"/>
      <c r="MYV343" s="84"/>
      <c r="MYW343" s="84"/>
      <c r="MYX343" s="84"/>
      <c r="MYY343" s="84"/>
      <c r="MYZ343" s="84"/>
      <c r="MZA343" s="84"/>
      <c r="MZB343" s="84"/>
      <c r="MZC343" s="84"/>
      <c r="MZD343" s="84"/>
      <c r="MZE343" s="84"/>
      <c r="MZF343" s="84"/>
      <c r="MZG343" s="84"/>
      <c r="MZH343" s="84"/>
      <c r="MZI343" s="84"/>
      <c r="MZJ343" s="84"/>
      <c r="MZK343" s="84"/>
      <c r="MZL343" s="84"/>
      <c r="MZM343" s="84"/>
      <c r="MZN343" s="84"/>
      <c r="MZO343" s="84"/>
      <c r="MZP343" s="84"/>
      <c r="MZQ343" s="84"/>
      <c r="MZR343" s="84"/>
      <c r="MZS343" s="84"/>
      <c r="MZT343" s="84"/>
      <c r="MZU343" s="84"/>
      <c r="MZV343" s="84"/>
      <c r="MZW343" s="84"/>
      <c r="MZX343" s="84"/>
      <c r="MZY343" s="84"/>
      <c r="MZZ343" s="84"/>
      <c r="NAA343" s="84"/>
      <c r="NAB343" s="84"/>
      <c r="NAC343" s="84"/>
      <c r="NAD343" s="84"/>
      <c r="NAE343" s="84"/>
      <c r="NAF343" s="84"/>
      <c r="NAG343" s="84"/>
      <c r="NAH343" s="84"/>
      <c r="NAI343" s="84"/>
      <c r="NAJ343" s="84"/>
      <c r="NAK343" s="84"/>
      <c r="NAL343" s="84"/>
      <c r="NAM343" s="84"/>
      <c r="NAN343" s="84"/>
      <c r="NAO343" s="84"/>
      <c r="NAP343" s="84"/>
      <c r="NAQ343" s="84"/>
      <c r="NAR343" s="84"/>
      <c r="NAS343" s="84"/>
      <c r="NAT343" s="84"/>
      <c r="NAU343" s="84"/>
      <c r="NAV343" s="84"/>
      <c r="NAW343" s="84"/>
      <c r="NAX343" s="84"/>
      <c r="NAY343" s="84"/>
      <c r="NAZ343" s="84"/>
      <c r="NBA343" s="84"/>
      <c r="NBB343" s="84"/>
      <c r="NBC343" s="84"/>
      <c r="NBD343" s="84"/>
      <c r="NBE343" s="84"/>
      <c r="NBF343" s="84"/>
      <c r="NBG343" s="84"/>
      <c r="NBH343" s="84"/>
      <c r="NBI343" s="84"/>
      <c r="NBJ343" s="84"/>
      <c r="NBK343" s="84"/>
      <c r="NBL343" s="84"/>
      <c r="NBM343" s="84"/>
      <c r="NBN343" s="84"/>
      <c r="NBO343" s="84"/>
      <c r="NBP343" s="84"/>
      <c r="NBQ343" s="84"/>
      <c r="NBR343" s="84"/>
      <c r="NBS343" s="84"/>
      <c r="NBT343" s="84"/>
      <c r="NBU343" s="84"/>
      <c r="NBV343" s="84"/>
      <c r="NBW343" s="84"/>
      <c r="NBX343" s="84"/>
      <c r="NBY343" s="84"/>
      <c r="NBZ343" s="84"/>
      <c r="NCA343" s="84"/>
      <c r="NCB343" s="84"/>
      <c r="NCC343" s="84"/>
      <c r="NCD343" s="84"/>
      <c r="NCE343" s="84"/>
      <c r="NCF343" s="84"/>
      <c r="NCG343" s="84"/>
      <c r="NCH343" s="84"/>
      <c r="NCI343" s="84"/>
      <c r="NCJ343" s="84"/>
      <c r="NCK343" s="84"/>
      <c r="NCL343" s="84"/>
      <c r="NCM343" s="84"/>
      <c r="NCN343" s="84"/>
      <c r="NCO343" s="84"/>
      <c r="NCP343" s="84"/>
      <c r="NCQ343" s="84"/>
      <c r="NCR343" s="84"/>
      <c r="NCS343" s="84"/>
      <c r="NCT343" s="84"/>
      <c r="NCU343" s="84"/>
      <c r="NCV343" s="84"/>
      <c r="NCW343" s="84"/>
      <c r="NCX343" s="84"/>
      <c r="NCY343" s="84"/>
      <c r="NCZ343" s="84"/>
      <c r="NDA343" s="84"/>
      <c r="NDB343" s="84"/>
      <c r="NDC343" s="84"/>
      <c r="NDD343" s="84"/>
      <c r="NDE343" s="84"/>
      <c r="NDF343" s="84"/>
      <c r="NDG343" s="84"/>
      <c r="NDH343" s="84"/>
      <c r="NDI343" s="84"/>
      <c r="NDJ343" s="84"/>
      <c r="NDK343" s="84"/>
      <c r="NDL343" s="84"/>
      <c r="NDM343" s="84"/>
      <c r="NDN343" s="84"/>
      <c r="NDO343" s="84"/>
      <c r="NDP343" s="84"/>
      <c r="NDQ343" s="84"/>
      <c r="NDR343" s="84"/>
      <c r="NDS343" s="84"/>
      <c r="NDT343" s="84"/>
      <c r="NDU343" s="84"/>
      <c r="NDV343" s="84"/>
      <c r="NDW343" s="84"/>
      <c r="NDX343" s="84"/>
      <c r="NDY343" s="84"/>
      <c r="NDZ343" s="84"/>
      <c r="NEA343" s="84"/>
      <c r="NEB343" s="84"/>
      <c r="NEC343" s="84"/>
      <c r="NED343" s="84"/>
      <c r="NEE343" s="84"/>
      <c r="NEF343" s="84"/>
      <c r="NEG343" s="84"/>
      <c r="NEH343" s="84"/>
      <c r="NEI343" s="84"/>
      <c r="NEJ343" s="84"/>
      <c r="NEK343" s="84"/>
      <c r="NEL343" s="84"/>
      <c r="NEM343" s="84"/>
      <c r="NEN343" s="84"/>
      <c r="NEO343" s="84"/>
      <c r="NEP343" s="84"/>
      <c r="NEQ343" s="84"/>
      <c r="NER343" s="84"/>
      <c r="NES343" s="84"/>
      <c r="NET343" s="84"/>
      <c r="NEU343" s="84"/>
      <c r="NEV343" s="84"/>
      <c r="NEW343" s="84"/>
      <c r="NEX343" s="84"/>
      <c r="NEY343" s="84"/>
      <c r="NEZ343" s="84"/>
      <c r="NFA343" s="84"/>
      <c r="NFB343" s="84"/>
      <c r="NFC343" s="84"/>
      <c r="NFD343" s="84"/>
      <c r="NFE343" s="84"/>
      <c r="NFF343" s="84"/>
      <c r="NFG343" s="84"/>
      <c r="NFH343" s="84"/>
      <c r="NFI343" s="84"/>
      <c r="NFJ343" s="84"/>
      <c r="NFK343" s="84"/>
      <c r="NFL343" s="84"/>
      <c r="NFM343" s="84"/>
      <c r="NFN343" s="84"/>
      <c r="NFO343" s="84"/>
      <c r="NFP343" s="84"/>
      <c r="NFQ343" s="84"/>
      <c r="NFR343" s="84"/>
      <c r="NFS343" s="84"/>
      <c r="NFT343" s="84"/>
      <c r="NFU343" s="84"/>
      <c r="NFV343" s="84"/>
      <c r="NFW343" s="84"/>
      <c r="NFX343" s="84"/>
      <c r="NFY343" s="84"/>
      <c r="NFZ343" s="84"/>
      <c r="NGA343" s="84"/>
      <c r="NGB343" s="84"/>
      <c r="NGC343" s="84"/>
      <c r="NGD343" s="84"/>
      <c r="NGE343" s="84"/>
      <c r="NGF343" s="84"/>
      <c r="NGG343" s="84"/>
      <c r="NGH343" s="84"/>
      <c r="NGI343" s="84"/>
      <c r="NGJ343" s="84"/>
      <c r="NGK343" s="84"/>
      <c r="NGL343" s="84"/>
      <c r="NGM343" s="84"/>
      <c r="NGN343" s="84"/>
      <c r="NGO343" s="84"/>
      <c r="NGP343" s="84"/>
      <c r="NGQ343" s="84"/>
      <c r="NGR343" s="84"/>
      <c r="NGS343" s="84"/>
      <c r="NGT343" s="84"/>
      <c r="NGU343" s="84"/>
      <c r="NGV343" s="84"/>
      <c r="NGW343" s="84"/>
      <c r="NGX343" s="84"/>
      <c r="NGY343" s="84"/>
      <c r="NGZ343" s="84"/>
      <c r="NHA343" s="84"/>
      <c r="NHB343" s="84"/>
      <c r="NHC343" s="84"/>
      <c r="NHD343" s="84"/>
      <c r="NHE343" s="84"/>
      <c r="NHF343" s="84"/>
      <c r="NHG343" s="84"/>
      <c r="NHH343" s="84"/>
      <c r="NHI343" s="84"/>
      <c r="NHJ343" s="84"/>
      <c r="NHK343" s="84"/>
      <c r="NHL343" s="84"/>
      <c r="NHM343" s="84"/>
      <c r="NHN343" s="84"/>
      <c r="NHO343" s="84"/>
      <c r="NHP343" s="84"/>
      <c r="NHQ343" s="84"/>
      <c r="NHR343" s="84"/>
      <c r="NHS343" s="84"/>
      <c r="NHT343" s="84"/>
      <c r="NHU343" s="84"/>
      <c r="NHV343" s="84"/>
      <c r="NHW343" s="84"/>
      <c r="NHX343" s="84"/>
      <c r="NHY343" s="84"/>
      <c r="NHZ343" s="84"/>
      <c r="NIA343" s="84"/>
      <c r="NIB343" s="84"/>
      <c r="NIC343" s="84"/>
      <c r="NID343" s="84"/>
      <c r="NIE343" s="84"/>
      <c r="NIF343" s="84"/>
      <c r="NIG343" s="84"/>
      <c r="NIH343" s="84"/>
      <c r="NII343" s="84"/>
      <c r="NIJ343" s="84"/>
      <c r="NIK343" s="84"/>
      <c r="NIL343" s="84"/>
      <c r="NIM343" s="84"/>
      <c r="NIN343" s="84"/>
      <c r="NIO343" s="84"/>
      <c r="NIP343" s="84"/>
      <c r="NIQ343" s="84"/>
      <c r="NIR343" s="84"/>
      <c r="NIS343" s="84"/>
      <c r="NIT343" s="84"/>
      <c r="NIU343" s="84"/>
      <c r="NIV343" s="84"/>
      <c r="NIW343" s="84"/>
      <c r="NIX343" s="84"/>
      <c r="NIY343" s="84"/>
      <c r="NIZ343" s="84"/>
      <c r="NJA343" s="84"/>
      <c r="NJB343" s="84"/>
      <c r="NJC343" s="84"/>
      <c r="NJD343" s="84"/>
      <c r="NJE343" s="84"/>
      <c r="NJF343" s="84"/>
      <c r="NJG343" s="84"/>
      <c r="NJH343" s="84"/>
      <c r="NJI343" s="84"/>
      <c r="NJJ343" s="84"/>
      <c r="NJK343" s="84"/>
      <c r="NJL343" s="84"/>
      <c r="NJM343" s="84"/>
      <c r="NJN343" s="84"/>
      <c r="NJO343" s="84"/>
      <c r="NJP343" s="84"/>
      <c r="NJQ343" s="84"/>
      <c r="NJR343" s="84"/>
      <c r="NJS343" s="84"/>
      <c r="NJT343" s="84"/>
      <c r="NJU343" s="84"/>
      <c r="NJV343" s="84"/>
      <c r="NJW343" s="84"/>
      <c r="NJX343" s="84"/>
      <c r="NJY343" s="84"/>
      <c r="NJZ343" s="84"/>
      <c r="NKA343" s="84"/>
      <c r="NKB343" s="84"/>
      <c r="NKC343" s="84"/>
      <c r="NKD343" s="84"/>
      <c r="NKE343" s="84"/>
      <c r="NKF343" s="84"/>
      <c r="NKG343" s="84"/>
      <c r="NKH343" s="84"/>
      <c r="NKI343" s="84"/>
      <c r="NKJ343" s="84"/>
      <c r="NKK343" s="84"/>
      <c r="NKL343" s="84"/>
      <c r="NKM343" s="84"/>
      <c r="NKN343" s="84"/>
      <c r="NKO343" s="84"/>
      <c r="NKP343" s="84"/>
      <c r="NKQ343" s="84"/>
      <c r="NKR343" s="84"/>
      <c r="NKS343" s="84"/>
      <c r="NKT343" s="84"/>
      <c r="NKU343" s="84"/>
      <c r="NKV343" s="84"/>
      <c r="NKW343" s="84"/>
      <c r="NKX343" s="84"/>
      <c r="NKY343" s="84"/>
      <c r="NKZ343" s="84"/>
      <c r="NLA343" s="84"/>
      <c r="NLB343" s="84"/>
      <c r="NLC343" s="84"/>
      <c r="NLD343" s="84"/>
      <c r="NLE343" s="84"/>
      <c r="NLF343" s="84"/>
      <c r="NLG343" s="84"/>
      <c r="NLH343" s="84"/>
      <c r="NLI343" s="84"/>
      <c r="NLJ343" s="84"/>
      <c r="NLK343" s="84"/>
      <c r="NLL343" s="84"/>
      <c r="NLM343" s="84"/>
      <c r="NLN343" s="84"/>
      <c r="NLO343" s="84"/>
      <c r="NLP343" s="84"/>
      <c r="NLQ343" s="84"/>
      <c r="NLR343" s="84"/>
      <c r="NLS343" s="84"/>
      <c r="NLT343" s="84"/>
      <c r="NLU343" s="84"/>
      <c r="NLV343" s="84"/>
      <c r="NLW343" s="84"/>
      <c r="NLX343" s="84"/>
      <c r="NLY343" s="84"/>
      <c r="NLZ343" s="84"/>
      <c r="NMA343" s="84"/>
      <c r="NMB343" s="84"/>
      <c r="NMC343" s="84"/>
      <c r="NMD343" s="84"/>
      <c r="NME343" s="84"/>
      <c r="NMF343" s="84"/>
      <c r="NMG343" s="84"/>
      <c r="NMH343" s="84"/>
      <c r="NMI343" s="84"/>
      <c r="NMJ343" s="84"/>
      <c r="NMK343" s="84"/>
      <c r="NML343" s="84"/>
      <c r="NMM343" s="84"/>
      <c r="NMN343" s="84"/>
      <c r="NMO343" s="84"/>
      <c r="NMP343" s="84"/>
      <c r="NMQ343" s="84"/>
      <c r="NMR343" s="84"/>
      <c r="NMS343" s="84"/>
      <c r="NMT343" s="84"/>
      <c r="NMU343" s="84"/>
      <c r="NMV343" s="84"/>
      <c r="NMW343" s="84"/>
      <c r="NMX343" s="84"/>
      <c r="NMY343" s="84"/>
      <c r="NMZ343" s="84"/>
      <c r="NNA343" s="84"/>
      <c r="NNB343" s="84"/>
      <c r="NNC343" s="84"/>
      <c r="NND343" s="84"/>
      <c r="NNE343" s="84"/>
      <c r="NNF343" s="84"/>
      <c r="NNG343" s="84"/>
      <c r="NNH343" s="84"/>
      <c r="NNI343" s="84"/>
      <c r="NNJ343" s="84"/>
      <c r="NNK343" s="84"/>
      <c r="NNL343" s="84"/>
      <c r="NNM343" s="84"/>
      <c r="NNN343" s="84"/>
      <c r="NNO343" s="84"/>
      <c r="NNP343" s="84"/>
      <c r="NNQ343" s="84"/>
      <c r="NNR343" s="84"/>
      <c r="NNS343" s="84"/>
      <c r="NNT343" s="84"/>
      <c r="NNU343" s="84"/>
      <c r="NNV343" s="84"/>
      <c r="NNW343" s="84"/>
      <c r="NNX343" s="84"/>
      <c r="NNY343" s="84"/>
      <c r="NNZ343" s="84"/>
      <c r="NOA343" s="84"/>
      <c r="NOB343" s="84"/>
      <c r="NOC343" s="84"/>
      <c r="NOD343" s="84"/>
      <c r="NOE343" s="84"/>
      <c r="NOF343" s="84"/>
      <c r="NOG343" s="84"/>
      <c r="NOH343" s="84"/>
      <c r="NOI343" s="84"/>
      <c r="NOJ343" s="84"/>
      <c r="NOK343" s="84"/>
      <c r="NOL343" s="84"/>
      <c r="NOM343" s="84"/>
      <c r="NON343" s="84"/>
      <c r="NOO343" s="84"/>
      <c r="NOP343" s="84"/>
      <c r="NOQ343" s="84"/>
      <c r="NOR343" s="84"/>
      <c r="NOS343" s="84"/>
      <c r="NOT343" s="84"/>
      <c r="NOU343" s="84"/>
      <c r="NOV343" s="84"/>
      <c r="NOW343" s="84"/>
      <c r="NOX343" s="84"/>
      <c r="NOY343" s="84"/>
      <c r="NOZ343" s="84"/>
      <c r="NPA343" s="84"/>
      <c r="NPB343" s="84"/>
      <c r="NPC343" s="84"/>
      <c r="NPD343" s="84"/>
      <c r="NPE343" s="84"/>
      <c r="NPF343" s="84"/>
      <c r="NPG343" s="84"/>
      <c r="NPH343" s="84"/>
      <c r="NPI343" s="84"/>
      <c r="NPJ343" s="84"/>
      <c r="NPK343" s="84"/>
      <c r="NPL343" s="84"/>
      <c r="NPM343" s="84"/>
      <c r="NPN343" s="84"/>
      <c r="NPO343" s="84"/>
      <c r="NPP343" s="84"/>
      <c r="NPQ343" s="84"/>
      <c r="NPR343" s="84"/>
      <c r="NPS343" s="84"/>
      <c r="NPT343" s="84"/>
      <c r="NPU343" s="84"/>
      <c r="NPV343" s="84"/>
      <c r="NPW343" s="84"/>
      <c r="NPX343" s="84"/>
      <c r="NPY343" s="84"/>
      <c r="NPZ343" s="84"/>
      <c r="NQA343" s="84"/>
      <c r="NQB343" s="84"/>
      <c r="NQC343" s="84"/>
      <c r="NQD343" s="84"/>
      <c r="NQE343" s="84"/>
      <c r="NQF343" s="84"/>
      <c r="NQG343" s="84"/>
      <c r="NQH343" s="84"/>
      <c r="NQI343" s="84"/>
      <c r="NQJ343" s="84"/>
      <c r="NQK343" s="84"/>
      <c r="NQL343" s="84"/>
      <c r="NQM343" s="84"/>
      <c r="NQN343" s="84"/>
      <c r="NQO343" s="84"/>
      <c r="NQP343" s="84"/>
      <c r="NQQ343" s="84"/>
      <c r="NQR343" s="84"/>
      <c r="NQS343" s="84"/>
      <c r="NQT343" s="84"/>
      <c r="NQU343" s="84"/>
      <c r="NQV343" s="84"/>
      <c r="NQW343" s="84"/>
      <c r="NQX343" s="84"/>
      <c r="NQY343" s="84"/>
      <c r="NQZ343" s="84"/>
      <c r="NRA343" s="84"/>
      <c r="NRB343" s="84"/>
      <c r="NRC343" s="84"/>
      <c r="NRD343" s="84"/>
      <c r="NRE343" s="84"/>
      <c r="NRF343" s="84"/>
      <c r="NRG343" s="84"/>
      <c r="NRH343" s="84"/>
      <c r="NRI343" s="84"/>
      <c r="NRJ343" s="84"/>
      <c r="NRK343" s="84"/>
      <c r="NRL343" s="84"/>
      <c r="NRM343" s="84"/>
      <c r="NRN343" s="84"/>
      <c r="NRO343" s="84"/>
      <c r="NRP343" s="84"/>
      <c r="NRQ343" s="84"/>
      <c r="NRR343" s="84"/>
      <c r="NRS343" s="84"/>
      <c r="NRT343" s="84"/>
      <c r="NRU343" s="84"/>
      <c r="NRV343" s="84"/>
      <c r="NRW343" s="84"/>
      <c r="NRX343" s="84"/>
      <c r="NRY343" s="84"/>
      <c r="NRZ343" s="84"/>
      <c r="NSA343" s="84"/>
      <c r="NSB343" s="84"/>
      <c r="NSC343" s="84"/>
      <c r="NSD343" s="84"/>
      <c r="NSE343" s="84"/>
      <c r="NSF343" s="84"/>
      <c r="NSG343" s="84"/>
      <c r="NSH343" s="84"/>
      <c r="NSI343" s="84"/>
      <c r="NSJ343" s="84"/>
      <c r="NSK343" s="84"/>
      <c r="NSL343" s="84"/>
      <c r="NSM343" s="84"/>
      <c r="NSN343" s="84"/>
      <c r="NSO343" s="84"/>
      <c r="NSP343" s="84"/>
      <c r="NSQ343" s="84"/>
      <c r="NSR343" s="84"/>
      <c r="NSS343" s="84"/>
      <c r="NST343" s="84"/>
      <c r="NSU343" s="84"/>
      <c r="NSV343" s="84"/>
      <c r="NSW343" s="84"/>
      <c r="NSX343" s="84"/>
      <c r="NSY343" s="84"/>
      <c r="NSZ343" s="84"/>
      <c r="NTA343" s="84"/>
      <c r="NTB343" s="84"/>
      <c r="NTC343" s="84"/>
      <c r="NTD343" s="84"/>
      <c r="NTE343" s="84"/>
      <c r="NTF343" s="84"/>
      <c r="NTG343" s="84"/>
      <c r="NTH343" s="84"/>
      <c r="NTI343" s="84"/>
      <c r="NTJ343" s="84"/>
      <c r="NTK343" s="84"/>
      <c r="NTL343" s="84"/>
      <c r="NTM343" s="84"/>
      <c r="NTN343" s="84"/>
      <c r="NTO343" s="84"/>
      <c r="NTP343" s="84"/>
      <c r="NTQ343" s="84"/>
      <c r="NTR343" s="84"/>
      <c r="NTS343" s="84"/>
      <c r="NTT343" s="84"/>
      <c r="NTU343" s="84"/>
      <c r="NTV343" s="84"/>
      <c r="NTW343" s="84"/>
      <c r="NTX343" s="84"/>
      <c r="NTY343" s="84"/>
      <c r="NTZ343" s="84"/>
      <c r="NUA343" s="84"/>
      <c r="NUB343" s="84"/>
      <c r="NUC343" s="84"/>
      <c r="NUD343" s="84"/>
      <c r="NUE343" s="84"/>
      <c r="NUF343" s="84"/>
      <c r="NUG343" s="84"/>
      <c r="NUH343" s="84"/>
      <c r="NUI343" s="84"/>
      <c r="NUJ343" s="84"/>
      <c r="NUK343" s="84"/>
      <c r="NUL343" s="84"/>
      <c r="NUM343" s="84"/>
      <c r="NUN343" s="84"/>
      <c r="NUO343" s="84"/>
      <c r="NUP343" s="84"/>
      <c r="NUQ343" s="84"/>
      <c r="NUR343" s="84"/>
      <c r="NUS343" s="84"/>
      <c r="NUT343" s="84"/>
      <c r="NUU343" s="84"/>
      <c r="NUV343" s="84"/>
      <c r="NUW343" s="84"/>
      <c r="NUX343" s="84"/>
      <c r="NUY343" s="84"/>
      <c r="NUZ343" s="84"/>
      <c r="NVA343" s="84"/>
      <c r="NVB343" s="84"/>
      <c r="NVC343" s="84"/>
      <c r="NVD343" s="84"/>
      <c r="NVE343" s="84"/>
      <c r="NVF343" s="84"/>
      <c r="NVG343" s="84"/>
      <c r="NVH343" s="84"/>
      <c r="NVI343" s="84"/>
      <c r="NVJ343" s="84"/>
      <c r="NVK343" s="84"/>
      <c r="NVL343" s="84"/>
      <c r="NVM343" s="84"/>
      <c r="NVN343" s="84"/>
      <c r="NVO343" s="84"/>
      <c r="NVP343" s="84"/>
      <c r="NVQ343" s="84"/>
      <c r="NVR343" s="84"/>
      <c r="NVS343" s="84"/>
      <c r="NVT343" s="84"/>
      <c r="NVU343" s="84"/>
      <c r="NVV343" s="84"/>
      <c r="NVW343" s="84"/>
      <c r="NVX343" s="84"/>
      <c r="NVY343" s="84"/>
      <c r="NVZ343" s="84"/>
      <c r="NWA343" s="84"/>
      <c r="NWB343" s="84"/>
      <c r="NWC343" s="84"/>
      <c r="NWD343" s="84"/>
      <c r="NWE343" s="84"/>
      <c r="NWF343" s="84"/>
      <c r="NWG343" s="84"/>
      <c r="NWH343" s="84"/>
      <c r="NWI343" s="84"/>
      <c r="NWJ343" s="84"/>
      <c r="NWK343" s="84"/>
      <c r="NWL343" s="84"/>
      <c r="NWM343" s="84"/>
      <c r="NWN343" s="84"/>
      <c r="NWO343" s="84"/>
      <c r="NWP343" s="84"/>
      <c r="NWQ343" s="84"/>
      <c r="NWR343" s="84"/>
      <c r="NWS343" s="84"/>
      <c r="NWT343" s="84"/>
      <c r="NWU343" s="84"/>
      <c r="NWV343" s="84"/>
      <c r="NWW343" s="84"/>
      <c r="NWX343" s="84"/>
      <c r="NWY343" s="84"/>
      <c r="NWZ343" s="84"/>
      <c r="NXA343" s="84"/>
      <c r="NXB343" s="84"/>
      <c r="NXC343" s="84"/>
      <c r="NXD343" s="84"/>
      <c r="NXE343" s="84"/>
      <c r="NXF343" s="84"/>
      <c r="NXG343" s="84"/>
      <c r="NXH343" s="84"/>
      <c r="NXI343" s="84"/>
      <c r="NXJ343" s="84"/>
      <c r="NXK343" s="84"/>
      <c r="NXL343" s="84"/>
      <c r="NXM343" s="84"/>
      <c r="NXN343" s="84"/>
      <c r="NXO343" s="84"/>
      <c r="NXP343" s="84"/>
      <c r="NXQ343" s="84"/>
      <c r="NXR343" s="84"/>
      <c r="NXS343" s="84"/>
      <c r="NXT343" s="84"/>
      <c r="NXU343" s="84"/>
      <c r="NXV343" s="84"/>
      <c r="NXW343" s="84"/>
      <c r="NXX343" s="84"/>
      <c r="NXY343" s="84"/>
      <c r="NXZ343" s="84"/>
      <c r="NYA343" s="84"/>
      <c r="NYB343" s="84"/>
      <c r="NYC343" s="84"/>
      <c r="NYD343" s="84"/>
      <c r="NYE343" s="84"/>
      <c r="NYF343" s="84"/>
      <c r="NYG343" s="84"/>
      <c r="NYH343" s="84"/>
      <c r="NYI343" s="84"/>
      <c r="NYJ343" s="84"/>
      <c r="NYK343" s="84"/>
      <c r="NYL343" s="84"/>
      <c r="NYM343" s="84"/>
      <c r="NYN343" s="84"/>
      <c r="NYO343" s="84"/>
      <c r="NYP343" s="84"/>
      <c r="NYQ343" s="84"/>
      <c r="NYR343" s="84"/>
      <c r="NYS343" s="84"/>
      <c r="NYT343" s="84"/>
      <c r="NYU343" s="84"/>
      <c r="NYV343" s="84"/>
      <c r="NYW343" s="84"/>
      <c r="NYX343" s="84"/>
      <c r="NYY343" s="84"/>
      <c r="NYZ343" s="84"/>
      <c r="NZA343" s="84"/>
      <c r="NZB343" s="84"/>
      <c r="NZC343" s="84"/>
      <c r="NZD343" s="84"/>
      <c r="NZE343" s="84"/>
      <c r="NZF343" s="84"/>
      <c r="NZG343" s="84"/>
      <c r="NZH343" s="84"/>
      <c r="NZI343" s="84"/>
      <c r="NZJ343" s="84"/>
      <c r="NZK343" s="84"/>
      <c r="NZL343" s="84"/>
      <c r="NZM343" s="84"/>
      <c r="NZN343" s="84"/>
      <c r="NZO343" s="84"/>
      <c r="NZP343" s="84"/>
      <c r="NZQ343" s="84"/>
      <c r="NZR343" s="84"/>
      <c r="NZS343" s="84"/>
      <c r="NZT343" s="84"/>
      <c r="NZU343" s="84"/>
      <c r="NZV343" s="84"/>
      <c r="NZW343" s="84"/>
      <c r="NZX343" s="84"/>
      <c r="NZY343" s="84"/>
      <c r="NZZ343" s="84"/>
      <c r="OAA343" s="84"/>
      <c r="OAB343" s="84"/>
      <c r="OAC343" s="84"/>
      <c r="OAD343" s="84"/>
      <c r="OAE343" s="84"/>
      <c r="OAF343" s="84"/>
      <c r="OAG343" s="84"/>
      <c r="OAH343" s="84"/>
      <c r="OAI343" s="84"/>
      <c r="OAJ343" s="84"/>
      <c r="OAK343" s="84"/>
      <c r="OAL343" s="84"/>
      <c r="OAM343" s="84"/>
      <c r="OAN343" s="84"/>
      <c r="OAO343" s="84"/>
      <c r="OAP343" s="84"/>
      <c r="OAQ343" s="84"/>
      <c r="OAR343" s="84"/>
      <c r="OAS343" s="84"/>
      <c r="OAT343" s="84"/>
      <c r="OAU343" s="84"/>
      <c r="OAV343" s="84"/>
      <c r="OAW343" s="84"/>
      <c r="OAX343" s="84"/>
      <c r="OAY343" s="84"/>
      <c r="OAZ343" s="84"/>
      <c r="OBA343" s="84"/>
      <c r="OBB343" s="84"/>
      <c r="OBC343" s="84"/>
      <c r="OBD343" s="84"/>
      <c r="OBE343" s="84"/>
      <c r="OBF343" s="84"/>
      <c r="OBG343" s="84"/>
      <c r="OBH343" s="84"/>
      <c r="OBI343" s="84"/>
      <c r="OBJ343" s="84"/>
      <c r="OBK343" s="84"/>
      <c r="OBL343" s="84"/>
      <c r="OBM343" s="84"/>
      <c r="OBN343" s="84"/>
      <c r="OBO343" s="84"/>
      <c r="OBP343" s="84"/>
      <c r="OBQ343" s="84"/>
      <c r="OBR343" s="84"/>
      <c r="OBS343" s="84"/>
      <c r="OBT343" s="84"/>
      <c r="OBU343" s="84"/>
      <c r="OBV343" s="84"/>
      <c r="OBW343" s="84"/>
      <c r="OBX343" s="84"/>
      <c r="OBY343" s="84"/>
      <c r="OBZ343" s="84"/>
      <c r="OCA343" s="84"/>
      <c r="OCB343" s="84"/>
      <c r="OCC343" s="84"/>
      <c r="OCD343" s="84"/>
      <c r="OCE343" s="84"/>
      <c r="OCF343" s="84"/>
      <c r="OCG343" s="84"/>
      <c r="OCH343" s="84"/>
      <c r="OCI343" s="84"/>
      <c r="OCJ343" s="84"/>
      <c r="OCK343" s="84"/>
      <c r="OCL343" s="84"/>
      <c r="OCM343" s="84"/>
      <c r="OCN343" s="84"/>
      <c r="OCO343" s="84"/>
      <c r="OCP343" s="84"/>
      <c r="OCQ343" s="84"/>
      <c r="OCR343" s="84"/>
      <c r="OCS343" s="84"/>
      <c r="OCT343" s="84"/>
      <c r="OCU343" s="84"/>
      <c r="OCV343" s="84"/>
      <c r="OCW343" s="84"/>
      <c r="OCX343" s="84"/>
      <c r="OCY343" s="84"/>
      <c r="OCZ343" s="84"/>
      <c r="ODA343" s="84"/>
      <c r="ODB343" s="84"/>
      <c r="ODC343" s="84"/>
      <c r="ODD343" s="84"/>
      <c r="ODE343" s="84"/>
      <c r="ODF343" s="84"/>
      <c r="ODG343" s="84"/>
      <c r="ODH343" s="84"/>
      <c r="ODI343" s="84"/>
      <c r="ODJ343" s="84"/>
      <c r="ODK343" s="84"/>
      <c r="ODL343" s="84"/>
      <c r="ODM343" s="84"/>
      <c r="ODN343" s="84"/>
      <c r="ODO343" s="84"/>
      <c r="ODP343" s="84"/>
      <c r="ODQ343" s="84"/>
      <c r="ODR343" s="84"/>
      <c r="ODS343" s="84"/>
      <c r="ODT343" s="84"/>
      <c r="ODU343" s="84"/>
      <c r="ODV343" s="84"/>
      <c r="ODW343" s="84"/>
      <c r="ODX343" s="84"/>
      <c r="ODY343" s="84"/>
      <c r="ODZ343" s="84"/>
      <c r="OEA343" s="84"/>
      <c r="OEB343" s="84"/>
      <c r="OEC343" s="84"/>
      <c r="OED343" s="84"/>
      <c r="OEE343" s="84"/>
      <c r="OEF343" s="84"/>
      <c r="OEG343" s="84"/>
      <c r="OEH343" s="84"/>
      <c r="OEI343" s="84"/>
      <c r="OEJ343" s="84"/>
      <c r="OEK343" s="84"/>
      <c r="OEL343" s="84"/>
      <c r="OEM343" s="84"/>
      <c r="OEN343" s="84"/>
      <c r="OEO343" s="84"/>
      <c r="OEP343" s="84"/>
      <c r="OEQ343" s="84"/>
      <c r="OER343" s="84"/>
      <c r="OES343" s="84"/>
      <c r="OET343" s="84"/>
      <c r="OEU343" s="84"/>
      <c r="OEV343" s="84"/>
      <c r="OEW343" s="84"/>
      <c r="OEX343" s="84"/>
      <c r="OEY343" s="84"/>
      <c r="OEZ343" s="84"/>
      <c r="OFA343" s="84"/>
      <c r="OFB343" s="84"/>
      <c r="OFC343" s="84"/>
      <c r="OFD343" s="84"/>
      <c r="OFE343" s="84"/>
      <c r="OFF343" s="84"/>
      <c r="OFG343" s="84"/>
      <c r="OFH343" s="84"/>
      <c r="OFI343" s="84"/>
      <c r="OFJ343" s="84"/>
      <c r="OFK343" s="84"/>
      <c r="OFL343" s="84"/>
      <c r="OFM343" s="84"/>
      <c r="OFN343" s="84"/>
      <c r="OFO343" s="84"/>
      <c r="OFP343" s="84"/>
      <c r="OFQ343" s="84"/>
      <c r="OFR343" s="84"/>
      <c r="OFS343" s="84"/>
      <c r="OFT343" s="84"/>
      <c r="OFU343" s="84"/>
      <c r="OFV343" s="84"/>
      <c r="OFW343" s="84"/>
      <c r="OFX343" s="84"/>
      <c r="OFY343" s="84"/>
      <c r="OFZ343" s="84"/>
      <c r="OGA343" s="84"/>
      <c r="OGB343" s="84"/>
      <c r="OGC343" s="84"/>
      <c r="OGD343" s="84"/>
      <c r="OGE343" s="84"/>
      <c r="OGF343" s="84"/>
      <c r="OGG343" s="84"/>
      <c r="OGH343" s="84"/>
      <c r="OGI343" s="84"/>
      <c r="OGJ343" s="84"/>
      <c r="OGK343" s="84"/>
      <c r="OGL343" s="84"/>
      <c r="OGM343" s="84"/>
      <c r="OGN343" s="84"/>
      <c r="OGO343" s="84"/>
      <c r="OGP343" s="84"/>
      <c r="OGQ343" s="84"/>
      <c r="OGR343" s="84"/>
      <c r="OGS343" s="84"/>
      <c r="OGT343" s="84"/>
      <c r="OGU343" s="84"/>
      <c r="OGV343" s="84"/>
      <c r="OGW343" s="84"/>
      <c r="OGX343" s="84"/>
      <c r="OGY343" s="84"/>
      <c r="OGZ343" s="84"/>
      <c r="OHA343" s="84"/>
      <c r="OHB343" s="84"/>
      <c r="OHC343" s="84"/>
      <c r="OHD343" s="84"/>
      <c r="OHE343" s="84"/>
      <c r="OHF343" s="84"/>
      <c r="OHG343" s="84"/>
      <c r="OHH343" s="84"/>
      <c r="OHI343" s="84"/>
      <c r="OHJ343" s="84"/>
      <c r="OHK343" s="84"/>
      <c r="OHL343" s="84"/>
      <c r="OHM343" s="84"/>
      <c r="OHN343" s="84"/>
      <c r="OHO343" s="84"/>
      <c r="OHP343" s="84"/>
      <c r="OHQ343" s="84"/>
      <c r="OHR343" s="84"/>
      <c r="OHS343" s="84"/>
      <c r="OHT343" s="84"/>
      <c r="OHU343" s="84"/>
      <c r="OHV343" s="84"/>
      <c r="OHW343" s="84"/>
      <c r="OHX343" s="84"/>
      <c r="OHY343" s="84"/>
      <c r="OHZ343" s="84"/>
      <c r="OIA343" s="84"/>
      <c r="OIB343" s="84"/>
      <c r="OIC343" s="84"/>
      <c r="OID343" s="84"/>
      <c r="OIE343" s="84"/>
      <c r="OIF343" s="84"/>
      <c r="OIG343" s="84"/>
      <c r="OIH343" s="84"/>
      <c r="OII343" s="84"/>
      <c r="OIJ343" s="84"/>
      <c r="OIK343" s="84"/>
      <c r="OIL343" s="84"/>
      <c r="OIM343" s="84"/>
      <c r="OIN343" s="84"/>
      <c r="OIO343" s="84"/>
      <c r="OIP343" s="84"/>
      <c r="OIQ343" s="84"/>
      <c r="OIR343" s="84"/>
      <c r="OIS343" s="84"/>
      <c r="OIT343" s="84"/>
      <c r="OIU343" s="84"/>
      <c r="OIV343" s="84"/>
      <c r="OIW343" s="84"/>
      <c r="OIX343" s="84"/>
      <c r="OIY343" s="84"/>
      <c r="OIZ343" s="84"/>
      <c r="OJA343" s="84"/>
      <c r="OJB343" s="84"/>
      <c r="OJC343" s="84"/>
      <c r="OJD343" s="84"/>
      <c r="OJE343" s="84"/>
      <c r="OJF343" s="84"/>
      <c r="OJG343" s="84"/>
      <c r="OJH343" s="84"/>
      <c r="OJI343" s="84"/>
      <c r="OJJ343" s="84"/>
      <c r="OJK343" s="84"/>
      <c r="OJL343" s="84"/>
      <c r="OJM343" s="84"/>
      <c r="OJN343" s="84"/>
      <c r="OJO343" s="84"/>
      <c r="OJP343" s="84"/>
      <c r="OJQ343" s="84"/>
      <c r="OJR343" s="84"/>
      <c r="OJS343" s="84"/>
      <c r="OJT343" s="84"/>
      <c r="OJU343" s="84"/>
      <c r="OJV343" s="84"/>
      <c r="OJW343" s="84"/>
      <c r="OJX343" s="84"/>
      <c r="OJY343" s="84"/>
      <c r="OJZ343" s="84"/>
      <c r="OKA343" s="84"/>
      <c r="OKB343" s="84"/>
      <c r="OKC343" s="84"/>
      <c r="OKD343" s="84"/>
      <c r="OKE343" s="84"/>
      <c r="OKF343" s="84"/>
      <c r="OKG343" s="84"/>
      <c r="OKH343" s="84"/>
      <c r="OKI343" s="84"/>
      <c r="OKJ343" s="84"/>
      <c r="OKK343" s="84"/>
      <c r="OKL343" s="84"/>
      <c r="OKM343" s="84"/>
      <c r="OKN343" s="84"/>
      <c r="OKO343" s="84"/>
      <c r="OKP343" s="84"/>
      <c r="OKQ343" s="84"/>
      <c r="OKR343" s="84"/>
      <c r="OKS343" s="84"/>
      <c r="OKT343" s="84"/>
      <c r="OKU343" s="84"/>
      <c r="OKV343" s="84"/>
      <c r="OKW343" s="84"/>
      <c r="OKX343" s="84"/>
      <c r="OKY343" s="84"/>
      <c r="OKZ343" s="84"/>
      <c r="OLA343" s="84"/>
      <c r="OLB343" s="84"/>
      <c r="OLC343" s="84"/>
      <c r="OLD343" s="84"/>
      <c r="OLE343" s="84"/>
      <c r="OLF343" s="84"/>
      <c r="OLG343" s="84"/>
      <c r="OLH343" s="84"/>
      <c r="OLI343" s="84"/>
      <c r="OLJ343" s="84"/>
      <c r="OLK343" s="84"/>
      <c r="OLL343" s="84"/>
      <c r="OLM343" s="84"/>
      <c r="OLN343" s="84"/>
      <c r="OLO343" s="84"/>
      <c r="OLP343" s="84"/>
      <c r="OLQ343" s="84"/>
      <c r="OLR343" s="84"/>
      <c r="OLS343" s="84"/>
      <c r="OLT343" s="84"/>
      <c r="OLU343" s="84"/>
      <c r="OLV343" s="84"/>
      <c r="OLW343" s="84"/>
      <c r="OLX343" s="84"/>
      <c r="OLY343" s="84"/>
      <c r="OLZ343" s="84"/>
      <c r="OMA343" s="84"/>
      <c r="OMB343" s="84"/>
      <c r="OMC343" s="84"/>
      <c r="OMD343" s="84"/>
      <c r="OME343" s="84"/>
      <c r="OMF343" s="84"/>
      <c r="OMG343" s="84"/>
      <c r="OMH343" s="84"/>
      <c r="OMI343" s="84"/>
      <c r="OMJ343" s="84"/>
      <c r="OMK343" s="84"/>
      <c r="OML343" s="84"/>
      <c r="OMM343" s="84"/>
      <c r="OMN343" s="84"/>
      <c r="OMO343" s="84"/>
      <c r="OMP343" s="84"/>
      <c r="OMQ343" s="84"/>
      <c r="OMR343" s="84"/>
      <c r="OMS343" s="84"/>
      <c r="OMT343" s="84"/>
      <c r="OMU343" s="84"/>
      <c r="OMV343" s="84"/>
      <c r="OMW343" s="84"/>
      <c r="OMX343" s="84"/>
      <c r="OMY343" s="84"/>
      <c r="OMZ343" s="84"/>
      <c r="ONA343" s="84"/>
      <c r="ONB343" s="84"/>
      <c r="ONC343" s="84"/>
      <c r="OND343" s="84"/>
      <c r="ONE343" s="84"/>
      <c r="ONF343" s="84"/>
      <c r="ONG343" s="84"/>
      <c r="ONH343" s="84"/>
      <c r="ONI343" s="84"/>
      <c r="ONJ343" s="84"/>
      <c r="ONK343" s="84"/>
      <c r="ONL343" s="84"/>
      <c r="ONM343" s="84"/>
      <c r="ONN343" s="84"/>
      <c r="ONO343" s="84"/>
      <c r="ONP343" s="84"/>
      <c r="ONQ343" s="84"/>
      <c r="ONR343" s="84"/>
      <c r="ONS343" s="84"/>
      <c r="ONT343" s="84"/>
      <c r="ONU343" s="84"/>
      <c r="ONV343" s="84"/>
      <c r="ONW343" s="84"/>
      <c r="ONX343" s="84"/>
      <c r="ONY343" s="84"/>
      <c r="ONZ343" s="84"/>
      <c r="OOA343" s="84"/>
      <c r="OOB343" s="84"/>
      <c r="OOC343" s="84"/>
      <c r="OOD343" s="84"/>
      <c r="OOE343" s="84"/>
      <c r="OOF343" s="84"/>
      <c r="OOG343" s="84"/>
      <c r="OOH343" s="84"/>
      <c r="OOI343" s="84"/>
      <c r="OOJ343" s="84"/>
      <c r="OOK343" s="84"/>
      <c r="OOL343" s="84"/>
      <c r="OOM343" s="84"/>
      <c r="OON343" s="84"/>
      <c r="OOO343" s="84"/>
      <c r="OOP343" s="84"/>
      <c r="OOQ343" s="84"/>
      <c r="OOR343" s="84"/>
      <c r="OOS343" s="84"/>
      <c r="OOT343" s="84"/>
      <c r="OOU343" s="84"/>
      <c r="OOV343" s="84"/>
      <c r="OOW343" s="84"/>
      <c r="OOX343" s="84"/>
      <c r="OOY343" s="84"/>
      <c r="OOZ343" s="84"/>
      <c r="OPA343" s="84"/>
      <c r="OPB343" s="84"/>
      <c r="OPC343" s="84"/>
      <c r="OPD343" s="84"/>
      <c r="OPE343" s="84"/>
      <c r="OPF343" s="84"/>
      <c r="OPG343" s="84"/>
      <c r="OPH343" s="84"/>
      <c r="OPI343" s="84"/>
      <c r="OPJ343" s="84"/>
      <c r="OPK343" s="84"/>
      <c r="OPL343" s="84"/>
      <c r="OPM343" s="84"/>
      <c r="OPN343" s="84"/>
      <c r="OPO343" s="84"/>
      <c r="OPP343" s="84"/>
      <c r="OPQ343" s="84"/>
      <c r="OPR343" s="84"/>
      <c r="OPS343" s="84"/>
      <c r="OPT343" s="84"/>
      <c r="OPU343" s="84"/>
      <c r="OPV343" s="84"/>
      <c r="OPW343" s="84"/>
      <c r="OPX343" s="84"/>
      <c r="OPY343" s="84"/>
      <c r="OPZ343" s="84"/>
      <c r="OQA343" s="84"/>
      <c r="OQB343" s="84"/>
      <c r="OQC343" s="84"/>
      <c r="OQD343" s="84"/>
      <c r="OQE343" s="84"/>
      <c r="OQF343" s="84"/>
      <c r="OQG343" s="84"/>
      <c r="OQH343" s="84"/>
      <c r="OQI343" s="84"/>
      <c r="OQJ343" s="84"/>
      <c r="OQK343" s="84"/>
      <c r="OQL343" s="84"/>
      <c r="OQM343" s="84"/>
      <c r="OQN343" s="84"/>
      <c r="OQO343" s="84"/>
      <c r="OQP343" s="84"/>
      <c r="OQQ343" s="84"/>
      <c r="OQR343" s="84"/>
      <c r="OQS343" s="84"/>
      <c r="OQT343" s="84"/>
      <c r="OQU343" s="84"/>
      <c r="OQV343" s="84"/>
      <c r="OQW343" s="84"/>
      <c r="OQX343" s="84"/>
      <c r="OQY343" s="84"/>
      <c r="OQZ343" s="84"/>
      <c r="ORA343" s="84"/>
      <c r="ORB343" s="84"/>
      <c r="ORC343" s="84"/>
      <c r="ORD343" s="84"/>
      <c r="ORE343" s="84"/>
      <c r="ORF343" s="84"/>
      <c r="ORG343" s="84"/>
      <c r="ORH343" s="84"/>
      <c r="ORI343" s="84"/>
      <c r="ORJ343" s="84"/>
      <c r="ORK343" s="84"/>
      <c r="ORL343" s="84"/>
      <c r="ORM343" s="84"/>
      <c r="ORN343" s="84"/>
      <c r="ORO343" s="84"/>
      <c r="ORP343" s="84"/>
      <c r="ORQ343" s="84"/>
      <c r="ORR343" s="84"/>
      <c r="ORS343" s="84"/>
      <c r="ORT343" s="84"/>
      <c r="ORU343" s="84"/>
      <c r="ORV343" s="84"/>
      <c r="ORW343" s="84"/>
      <c r="ORX343" s="84"/>
      <c r="ORY343" s="84"/>
      <c r="ORZ343" s="84"/>
      <c r="OSA343" s="84"/>
      <c r="OSB343" s="84"/>
      <c r="OSC343" s="84"/>
      <c r="OSD343" s="84"/>
      <c r="OSE343" s="84"/>
      <c r="OSF343" s="84"/>
      <c r="OSG343" s="84"/>
      <c r="OSH343" s="84"/>
      <c r="OSI343" s="84"/>
      <c r="OSJ343" s="84"/>
      <c r="OSK343" s="84"/>
      <c r="OSL343" s="84"/>
      <c r="OSM343" s="84"/>
      <c r="OSN343" s="84"/>
      <c r="OSO343" s="84"/>
      <c r="OSP343" s="84"/>
      <c r="OSQ343" s="84"/>
      <c r="OSR343" s="84"/>
      <c r="OSS343" s="84"/>
      <c r="OST343" s="84"/>
      <c r="OSU343" s="84"/>
      <c r="OSV343" s="84"/>
      <c r="OSW343" s="84"/>
      <c r="OSX343" s="84"/>
      <c r="OSY343" s="84"/>
      <c r="OSZ343" s="84"/>
      <c r="OTA343" s="84"/>
      <c r="OTB343" s="84"/>
      <c r="OTC343" s="84"/>
      <c r="OTD343" s="84"/>
      <c r="OTE343" s="84"/>
      <c r="OTF343" s="84"/>
      <c r="OTG343" s="84"/>
      <c r="OTH343" s="84"/>
      <c r="OTI343" s="84"/>
      <c r="OTJ343" s="84"/>
      <c r="OTK343" s="84"/>
      <c r="OTL343" s="84"/>
      <c r="OTM343" s="84"/>
      <c r="OTN343" s="84"/>
      <c r="OTO343" s="84"/>
      <c r="OTP343" s="84"/>
      <c r="OTQ343" s="84"/>
      <c r="OTR343" s="84"/>
      <c r="OTS343" s="84"/>
      <c r="OTT343" s="84"/>
      <c r="OTU343" s="84"/>
      <c r="OTV343" s="84"/>
      <c r="OTW343" s="84"/>
      <c r="OTX343" s="84"/>
      <c r="OTY343" s="84"/>
      <c r="OTZ343" s="84"/>
      <c r="OUA343" s="84"/>
      <c r="OUB343" s="84"/>
      <c r="OUC343" s="84"/>
      <c r="OUD343" s="84"/>
      <c r="OUE343" s="84"/>
      <c r="OUF343" s="84"/>
      <c r="OUG343" s="84"/>
      <c r="OUH343" s="84"/>
      <c r="OUI343" s="84"/>
      <c r="OUJ343" s="84"/>
      <c r="OUK343" s="84"/>
      <c r="OUL343" s="84"/>
      <c r="OUM343" s="84"/>
      <c r="OUN343" s="84"/>
      <c r="OUO343" s="84"/>
      <c r="OUP343" s="84"/>
      <c r="OUQ343" s="84"/>
      <c r="OUR343" s="84"/>
      <c r="OUS343" s="84"/>
      <c r="OUT343" s="84"/>
      <c r="OUU343" s="84"/>
      <c r="OUV343" s="84"/>
      <c r="OUW343" s="84"/>
      <c r="OUX343" s="84"/>
      <c r="OUY343" s="84"/>
      <c r="OUZ343" s="84"/>
      <c r="OVA343" s="84"/>
      <c r="OVB343" s="84"/>
      <c r="OVC343" s="84"/>
      <c r="OVD343" s="84"/>
      <c r="OVE343" s="84"/>
      <c r="OVF343" s="84"/>
      <c r="OVG343" s="84"/>
      <c r="OVH343" s="84"/>
      <c r="OVI343" s="84"/>
      <c r="OVJ343" s="84"/>
      <c r="OVK343" s="84"/>
      <c r="OVL343" s="84"/>
      <c r="OVM343" s="84"/>
      <c r="OVN343" s="84"/>
      <c r="OVO343" s="84"/>
      <c r="OVP343" s="84"/>
      <c r="OVQ343" s="84"/>
      <c r="OVR343" s="84"/>
      <c r="OVS343" s="84"/>
      <c r="OVT343" s="84"/>
      <c r="OVU343" s="84"/>
      <c r="OVV343" s="84"/>
      <c r="OVW343" s="84"/>
      <c r="OVX343" s="84"/>
      <c r="OVY343" s="84"/>
      <c r="OVZ343" s="84"/>
      <c r="OWA343" s="84"/>
      <c r="OWB343" s="84"/>
      <c r="OWC343" s="84"/>
      <c r="OWD343" s="84"/>
      <c r="OWE343" s="84"/>
      <c r="OWF343" s="84"/>
      <c r="OWG343" s="84"/>
      <c r="OWH343" s="84"/>
      <c r="OWI343" s="84"/>
      <c r="OWJ343" s="84"/>
      <c r="OWK343" s="84"/>
      <c r="OWL343" s="84"/>
      <c r="OWM343" s="84"/>
      <c r="OWN343" s="84"/>
      <c r="OWO343" s="84"/>
      <c r="OWP343" s="84"/>
      <c r="OWQ343" s="84"/>
      <c r="OWR343" s="84"/>
      <c r="OWS343" s="84"/>
      <c r="OWT343" s="84"/>
      <c r="OWU343" s="84"/>
      <c r="OWV343" s="84"/>
      <c r="OWW343" s="84"/>
      <c r="OWX343" s="84"/>
      <c r="OWY343" s="84"/>
      <c r="OWZ343" s="84"/>
      <c r="OXA343" s="84"/>
      <c r="OXB343" s="84"/>
      <c r="OXC343" s="84"/>
      <c r="OXD343" s="84"/>
      <c r="OXE343" s="84"/>
      <c r="OXF343" s="84"/>
      <c r="OXG343" s="84"/>
      <c r="OXH343" s="84"/>
      <c r="OXI343" s="84"/>
      <c r="OXJ343" s="84"/>
      <c r="OXK343" s="84"/>
      <c r="OXL343" s="84"/>
      <c r="OXM343" s="84"/>
      <c r="OXN343" s="84"/>
      <c r="OXO343" s="84"/>
      <c r="OXP343" s="84"/>
      <c r="OXQ343" s="84"/>
      <c r="OXR343" s="84"/>
      <c r="OXS343" s="84"/>
      <c r="OXT343" s="84"/>
      <c r="OXU343" s="84"/>
      <c r="OXV343" s="84"/>
      <c r="OXW343" s="84"/>
      <c r="OXX343" s="84"/>
      <c r="OXY343" s="84"/>
      <c r="OXZ343" s="84"/>
      <c r="OYA343" s="84"/>
      <c r="OYB343" s="84"/>
      <c r="OYC343" s="84"/>
      <c r="OYD343" s="84"/>
      <c r="OYE343" s="84"/>
      <c r="OYF343" s="84"/>
      <c r="OYG343" s="84"/>
      <c r="OYH343" s="84"/>
      <c r="OYI343" s="84"/>
      <c r="OYJ343" s="84"/>
      <c r="OYK343" s="84"/>
      <c r="OYL343" s="84"/>
      <c r="OYM343" s="84"/>
      <c r="OYN343" s="84"/>
      <c r="OYO343" s="84"/>
      <c r="OYP343" s="84"/>
      <c r="OYQ343" s="84"/>
      <c r="OYR343" s="84"/>
      <c r="OYS343" s="84"/>
      <c r="OYT343" s="84"/>
      <c r="OYU343" s="84"/>
      <c r="OYV343" s="84"/>
      <c r="OYW343" s="84"/>
      <c r="OYX343" s="84"/>
      <c r="OYY343" s="84"/>
      <c r="OYZ343" s="84"/>
      <c r="OZA343" s="84"/>
      <c r="OZB343" s="84"/>
      <c r="OZC343" s="84"/>
      <c r="OZD343" s="84"/>
      <c r="OZE343" s="84"/>
      <c r="OZF343" s="84"/>
      <c r="OZG343" s="84"/>
      <c r="OZH343" s="84"/>
      <c r="OZI343" s="84"/>
      <c r="OZJ343" s="84"/>
      <c r="OZK343" s="84"/>
      <c r="OZL343" s="84"/>
      <c r="OZM343" s="84"/>
      <c r="OZN343" s="84"/>
      <c r="OZO343" s="84"/>
      <c r="OZP343" s="84"/>
      <c r="OZQ343" s="84"/>
      <c r="OZR343" s="84"/>
      <c r="OZS343" s="84"/>
      <c r="OZT343" s="84"/>
      <c r="OZU343" s="84"/>
      <c r="OZV343" s="84"/>
      <c r="OZW343" s="84"/>
      <c r="OZX343" s="84"/>
      <c r="OZY343" s="84"/>
      <c r="OZZ343" s="84"/>
      <c r="PAA343" s="84"/>
      <c r="PAB343" s="84"/>
      <c r="PAC343" s="84"/>
      <c r="PAD343" s="84"/>
      <c r="PAE343" s="84"/>
      <c r="PAF343" s="84"/>
      <c r="PAG343" s="84"/>
      <c r="PAH343" s="84"/>
      <c r="PAI343" s="84"/>
      <c r="PAJ343" s="84"/>
      <c r="PAK343" s="84"/>
      <c r="PAL343" s="84"/>
      <c r="PAM343" s="84"/>
      <c r="PAN343" s="84"/>
      <c r="PAO343" s="84"/>
      <c r="PAP343" s="84"/>
      <c r="PAQ343" s="84"/>
      <c r="PAR343" s="84"/>
      <c r="PAS343" s="84"/>
      <c r="PAT343" s="84"/>
      <c r="PAU343" s="84"/>
      <c r="PAV343" s="84"/>
      <c r="PAW343" s="84"/>
      <c r="PAX343" s="84"/>
      <c r="PAY343" s="84"/>
      <c r="PAZ343" s="84"/>
      <c r="PBA343" s="84"/>
      <c r="PBB343" s="84"/>
      <c r="PBC343" s="84"/>
      <c r="PBD343" s="84"/>
      <c r="PBE343" s="84"/>
      <c r="PBF343" s="84"/>
      <c r="PBG343" s="84"/>
      <c r="PBH343" s="84"/>
      <c r="PBI343" s="84"/>
      <c r="PBJ343" s="84"/>
      <c r="PBK343" s="84"/>
      <c r="PBL343" s="84"/>
      <c r="PBM343" s="84"/>
      <c r="PBN343" s="84"/>
      <c r="PBO343" s="84"/>
      <c r="PBP343" s="84"/>
      <c r="PBQ343" s="84"/>
      <c r="PBR343" s="84"/>
      <c r="PBS343" s="84"/>
      <c r="PBT343" s="84"/>
      <c r="PBU343" s="84"/>
      <c r="PBV343" s="84"/>
      <c r="PBW343" s="84"/>
      <c r="PBX343" s="84"/>
      <c r="PBY343" s="84"/>
      <c r="PBZ343" s="84"/>
      <c r="PCA343" s="84"/>
      <c r="PCB343" s="84"/>
      <c r="PCC343" s="84"/>
      <c r="PCD343" s="84"/>
      <c r="PCE343" s="84"/>
      <c r="PCF343" s="84"/>
      <c r="PCG343" s="84"/>
      <c r="PCH343" s="84"/>
      <c r="PCI343" s="84"/>
      <c r="PCJ343" s="84"/>
      <c r="PCK343" s="84"/>
      <c r="PCL343" s="84"/>
      <c r="PCM343" s="84"/>
      <c r="PCN343" s="84"/>
      <c r="PCO343" s="84"/>
      <c r="PCP343" s="84"/>
      <c r="PCQ343" s="84"/>
      <c r="PCR343" s="84"/>
      <c r="PCS343" s="84"/>
      <c r="PCT343" s="84"/>
      <c r="PCU343" s="84"/>
      <c r="PCV343" s="84"/>
      <c r="PCW343" s="84"/>
      <c r="PCX343" s="84"/>
      <c r="PCY343" s="84"/>
      <c r="PCZ343" s="84"/>
      <c r="PDA343" s="84"/>
      <c r="PDB343" s="84"/>
      <c r="PDC343" s="84"/>
      <c r="PDD343" s="84"/>
      <c r="PDE343" s="84"/>
      <c r="PDF343" s="84"/>
      <c r="PDG343" s="84"/>
      <c r="PDH343" s="84"/>
      <c r="PDI343" s="84"/>
      <c r="PDJ343" s="84"/>
      <c r="PDK343" s="84"/>
      <c r="PDL343" s="84"/>
      <c r="PDM343" s="84"/>
      <c r="PDN343" s="84"/>
      <c r="PDO343" s="84"/>
      <c r="PDP343" s="84"/>
      <c r="PDQ343" s="84"/>
      <c r="PDR343" s="84"/>
      <c r="PDS343" s="84"/>
      <c r="PDT343" s="84"/>
      <c r="PDU343" s="84"/>
      <c r="PDV343" s="84"/>
      <c r="PDW343" s="84"/>
      <c r="PDX343" s="84"/>
      <c r="PDY343" s="84"/>
      <c r="PDZ343" s="84"/>
      <c r="PEA343" s="84"/>
      <c r="PEB343" s="84"/>
      <c r="PEC343" s="84"/>
      <c r="PED343" s="84"/>
      <c r="PEE343" s="84"/>
      <c r="PEF343" s="84"/>
      <c r="PEG343" s="84"/>
      <c r="PEH343" s="84"/>
      <c r="PEI343" s="84"/>
      <c r="PEJ343" s="84"/>
      <c r="PEK343" s="84"/>
      <c r="PEL343" s="84"/>
      <c r="PEM343" s="84"/>
      <c r="PEN343" s="84"/>
      <c r="PEO343" s="84"/>
      <c r="PEP343" s="84"/>
      <c r="PEQ343" s="84"/>
      <c r="PER343" s="84"/>
      <c r="PES343" s="84"/>
      <c r="PET343" s="84"/>
      <c r="PEU343" s="84"/>
      <c r="PEV343" s="84"/>
      <c r="PEW343" s="84"/>
      <c r="PEX343" s="84"/>
      <c r="PEY343" s="84"/>
      <c r="PEZ343" s="84"/>
      <c r="PFA343" s="84"/>
      <c r="PFB343" s="84"/>
      <c r="PFC343" s="84"/>
      <c r="PFD343" s="84"/>
      <c r="PFE343" s="84"/>
      <c r="PFF343" s="84"/>
      <c r="PFG343" s="84"/>
      <c r="PFH343" s="84"/>
      <c r="PFI343" s="84"/>
      <c r="PFJ343" s="84"/>
      <c r="PFK343" s="84"/>
      <c r="PFL343" s="84"/>
      <c r="PFM343" s="84"/>
      <c r="PFN343" s="84"/>
      <c r="PFO343" s="84"/>
      <c r="PFP343" s="84"/>
      <c r="PFQ343" s="84"/>
      <c r="PFR343" s="84"/>
      <c r="PFS343" s="84"/>
      <c r="PFT343" s="84"/>
      <c r="PFU343" s="84"/>
      <c r="PFV343" s="84"/>
      <c r="PFW343" s="84"/>
      <c r="PFX343" s="84"/>
      <c r="PFY343" s="84"/>
      <c r="PFZ343" s="84"/>
      <c r="PGA343" s="84"/>
      <c r="PGB343" s="84"/>
      <c r="PGC343" s="84"/>
      <c r="PGD343" s="84"/>
      <c r="PGE343" s="84"/>
      <c r="PGF343" s="84"/>
      <c r="PGG343" s="84"/>
      <c r="PGH343" s="84"/>
      <c r="PGI343" s="84"/>
      <c r="PGJ343" s="84"/>
      <c r="PGK343" s="84"/>
      <c r="PGL343" s="84"/>
      <c r="PGM343" s="84"/>
      <c r="PGN343" s="84"/>
      <c r="PGO343" s="84"/>
      <c r="PGP343" s="84"/>
      <c r="PGQ343" s="84"/>
      <c r="PGR343" s="84"/>
      <c r="PGS343" s="84"/>
      <c r="PGT343" s="84"/>
      <c r="PGU343" s="84"/>
      <c r="PGV343" s="84"/>
      <c r="PGW343" s="84"/>
      <c r="PGX343" s="84"/>
      <c r="PGY343" s="84"/>
      <c r="PGZ343" s="84"/>
      <c r="PHA343" s="84"/>
      <c r="PHB343" s="84"/>
      <c r="PHC343" s="84"/>
      <c r="PHD343" s="84"/>
      <c r="PHE343" s="84"/>
      <c r="PHF343" s="84"/>
      <c r="PHG343" s="84"/>
      <c r="PHH343" s="84"/>
      <c r="PHI343" s="84"/>
      <c r="PHJ343" s="84"/>
      <c r="PHK343" s="84"/>
      <c r="PHL343" s="84"/>
      <c r="PHM343" s="84"/>
      <c r="PHN343" s="84"/>
      <c r="PHO343" s="84"/>
      <c r="PHP343" s="84"/>
      <c r="PHQ343" s="84"/>
      <c r="PHR343" s="84"/>
      <c r="PHS343" s="84"/>
      <c r="PHT343" s="84"/>
      <c r="PHU343" s="84"/>
      <c r="PHV343" s="84"/>
      <c r="PHW343" s="84"/>
      <c r="PHX343" s="84"/>
      <c r="PHY343" s="84"/>
      <c r="PHZ343" s="84"/>
      <c r="PIA343" s="84"/>
      <c r="PIB343" s="84"/>
      <c r="PIC343" s="84"/>
      <c r="PID343" s="84"/>
      <c r="PIE343" s="84"/>
      <c r="PIF343" s="84"/>
      <c r="PIG343" s="84"/>
      <c r="PIH343" s="84"/>
      <c r="PII343" s="84"/>
      <c r="PIJ343" s="84"/>
      <c r="PIK343" s="84"/>
      <c r="PIL343" s="84"/>
      <c r="PIM343" s="84"/>
      <c r="PIN343" s="84"/>
      <c r="PIO343" s="84"/>
      <c r="PIP343" s="84"/>
      <c r="PIQ343" s="84"/>
      <c r="PIR343" s="84"/>
      <c r="PIS343" s="84"/>
      <c r="PIT343" s="84"/>
      <c r="PIU343" s="84"/>
      <c r="PIV343" s="84"/>
      <c r="PIW343" s="84"/>
      <c r="PIX343" s="84"/>
      <c r="PIY343" s="84"/>
      <c r="PIZ343" s="84"/>
      <c r="PJA343" s="84"/>
      <c r="PJB343" s="84"/>
      <c r="PJC343" s="84"/>
      <c r="PJD343" s="84"/>
      <c r="PJE343" s="84"/>
      <c r="PJF343" s="84"/>
      <c r="PJG343" s="84"/>
      <c r="PJH343" s="84"/>
      <c r="PJI343" s="84"/>
      <c r="PJJ343" s="84"/>
      <c r="PJK343" s="84"/>
      <c r="PJL343" s="84"/>
      <c r="PJM343" s="84"/>
      <c r="PJN343" s="84"/>
      <c r="PJO343" s="84"/>
      <c r="PJP343" s="84"/>
      <c r="PJQ343" s="84"/>
      <c r="PJR343" s="84"/>
      <c r="PJS343" s="84"/>
      <c r="PJT343" s="84"/>
      <c r="PJU343" s="84"/>
      <c r="PJV343" s="84"/>
      <c r="PJW343" s="84"/>
      <c r="PJX343" s="84"/>
      <c r="PJY343" s="84"/>
      <c r="PJZ343" s="84"/>
      <c r="PKA343" s="84"/>
      <c r="PKB343" s="84"/>
      <c r="PKC343" s="84"/>
      <c r="PKD343" s="84"/>
      <c r="PKE343" s="84"/>
      <c r="PKF343" s="84"/>
      <c r="PKG343" s="84"/>
      <c r="PKH343" s="84"/>
      <c r="PKI343" s="84"/>
      <c r="PKJ343" s="84"/>
      <c r="PKK343" s="84"/>
      <c r="PKL343" s="84"/>
      <c r="PKM343" s="84"/>
      <c r="PKN343" s="84"/>
      <c r="PKO343" s="84"/>
      <c r="PKP343" s="84"/>
      <c r="PKQ343" s="84"/>
      <c r="PKR343" s="84"/>
      <c r="PKS343" s="84"/>
      <c r="PKT343" s="84"/>
      <c r="PKU343" s="84"/>
      <c r="PKV343" s="84"/>
      <c r="PKW343" s="84"/>
      <c r="PKX343" s="84"/>
      <c r="PKY343" s="84"/>
      <c r="PKZ343" s="84"/>
      <c r="PLA343" s="84"/>
      <c r="PLB343" s="84"/>
      <c r="PLC343" s="84"/>
      <c r="PLD343" s="84"/>
      <c r="PLE343" s="84"/>
      <c r="PLF343" s="84"/>
      <c r="PLG343" s="84"/>
      <c r="PLH343" s="84"/>
      <c r="PLI343" s="84"/>
      <c r="PLJ343" s="84"/>
      <c r="PLK343" s="84"/>
      <c r="PLL343" s="84"/>
      <c r="PLM343" s="84"/>
      <c r="PLN343" s="84"/>
      <c r="PLO343" s="84"/>
      <c r="PLP343" s="84"/>
      <c r="PLQ343" s="84"/>
      <c r="PLR343" s="84"/>
      <c r="PLS343" s="84"/>
      <c r="PLT343" s="84"/>
      <c r="PLU343" s="84"/>
      <c r="PLV343" s="84"/>
      <c r="PLW343" s="84"/>
      <c r="PLX343" s="84"/>
      <c r="PLY343" s="84"/>
      <c r="PLZ343" s="84"/>
      <c r="PMA343" s="84"/>
      <c r="PMB343" s="84"/>
      <c r="PMC343" s="84"/>
      <c r="PMD343" s="84"/>
      <c r="PME343" s="84"/>
      <c r="PMF343" s="84"/>
      <c r="PMG343" s="84"/>
      <c r="PMH343" s="84"/>
      <c r="PMI343" s="84"/>
      <c r="PMJ343" s="84"/>
      <c r="PMK343" s="84"/>
      <c r="PML343" s="84"/>
      <c r="PMM343" s="84"/>
      <c r="PMN343" s="84"/>
      <c r="PMO343" s="84"/>
      <c r="PMP343" s="84"/>
      <c r="PMQ343" s="84"/>
      <c r="PMR343" s="84"/>
      <c r="PMS343" s="84"/>
      <c r="PMT343" s="84"/>
      <c r="PMU343" s="84"/>
      <c r="PMV343" s="84"/>
      <c r="PMW343" s="84"/>
      <c r="PMX343" s="84"/>
      <c r="PMY343" s="84"/>
      <c r="PMZ343" s="84"/>
      <c r="PNA343" s="84"/>
      <c r="PNB343" s="84"/>
      <c r="PNC343" s="84"/>
      <c r="PND343" s="84"/>
      <c r="PNE343" s="84"/>
      <c r="PNF343" s="84"/>
      <c r="PNG343" s="84"/>
      <c r="PNH343" s="84"/>
      <c r="PNI343" s="84"/>
      <c r="PNJ343" s="84"/>
      <c r="PNK343" s="84"/>
      <c r="PNL343" s="84"/>
      <c r="PNM343" s="84"/>
      <c r="PNN343" s="84"/>
      <c r="PNO343" s="84"/>
      <c r="PNP343" s="84"/>
      <c r="PNQ343" s="84"/>
      <c r="PNR343" s="84"/>
      <c r="PNS343" s="84"/>
      <c r="PNT343" s="84"/>
      <c r="PNU343" s="84"/>
      <c r="PNV343" s="84"/>
      <c r="PNW343" s="84"/>
      <c r="PNX343" s="84"/>
      <c r="PNY343" s="84"/>
      <c r="PNZ343" s="84"/>
      <c r="POA343" s="84"/>
      <c r="POB343" s="84"/>
      <c r="POC343" s="84"/>
      <c r="POD343" s="84"/>
      <c r="POE343" s="84"/>
      <c r="POF343" s="84"/>
      <c r="POG343" s="84"/>
      <c r="POH343" s="84"/>
      <c r="POI343" s="84"/>
      <c r="POJ343" s="84"/>
      <c r="POK343" s="84"/>
      <c r="POL343" s="84"/>
      <c r="POM343" s="84"/>
      <c r="PON343" s="84"/>
      <c r="POO343" s="84"/>
      <c r="POP343" s="84"/>
      <c r="POQ343" s="84"/>
      <c r="POR343" s="84"/>
      <c r="POS343" s="84"/>
      <c r="POT343" s="84"/>
      <c r="POU343" s="84"/>
      <c r="POV343" s="84"/>
      <c r="POW343" s="84"/>
      <c r="POX343" s="84"/>
      <c r="POY343" s="84"/>
      <c r="POZ343" s="84"/>
      <c r="PPA343" s="84"/>
      <c r="PPB343" s="84"/>
      <c r="PPC343" s="84"/>
      <c r="PPD343" s="84"/>
      <c r="PPE343" s="84"/>
      <c r="PPF343" s="84"/>
      <c r="PPG343" s="84"/>
      <c r="PPH343" s="84"/>
      <c r="PPI343" s="84"/>
      <c r="PPJ343" s="84"/>
      <c r="PPK343" s="84"/>
      <c r="PPL343" s="84"/>
      <c r="PPM343" s="84"/>
      <c r="PPN343" s="84"/>
      <c r="PPO343" s="84"/>
      <c r="PPP343" s="84"/>
      <c r="PPQ343" s="84"/>
      <c r="PPR343" s="84"/>
      <c r="PPS343" s="84"/>
      <c r="PPT343" s="84"/>
      <c r="PPU343" s="84"/>
      <c r="PPV343" s="84"/>
      <c r="PPW343" s="84"/>
      <c r="PPX343" s="84"/>
      <c r="PPY343" s="84"/>
      <c r="PPZ343" s="84"/>
      <c r="PQA343" s="84"/>
      <c r="PQB343" s="84"/>
      <c r="PQC343" s="84"/>
      <c r="PQD343" s="84"/>
      <c r="PQE343" s="84"/>
      <c r="PQF343" s="84"/>
      <c r="PQG343" s="84"/>
      <c r="PQH343" s="84"/>
      <c r="PQI343" s="84"/>
      <c r="PQJ343" s="84"/>
      <c r="PQK343" s="84"/>
      <c r="PQL343" s="84"/>
      <c r="PQM343" s="84"/>
      <c r="PQN343" s="84"/>
      <c r="PQO343" s="84"/>
      <c r="PQP343" s="84"/>
      <c r="PQQ343" s="84"/>
      <c r="PQR343" s="84"/>
      <c r="PQS343" s="84"/>
      <c r="PQT343" s="84"/>
      <c r="PQU343" s="84"/>
      <c r="PQV343" s="84"/>
      <c r="PQW343" s="84"/>
      <c r="PQX343" s="84"/>
      <c r="PQY343" s="84"/>
      <c r="PQZ343" s="84"/>
      <c r="PRA343" s="84"/>
      <c r="PRB343" s="84"/>
      <c r="PRC343" s="84"/>
      <c r="PRD343" s="84"/>
      <c r="PRE343" s="84"/>
      <c r="PRF343" s="84"/>
      <c r="PRG343" s="84"/>
      <c r="PRH343" s="84"/>
      <c r="PRI343" s="84"/>
      <c r="PRJ343" s="84"/>
      <c r="PRK343" s="84"/>
      <c r="PRL343" s="84"/>
      <c r="PRM343" s="84"/>
      <c r="PRN343" s="84"/>
      <c r="PRO343" s="84"/>
      <c r="PRP343" s="84"/>
      <c r="PRQ343" s="84"/>
      <c r="PRR343" s="84"/>
      <c r="PRS343" s="84"/>
      <c r="PRT343" s="84"/>
      <c r="PRU343" s="84"/>
      <c r="PRV343" s="84"/>
      <c r="PRW343" s="84"/>
      <c r="PRX343" s="84"/>
      <c r="PRY343" s="84"/>
      <c r="PRZ343" s="84"/>
      <c r="PSA343" s="84"/>
      <c r="PSB343" s="84"/>
      <c r="PSC343" s="84"/>
      <c r="PSD343" s="84"/>
      <c r="PSE343" s="84"/>
      <c r="PSF343" s="84"/>
      <c r="PSG343" s="84"/>
      <c r="PSH343" s="84"/>
      <c r="PSI343" s="84"/>
      <c r="PSJ343" s="84"/>
      <c r="PSK343" s="84"/>
      <c r="PSL343" s="84"/>
      <c r="PSM343" s="84"/>
      <c r="PSN343" s="84"/>
      <c r="PSO343" s="84"/>
      <c r="PSP343" s="84"/>
      <c r="PSQ343" s="84"/>
      <c r="PSR343" s="84"/>
      <c r="PSS343" s="84"/>
      <c r="PST343" s="84"/>
      <c r="PSU343" s="84"/>
      <c r="PSV343" s="84"/>
      <c r="PSW343" s="84"/>
      <c r="PSX343" s="84"/>
      <c r="PSY343" s="84"/>
      <c r="PSZ343" s="84"/>
      <c r="PTA343" s="84"/>
      <c r="PTB343" s="84"/>
      <c r="PTC343" s="84"/>
      <c r="PTD343" s="84"/>
      <c r="PTE343" s="84"/>
      <c r="PTF343" s="84"/>
      <c r="PTG343" s="84"/>
      <c r="PTH343" s="84"/>
      <c r="PTI343" s="84"/>
      <c r="PTJ343" s="84"/>
      <c r="PTK343" s="84"/>
      <c r="PTL343" s="84"/>
      <c r="PTM343" s="84"/>
      <c r="PTN343" s="84"/>
      <c r="PTO343" s="84"/>
      <c r="PTP343" s="84"/>
      <c r="PTQ343" s="84"/>
      <c r="PTR343" s="84"/>
      <c r="PTS343" s="84"/>
      <c r="PTT343" s="84"/>
      <c r="PTU343" s="84"/>
      <c r="PTV343" s="84"/>
      <c r="PTW343" s="84"/>
      <c r="PTX343" s="84"/>
      <c r="PTY343" s="84"/>
      <c r="PTZ343" s="84"/>
      <c r="PUA343" s="84"/>
      <c r="PUB343" s="84"/>
      <c r="PUC343" s="84"/>
      <c r="PUD343" s="84"/>
      <c r="PUE343" s="84"/>
      <c r="PUF343" s="84"/>
      <c r="PUG343" s="84"/>
      <c r="PUH343" s="84"/>
      <c r="PUI343" s="84"/>
      <c r="PUJ343" s="84"/>
      <c r="PUK343" s="84"/>
      <c r="PUL343" s="84"/>
      <c r="PUM343" s="84"/>
      <c r="PUN343" s="84"/>
      <c r="PUO343" s="84"/>
      <c r="PUP343" s="84"/>
      <c r="PUQ343" s="84"/>
      <c r="PUR343" s="84"/>
      <c r="PUS343" s="84"/>
      <c r="PUT343" s="84"/>
      <c r="PUU343" s="84"/>
      <c r="PUV343" s="84"/>
      <c r="PUW343" s="84"/>
      <c r="PUX343" s="84"/>
      <c r="PUY343" s="84"/>
      <c r="PUZ343" s="84"/>
      <c r="PVA343" s="84"/>
      <c r="PVB343" s="84"/>
      <c r="PVC343" s="84"/>
      <c r="PVD343" s="84"/>
      <c r="PVE343" s="84"/>
      <c r="PVF343" s="84"/>
      <c r="PVG343" s="84"/>
      <c r="PVH343" s="84"/>
      <c r="PVI343" s="84"/>
      <c r="PVJ343" s="84"/>
      <c r="PVK343" s="84"/>
      <c r="PVL343" s="84"/>
      <c r="PVM343" s="84"/>
      <c r="PVN343" s="84"/>
      <c r="PVO343" s="84"/>
      <c r="PVP343" s="84"/>
      <c r="PVQ343" s="84"/>
      <c r="PVR343" s="84"/>
      <c r="PVS343" s="84"/>
      <c r="PVT343" s="84"/>
      <c r="PVU343" s="84"/>
      <c r="PVV343" s="84"/>
      <c r="PVW343" s="84"/>
      <c r="PVX343" s="84"/>
      <c r="PVY343" s="84"/>
      <c r="PVZ343" s="84"/>
      <c r="PWA343" s="84"/>
      <c r="PWB343" s="84"/>
      <c r="PWC343" s="84"/>
      <c r="PWD343" s="84"/>
      <c r="PWE343" s="84"/>
      <c r="PWF343" s="84"/>
      <c r="PWG343" s="84"/>
      <c r="PWH343" s="84"/>
      <c r="PWI343" s="84"/>
      <c r="PWJ343" s="84"/>
      <c r="PWK343" s="84"/>
      <c r="PWL343" s="84"/>
      <c r="PWM343" s="84"/>
      <c r="PWN343" s="84"/>
      <c r="PWO343" s="84"/>
      <c r="PWP343" s="84"/>
      <c r="PWQ343" s="84"/>
      <c r="PWR343" s="84"/>
      <c r="PWS343" s="84"/>
      <c r="PWT343" s="84"/>
      <c r="PWU343" s="84"/>
      <c r="PWV343" s="84"/>
      <c r="PWW343" s="84"/>
      <c r="PWX343" s="84"/>
      <c r="PWY343" s="84"/>
      <c r="PWZ343" s="84"/>
      <c r="PXA343" s="84"/>
      <c r="PXB343" s="84"/>
      <c r="PXC343" s="84"/>
      <c r="PXD343" s="84"/>
      <c r="PXE343" s="84"/>
      <c r="PXF343" s="84"/>
      <c r="PXG343" s="84"/>
      <c r="PXH343" s="84"/>
      <c r="PXI343" s="84"/>
      <c r="PXJ343" s="84"/>
      <c r="PXK343" s="84"/>
      <c r="PXL343" s="84"/>
      <c r="PXM343" s="84"/>
      <c r="PXN343" s="84"/>
      <c r="PXO343" s="84"/>
      <c r="PXP343" s="84"/>
      <c r="PXQ343" s="84"/>
      <c r="PXR343" s="84"/>
      <c r="PXS343" s="84"/>
      <c r="PXT343" s="84"/>
      <c r="PXU343" s="84"/>
      <c r="PXV343" s="84"/>
      <c r="PXW343" s="84"/>
      <c r="PXX343" s="84"/>
      <c r="PXY343" s="84"/>
      <c r="PXZ343" s="84"/>
      <c r="PYA343" s="84"/>
      <c r="PYB343" s="84"/>
      <c r="PYC343" s="84"/>
      <c r="PYD343" s="84"/>
      <c r="PYE343" s="84"/>
      <c r="PYF343" s="84"/>
      <c r="PYG343" s="84"/>
      <c r="PYH343" s="84"/>
      <c r="PYI343" s="84"/>
      <c r="PYJ343" s="84"/>
      <c r="PYK343" s="84"/>
      <c r="PYL343" s="84"/>
      <c r="PYM343" s="84"/>
      <c r="PYN343" s="84"/>
      <c r="PYO343" s="84"/>
      <c r="PYP343" s="84"/>
      <c r="PYQ343" s="84"/>
      <c r="PYR343" s="84"/>
      <c r="PYS343" s="84"/>
      <c r="PYT343" s="84"/>
      <c r="PYU343" s="84"/>
      <c r="PYV343" s="84"/>
      <c r="PYW343" s="84"/>
      <c r="PYX343" s="84"/>
      <c r="PYY343" s="84"/>
      <c r="PYZ343" s="84"/>
      <c r="PZA343" s="84"/>
      <c r="PZB343" s="84"/>
      <c r="PZC343" s="84"/>
      <c r="PZD343" s="84"/>
      <c r="PZE343" s="84"/>
      <c r="PZF343" s="84"/>
      <c r="PZG343" s="84"/>
      <c r="PZH343" s="84"/>
      <c r="PZI343" s="84"/>
      <c r="PZJ343" s="84"/>
      <c r="PZK343" s="84"/>
      <c r="PZL343" s="84"/>
      <c r="PZM343" s="84"/>
      <c r="PZN343" s="84"/>
      <c r="PZO343" s="84"/>
      <c r="PZP343" s="84"/>
      <c r="PZQ343" s="84"/>
      <c r="PZR343" s="84"/>
      <c r="PZS343" s="84"/>
      <c r="PZT343" s="84"/>
      <c r="PZU343" s="84"/>
      <c r="PZV343" s="84"/>
      <c r="PZW343" s="84"/>
      <c r="PZX343" s="84"/>
      <c r="PZY343" s="84"/>
      <c r="PZZ343" s="84"/>
      <c r="QAA343" s="84"/>
      <c r="QAB343" s="84"/>
      <c r="QAC343" s="84"/>
      <c r="QAD343" s="84"/>
      <c r="QAE343" s="84"/>
      <c r="QAF343" s="84"/>
      <c r="QAG343" s="84"/>
      <c r="QAH343" s="84"/>
      <c r="QAI343" s="84"/>
      <c r="QAJ343" s="84"/>
      <c r="QAK343" s="84"/>
      <c r="QAL343" s="84"/>
      <c r="QAM343" s="84"/>
      <c r="QAN343" s="84"/>
      <c r="QAO343" s="84"/>
      <c r="QAP343" s="84"/>
      <c r="QAQ343" s="84"/>
      <c r="QAR343" s="84"/>
      <c r="QAS343" s="84"/>
      <c r="QAT343" s="84"/>
      <c r="QAU343" s="84"/>
      <c r="QAV343" s="84"/>
      <c r="QAW343" s="84"/>
      <c r="QAX343" s="84"/>
      <c r="QAY343" s="84"/>
      <c r="QAZ343" s="84"/>
      <c r="QBA343" s="84"/>
      <c r="QBB343" s="84"/>
      <c r="QBC343" s="84"/>
      <c r="QBD343" s="84"/>
      <c r="QBE343" s="84"/>
      <c r="QBF343" s="84"/>
      <c r="QBG343" s="84"/>
      <c r="QBH343" s="84"/>
      <c r="QBI343" s="84"/>
      <c r="QBJ343" s="84"/>
      <c r="QBK343" s="84"/>
      <c r="QBL343" s="84"/>
      <c r="QBM343" s="84"/>
      <c r="QBN343" s="84"/>
      <c r="QBO343" s="84"/>
      <c r="QBP343" s="84"/>
      <c r="QBQ343" s="84"/>
      <c r="QBR343" s="84"/>
      <c r="QBS343" s="84"/>
      <c r="QBT343" s="84"/>
      <c r="QBU343" s="84"/>
      <c r="QBV343" s="84"/>
      <c r="QBW343" s="84"/>
      <c r="QBX343" s="84"/>
      <c r="QBY343" s="84"/>
      <c r="QBZ343" s="84"/>
      <c r="QCA343" s="84"/>
      <c r="QCB343" s="84"/>
      <c r="QCC343" s="84"/>
      <c r="QCD343" s="84"/>
      <c r="QCE343" s="84"/>
      <c r="QCF343" s="84"/>
      <c r="QCG343" s="84"/>
      <c r="QCH343" s="84"/>
      <c r="QCI343" s="84"/>
      <c r="QCJ343" s="84"/>
      <c r="QCK343" s="84"/>
      <c r="QCL343" s="84"/>
      <c r="QCM343" s="84"/>
      <c r="QCN343" s="84"/>
      <c r="QCO343" s="84"/>
      <c r="QCP343" s="84"/>
      <c r="QCQ343" s="84"/>
      <c r="QCR343" s="84"/>
      <c r="QCS343" s="84"/>
      <c r="QCT343" s="84"/>
      <c r="QCU343" s="84"/>
      <c r="QCV343" s="84"/>
      <c r="QCW343" s="84"/>
      <c r="QCX343" s="84"/>
      <c r="QCY343" s="84"/>
      <c r="QCZ343" s="84"/>
      <c r="QDA343" s="84"/>
      <c r="QDB343" s="84"/>
      <c r="QDC343" s="84"/>
      <c r="QDD343" s="84"/>
      <c r="QDE343" s="84"/>
      <c r="QDF343" s="84"/>
      <c r="QDG343" s="84"/>
      <c r="QDH343" s="84"/>
      <c r="QDI343" s="84"/>
      <c r="QDJ343" s="84"/>
      <c r="QDK343" s="84"/>
      <c r="QDL343" s="84"/>
      <c r="QDM343" s="84"/>
      <c r="QDN343" s="84"/>
      <c r="QDO343" s="84"/>
      <c r="QDP343" s="84"/>
      <c r="QDQ343" s="84"/>
      <c r="QDR343" s="84"/>
      <c r="QDS343" s="84"/>
      <c r="QDT343" s="84"/>
      <c r="QDU343" s="84"/>
      <c r="QDV343" s="84"/>
      <c r="QDW343" s="84"/>
      <c r="QDX343" s="84"/>
      <c r="QDY343" s="84"/>
      <c r="QDZ343" s="84"/>
      <c r="QEA343" s="84"/>
      <c r="QEB343" s="84"/>
      <c r="QEC343" s="84"/>
      <c r="QED343" s="84"/>
      <c r="QEE343" s="84"/>
      <c r="QEF343" s="84"/>
      <c r="QEG343" s="84"/>
      <c r="QEH343" s="84"/>
      <c r="QEI343" s="84"/>
      <c r="QEJ343" s="84"/>
      <c r="QEK343" s="84"/>
      <c r="QEL343" s="84"/>
      <c r="QEM343" s="84"/>
      <c r="QEN343" s="84"/>
      <c r="QEO343" s="84"/>
      <c r="QEP343" s="84"/>
      <c r="QEQ343" s="84"/>
      <c r="QER343" s="84"/>
      <c r="QES343" s="84"/>
      <c r="QET343" s="84"/>
      <c r="QEU343" s="84"/>
      <c r="QEV343" s="84"/>
      <c r="QEW343" s="84"/>
      <c r="QEX343" s="84"/>
      <c r="QEY343" s="84"/>
      <c r="QEZ343" s="84"/>
      <c r="QFA343" s="84"/>
      <c r="QFB343" s="84"/>
      <c r="QFC343" s="84"/>
      <c r="QFD343" s="84"/>
      <c r="QFE343" s="84"/>
      <c r="QFF343" s="84"/>
      <c r="QFG343" s="84"/>
      <c r="QFH343" s="84"/>
      <c r="QFI343" s="84"/>
      <c r="QFJ343" s="84"/>
      <c r="QFK343" s="84"/>
      <c r="QFL343" s="84"/>
      <c r="QFM343" s="84"/>
      <c r="QFN343" s="84"/>
      <c r="QFO343" s="84"/>
      <c r="QFP343" s="84"/>
      <c r="QFQ343" s="84"/>
      <c r="QFR343" s="84"/>
      <c r="QFS343" s="84"/>
      <c r="QFT343" s="84"/>
      <c r="QFU343" s="84"/>
      <c r="QFV343" s="84"/>
      <c r="QFW343" s="84"/>
      <c r="QFX343" s="84"/>
      <c r="QFY343" s="84"/>
      <c r="QFZ343" s="84"/>
      <c r="QGA343" s="84"/>
      <c r="QGB343" s="84"/>
      <c r="QGC343" s="84"/>
      <c r="QGD343" s="84"/>
      <c r="QGE343" s="84"/>
      <c r="QGF343" s="84"/>
      <c r="QGG343" s="84"/>
      <c r="QGH343" s="84"/>
      <c r="QGI343" s="84"/>
      <c r="QGJ343" s="84"/>
      <c r="QGK343" s="84"/>
      <c r="QGL343" s="84"/>
      <c r="QGM343" s="84"/>
      <c r="QGN343" s="84"/>
      <c r="QGO343" s="84"/>
      <c r="QGP343" s="84"/>
      <c r="QGQ343" s="84"/>
      <c r="QGR343" s="84"/>
      <c r="QGS343" s="84"/>
      <c r="QGT343" s="84"/>
      <c r="QGU343" s="84"/>
      <c r="QGV343" s="84"/>
      <c r="QGW343" s="84"/>
      <c r="QGX343" s="84"/>
      <c r="QGY343" s="84"/>
      <c r="QGZ343" s="84"/>
      <c r="QHA343" s="84"/>
      <c r="QHB343" s="84"/>
      <c r="QHC343" s="84"/>
      <c r="QHD343" s="84"/>
      <c r="QHE343" s="84"/>
      <c r="QHF343" s="84"/>
      <c r="QHG343" s="84"/>
      <c r="QHH343" s="84"/>
      <c r="QHI343" s="84"/>
      <c r="QHJ343" s="84"/>
      <c r="QHK343" s="84"/>
      <c r="QHL343" s="84"/>
      <c r="QHM343" s="84"/>
      <c r="QHN343" s="84"/>
      <c r="QHO343" s="84"/>
      <c r="QHP343" s="84"/>
      <c r="QHQ343" s="84"/>
      <c r="QHR343" s="84"/>
      <c r="QHS343" s="84"/>
      <c r="QHT343" s="84"/>
      <c r="QHU343" s="84"/>
      <c r="QHV343" s="84"/>
      <c r="QHW343" s="84"/>
      <c r="QHX343" s="84"/>
      <c r="QHY343" s="84"/>
      <c r="QHZ343" s="84"/>
      <c r="QIA343" s="84"/>
      <c r="QIB343" s="84"/>
      <c r="QIC343" s="84"/>
      <c r="QID343" s="84"/>
      <c r="QIE343" s="84"/>
      <c r="QIF343" s="84"/>
      <c r="QIG343" s="84"/>
      <c r="QIH343" s="84"/>
      <c r="QII343" s="84"/>
      <c r="QIJ343" s="84"/>
      <c r="QIK343" s="84"/>
      <c r="QIL343" s="84"/>
      <c r="QIM343" s="84"/>
      <c r="QIN343" s="84"/>
      <c r="QIO343" s="84"/>
      <c r="QIP343" s="84"/>
      <c r="QIQ343" s="84"/>
      <c r="QIR343" s="84"/>
      <c r="QIS343" s="84"/>
      <c r="QIT343" s="84"/>
      <c r="QIU343" s="84"/>
      <c r="QIV343" s="84"/>
      <c r="QIW343" s="84"/>
      <c r="QIX343" s="84"/>
      <c r="QIY343" s="84"/>
      <c r="QIZ343" s="84"/>
      <c r="QJA343" s="84"/>
      <c r="QJB343" s="84"/>
      <c r="QJC343" s="84"/>
      <c r="QJD343" s="84"/>
      <c r="QJE343" s="84"/>
      <c r="QJF343" s="84"/>
      <c r="QJG343" s="84"/>
      <c r="QJH343" s="84"/>
      <c r="QJI343" s="84"/>
      <c r="QJJ343" s="84"/>
      <c r="QJK343" s="84"/>
      <c r="QJL343" s="84"/>
      <c r="QJM343" s="84"/>
      <c r="QJN343" s="84"/>
      <c r="QJO343" s="84"/>
      <c r="QJP343" s="84"/>
      <c r="QJQ343" s="84"/>
      <c r="QJR343" s="84"/>
      <c r="QJS343" s="84"/>
      <c r="QJT343" s="84"/>
      <c r="QJU343" s="84"/>
      <c r="QJV343" s="84"/>
      <c r="QJW343" s="84"/>
      <c r="QJX343" s="84"/>
      <c r="QJY343" s="84"/>
      <c r="QJZ343" s="84"/>
      <c r="QKA343" s="84"/>
      <c r="QKB343" s="84"/>
      <c r="QKC343" s="84"/>
      <c r="QKD343" s="84"/>
      <c r="QKE343" s="84"/>
      <c r="QKF343" s="84"/>
      <c r="QKG343" s="84"/>
      <c r="QKH343" s="84"/>
      <c r="QKI343" s="84"/>
      <c r="QKJ343" s="84"/>
      <c r="QKK343" s="84"/>
      <c r="QKL343" s="84"/>
      <c r="QKM343" s="84"/>
      <c r="QKN343" s="84"/>
      <c r="QKO343" s="84"/>
      <c r="QKP343" s="84"/>
      <c r="QKQ343" s="84"/>
      <c r="QKR343" s="84"/>
      <c r="QKS343" s="84"/>
      <c r="QKT343" s="84"/>
      <c r="QKU343" s="84"/>
      <c r="QKV343" s="84"/>
      <c r="QKW343" s="84"/>
      <c r="QKX343" s="84"/>
      <c r="QKY343" s="84"/>
      <c r="QKZ343" s="84"/>
      <c r="QLA343" s="84"/>
      <c r="QLB343" s="84"/>
      <c r="QLC343" s="84"/>
      <c r="QLD343" s="84"/>
      <c r="QLE343" s="84"/>
      <c r="QLF343" s="84"/>
      <c r="QLG343" s="84"/>
      <c r="QLH343" s="84"/>
      <c r="QLI343" s="84"/>
      <c r="QLJ343" s="84"/>
      <c r="QLK343" s="84"/>
      <c r="QLL343" s="84"/>
      <c r="QLM343" s="84"/>
      <c r="QLN343" s="84"/>
      <c r="QLO343" s="84"/>
      <c r="QLP343" s="84"/>
      <c r="QLQ343" s="84"/>
      <c r="QLR343" s="84"/>
      <c r="QLS343" s="84"/>
      <c r="QLT343" s="84"/>
      <c r="QLU343" s="84"/>
      <c r="QLV343" s="84"/>
      <c r="QLW343" s="84"/>
      <c r="QLX343" s="84"/>
      <c r="QLY343" s="84"/>
      <c r="QLZ343" s="84"/>
      <c r="QMA343" s="84"/>
      <c r="QMB343" s="84"/>
      <c r="QMC343" s="84"/>
      <c r="QMD343" s="84"/>
      <c r="QME343" s="84"/>
      <c r="QMF343" s="84"/>
      <c r="QMG343" s="84"/>
      <c r="QMH343" s="84"/>
      <c r="QMI343" s="84"/>
      <c r="QMJ343" s="84"/>
      <c r="QMK343" s="84"/>
      <c r="QML343" s="84"/>
      <c r="QMM343" s="84"/>
      <c r="QMN343" s="84"/>
      <c r="QMO343" s="84"/>
      <c r="QMP343" s="84"/>
      <c r="QMQ343" s="84"/>
      <c r="QMR343" s="84"/>
      <c r="QMS343" s="84"/>
      <c r="QMT343" s="84"/>
      <c r="QMU343" s="84"/>
      <c r="QMV343" s="84"/>
      <c r="QMW343" s="84"/>
      <c r="QMX343" s="84"/>
      <c r="QMY343" s="84"/>
      <c r="QMZ343" s="84"/>
      <c r="QNA343" s="84"/>
      <c r="QNB343" s="84"/>
      <c r="QNC343" s="84"/>
      <c r="QND343" s="84"/>
      <c r="QNE343" s="84"/>
      <c r="QNF343" s="84"/>
      <c r="QNG343" s="84"/>
      <c r="QNH343" s="84"/>
      <c r="QNI343" s="84"/>
      <c r="QNJ343" s="84"/>
      <c r="QNK343" s="84"/>
      <c r="QNL343" s="84"/>
      <c r="QNM343" s="84"/>
      <c r="QNN343" s="84"/>
      <c r="QNO343" s="84"/>
      <c r="QNP343" s="84"/>
      <c r="QNQ343" s="84"/>
      <c r="QNR343" s="84"/>
      <c r="QNS343" s="84"/>
      <c r="QNT343" s="84"/>
      <c r="QNU343" s="84"/>
      <c r="QNV343" s="84"/>
      <c r="QNW343" s="84"/>
      <c r="QNX343" s="84"/>
      <c r="QNY343" s="84"/>
      <c r="QNZ343" s="84"/>
      <c r="QOA343" s="84"/>
      <c r="QOB343" s="84"/>
      <c r="QOC343" s="84"/>
      <c r="QOD343" s="84"/>
      <c r="QOE343" s="84"/>
      <c r="QOF343" s="84"/>
      <c r="QOG343" s="84"/>
      <c r="QOH343" s="84"/>
      <c r="QOI343" s="84"/>
      <c r="QOJ343" s="84"/>
      <c r="QOK343" s="84"/>
      <c r="QOL343" s="84"/>
      <c r="QOM343" s="84"/>
      <c r="QON343" s="84"/>
      <c r="QOO343" s="84"/>
      <c r="QOP343" s="84"/>
      <c r="QOQ343" s="84"/>
      <c r="QOR343" s="84"/>
      <c r="QOS343" s="84"/>
      <c r="QOT343" s="84"/>
      <c r="QOU343" s="84"/>
      <c r="QOV343" s="84"/>
      <c r="QOW343" s="84"/>
      <c r="QOX343" s="84"/>
      <c r="QOY343" s="84"/>
      <c r="QOZ343" s="84"/>
      <c r="QPA343" s="84"/>
      <c r="QPB343" s="84"/>
      <c r="QPC343" s="84"/>
      <c r="QPD343" s="84"/>
      <c r="QPE343" s="84"/>
      <c r="QPF343" s="84"/>
      <c r="QPG343" s="84"/>
      <c r="QPH343" s="84"/>
      <c r="QPI343" s="84"/>
      <c r="QPJ343" s="84"/>
      <c r="QPK343" s="84"/>
      <c r="QPL343" s="84"/>
      <c r="QPM343" s="84"/>
      <c r="QPN343" s="84"/>
      <c r="QPO343" s="84"/>
      <c r="QPP343" s="84"/>
      <c r="QPQ343" s="84"/>
      <c r="QPR343" s="84"/>
      <c r="QPS343" s="84"/>
      <c r="QPT343" s="84"/>
      <c r="QPU343" s="84"/>
      <c r="QPV343" s="84"/>
      <c r="QPW343" s="84"/>
      <c r="QPX343" s="84"/>
      <c r="QPY343" s="84"/>
      <c r="QPZ343" s="84"/>
      <c r="QQA343" s="84"/>
      <c r="QQB343" s="84"/>
      <c r="QQC343" s="84"/>
      <c r="QQD343" s="84"/>
      <c r="QQE343" s="84"/>
      <c r="QQF343" s="84"/>
      <c r="QQG343" s="84"/>
      <c r="QQH343" s="84"/>
      <c r="QQI343" s="84"/>
      <c r="QQJ343" s="84"/>
      <c r="QQK343" s="84"/>
      <c r="QQL343" s="84"/>
      <c r="QQM343" s="84"/>
      <c r="QQN343" s="84"/>
      <c r="QQO343" s="84"/>
      <c r="QQP343" s="84"/>
      <c r="QQQ343" s="84"/>
      <c r="QQR343" s="84"/>
      <c r="QQS343" s="84"/>
      <c r="QQT343" s="84"/>
      <c r="QQU343" s="84"/>
      <c r="QQV343" s="84"/>
      <c r="QQW343" s="84"/>
      <c r="QQX343" s="84"/>
      <c r="QQY343" s="84"/>
      <c r="QQZ343" s="84"/>
      <c r="QRA343" s="84"/>
      <c r="QRB343" s="84"/>
      <c r="QRC343" s="84"/>
      <c r="QRD343" s="84"/>
      <c r="QRE343" s="84"/>
      <c r="QRF343" s="84"/>
      <c r="QRG343" s="84"/>
      <c r="QRH343" s="84"/>
      <c r="QRI343" s="84"/>
      <c r="QRJ343" s="84"/>
      <c r="QRK343" s="84"/>
      <c r="QRL343" s="84"/>
      <c r="QRM343" s="84"/>
      <c r="QRN343" s="84"/>
      <c r="QRO343" s="84"/>
      <c r="QRP343" s="84"/>
      <c r="QRQ343" s="84"/>
      <c r="QRR343" s="84"/>
      <c r="QRS343" s="84"/>
      <c r="QRT343" s="84"/>
      <c r="QRU343" s="84"/>
      <c r="QRV343" s="84"/>
      <c r="QRW343" s="84"/>
      <c r="QRX343" s="84"/>
      <c r="QRY343" s="84"/>
      <c r="QRZ343" s="84"/>
      <c r="QSA343" s="84"/>
      <c r="QSB343" s="84"/>
      <c r="QSC343" s="84"/>
      <c r="QSD343" s="84"/>
      <c r="QSE343" s="84"/>
      <c r="QSF343" s="84"/>
      <c r="QSG343" s="84"/>
      <c r="QSH343" s="84"/>
      <c r="QSI343" s="84"/>
      <c r="QSJ343" s="84"/>
      <c r="QSK343" s="84"/>
      <c r="QSL343" s="84"/>
      <c r="QSM343" s="84"/>
      <c r="QSN343" s="84"/>
      <c r="QSO343" s="84"/>
      <c r="QSP343" s="84"/>
      <c r="QSQ343" s="84"/>
      <c r="QSR343" s="84"/>
      <c r="QSS343" s="84"/>
      <c r="QST343" s="84"/>
      <c r="QSU343" s="84"/>
      <c r="QSV343" s="84"/>
      <c r="QSW343" s="84"/>
      <c r="QSX343" s="84"/>
      <c r="QSY343" s="84"/>
      <c r="QSZ343" s="84"/>
      <c r="QTA343" s="84"/>
      <c r="QTB343" s="84"/>
      <c r="QTC343" s="84"/>
      <c r="QTD343" s="84"/>
      <c r="QTE343" s="84"/>
      <c r="QTF343" s="84"/>
      <c r="QTG343" s="84"/>
      <c r="QTH343" s="84"/>
      <c r="QTI343" s="84"/>
      <c r="QTJ343" s="84"/>
      <c r="QTK343" s="84"/>
      <c r="QTL343" s="84"/>
      <c r="QTM343" s="84"/>
      <c r="QTN343" s="84"/>
      <c r="QTO343" s="84"/>
      <c r="QTP343" s="84"/>
      <c r="QTQ343" s="84"/>
      <c r="QTR343" s="84"/>
      <c r="QTS343" s="84"/>
      <c r="QTT343" s="84"/>
      <c r="QTU343" s="84"/>
      <c r="QTV343" s="84"/>
      <c r="QTW343" s="84"/>
      <c r="QTX343" s="84"/>
      <c r="QTY343" s="84"/>
      <c r="QTZ343" s="84"/>
      <c r="QUA343" s="84"/>
      <c r="QUB343" s="84"/>
      <c r="QUC343" s="84"/>
      <c r="QUD343" s="84"/>
      <c r="QUE343" s="84"/>
      <c r="QUF343" s="84"/>
      <c r="QUG343" s="84"/>
      <c r="QUH343" s="84"/>
      <c r="QUI343" s="84"/>
      <c r="QUJ343" s="84"/>
      <c r="QUK343" s="84"/>
      <c r="QUL343" s="84"/>
      <c r="QUM343" s="84"/>
      <c r="QUN343" s="84"/>
      <c r="QUO343" s="84"/>
      <c r="QUP343" s="84"/>
      <c r="QUQ343" s="84"/>
      <c r="QUR343" s="84"/>
      <c r="QUS343" s="84"/>
      <c r="QUT343" s="84"/>
      <c r="QUU343" s="84"/>
      <c r="QUV343" s="84"/>
      <c r="QUW343" s="84"/>
      <c r="QUX343" s="84"/>
      <c r="QUY343" s="84"/>
      <c r="QUZ343" s="84"/>
      <c r="QVA343" s="84"/>
      <c r="QVB343" s="84"/>
      <c r="QVC343" s="84"/>
      <c r="QVD343" s="84"/>
      <c r="QVE343" s="84"/>
      <c r="QVF343" s="84"/>
      <c r="QVG343" s="84"/>
      <c r="QVH343" s="84"/>
      <c r="QVI343" s="84"/>
      <c r="QVJ343" s="84"/>
      <c r="QVK343" s="84"/>
      <c r="QVL343" s="84"/>
      <c r="QVM343" s="84"/>
      <c r="QVN343" s="84"/>
      <c r="QVO343" s="84"/>
      <c r="QVP343" s="84"/>
      <c r="QVQ343" s="84"/>
      <c r="QVR343" s="84"/>
      <c r="QVS343" s="84"/>
      <c r="QVT343" s="84"/>
      <c r="QVU343" s="84"/>
      <c r="QVV343" s="84"/>
      <c r="QVW343" s="84"/>
      <c r="QVX343" s="84"/>
      <c r="QVY343" s="84"/>
      <c r="QVZ343" s="84"/>
      <c r="QWA343" s="84"/>
      <c r="QWB343" s="84"/>
      <c r="QWC343" s="84"/>
      <c r="QWD343" s="84"/>
      <c r="QWE343" s="84"/>
      <c r="QWF343" s="84"/>
      <c r="QWG343" s="84"/>
      <c r="QWH343" s="84"/>
      <c r="QWI343" s="84"/>
      <c r="QWJ343" s="84"/>
      <c r="QWK343" s="84"/>
      <c r="QWL343" s="84"/>
      <c r="QWM343" s="84"/>
      <c r="QWN343" s="84"/>
      <c r="QWO343" s="84"/>
      <c r="QWP343" s="84"/>
      <c r="QWQ343" s="84"/>
      <c r="QWR343" s="84"/>
      <c r="QWS343" s="84"/>
      <c r="QWT343" s="84"/>
      <c r="QWU343" s="84"/>
      <c r="QWV343" s="84"/>
      <c r="QWW343" s="84"/>
      <c r="QWX343" s="84"/>
      <c r="QWY343" s="84"/>
      <c r="QWZ343" s="84"/>
      <c r="QXA343" s="84"/>
      <c r="QXB343" s="84"/>
      <c r="QXC343" s="84"/>
      <c r="QXD343" s="84"/>
      <c r="QXE343" s="84"/>
      <c r="QXF343" s="84"/>
      <c r="QXG343" s="84"/>
      <c r="QXH343" s="84"/>
      <c r="QXI343" s="84"/>
      <c r="QXJ343" s="84"/>
      <c r="QXK343" s="84"/>
      <c r="QXL343" s="84"/>
      <c r="QXM343" s="84"/>
      <c r="QXN343" s="84"/>
      <c r="QXO343" s="84"/>
      <c r="QXP343" s="84"/>
      <c r="QXQ343" s="84"/>
      <c r="QXR343" s="84"/>
      <c r="QXS343" s="84"/>
      <c r="QXT343" s="84"/>
      <c r="QXU343" s="84"/>
      <c r="QXV343" s="84"/>
      <c r="QXW343" s="84"/>
      <c r="QXX343" s="84"/>
      <c r="QXY343" s="84"/>
      <c r="QXZ343" s="84"/>
      <c r="QYA343" s="84"/>
      <c r="QYB343" s="84"/>
      <c r="QYC343" s="84"/>
      <c r="QYD343" s="84"/>
      <c r="QYE343" s="84"/>
      <c r="QYF343" s="84"/>
      <c r="QYG343" s="84"/>
      <c r="QYH343" s="84"/>
      <c r="QYI343" s="84"/>
      <c r="QYJ343" s="84"/>
      <c r="QYK343" s="84"/>
      <c r="QYL343" s="84"/>
      <c r="QYM343" s="84"/>
      <c r="QYN343" s="84"/>
      <c r="QYO343" s="84"/>
      <c r="QYP343" s="84"/>
      <c r="QYQ343" s="84"/>
      <c r="QYR343" s="84"/>
      <c r="QYS343" s="84"/>
      <c r="QYT343" s="84"/>
      <c r="QYU343" s="84"/>
      <c r="QYV343" s="84"/>
      <c r="QYW343" s="84"/>
      <c r="QYX343" s="84"/>
      <c r="QYY343" s="84"/>
      <c r="QYZ343" s="84"/>
      <c r="QZA343" s="84"/>
      <c r="QZB343" s="84"/>
      <c r="QZC343" s="84"/>
      <c r="QZD343" s="84"/>
      <c r="QZE343" s="84"/>
      <c r="QZF343" s="84"/>
      <c r="QZG343" s="84"/>
      <c r="QZH343" s="84"/>
      <c r="QZI343" s="84"/>
      <c r="QZJ343" s="84"/>
      <c r="QZK343" s="84"/>
      <c r="QZL343" s="84"/>
      <c r="QZM343" s="84"/>
      <c r="QZN343" s="84"/>
      <c r="QZO343" s="84"/>
      <c r="QZP343" s="84"/>
      <c r="QZQ343" s="84"/>
      <c r="QZR343" s="84"/>
      <c r="QZS343" s="84"/>
      <c r="QZT343" s="84"/>
      <c r="QZU343" s="84"/>
      <c r="QZV343" s="84"/>
      <c r="QZW343" s="84"/>
      <c r="QZX343" s="84"/>
      <c r="QZY343" s="84"/>
      <c r="QZZ343" s="84"/>
      <c r="RAA343" s="84"/>
      <c r="RAB343" s="84"/>
      <c r="RAC343" s="84"/>
      <c r="RAD343" s="84"/>
      <c r="RAE343" s="84"/>
      <c r="RAF343" s="84"/>
      <c r="RAG343" s="84"/>
      <c r="RAH343" s="84"/>
      <c r="RAI343" s="84"/>
      <c r="RAJ343" s="84"/>
      <c r="RAK343" s="84"/>
      <c r="RAL343" s="84"/>
      <c r="RAM343" s="84"/>
      <c r="RAN343" s="84"/>
      <c r="RAO343" s="84"/>
      <c r="RAP343" s="84"/>
      <c r="RAQ343" s="84"/>
      <c r="RAR343" s="84"/>
      <c r="RAS343" s="84"/>
      <c r="RAT343" s="84"/>
      <c r="RAU343" s="84"/>
      <c r="RAV343" s="84"/>
      <c r="RAW343" s="84"/>
      <c r="RAX343" s="84"/>
      <c r="RAY343" s="84"/>
      <c r="RAZ343" s="84"/>
      <c r="RBA343" s="84"/>
      <c r="RBB343" s="84"/>
      <c r="RBC343" s="84"/>
      <c r="RBD343" s="84"/>
      <c r="RBE343" s="84"/>
      <c r="RBF343" s="84"/>
      <c r="RBG343" s="84"/>
      <c r="RBH343" s="84"/>
      <c r="RBI343" s="84"/>
      <c r="RBJ343" s="84"/>
      <c r="RBK343" s="84"/>
      <c r="RBL343" s="84"/>
      <c r="RBM343" s="84"/>
      <c r="RBN343" s="84"/>
      <c r="RBO343" s="84"/>
      <c r="RBP343" s="84"/>
      <c r="RBQ343" s="84"/>
      <c r="RBR343" s="84"/>
      <c r="RBS343" s="84"/>
      <c r="RBT343" s="84"/>
      <c r="RBU343" s="84"/>
      <c r="RBV343" s="84"/>
      <c r="RBW343" s="84"/>
      <c r="RBX343" s="84"/>
      <c r="RBY343" s="84"/>
      <c r="RBZ343" s="84"/>
      <c r="RCA343" s="84"/>
      <c r="RCB343" s="84"/>
      <c r="RCC343" s="84"/>
      <c r="RCD343" s="84"/>
      <c r="RCE343" s="84"/>
      <c r="RCF343" s="84"/>
      <c r="RCG343" s="84"/>
      <c r="RCH343" s="84"/>
      <c r="RCI343" s="84"/>
      <c r="RCJ343" s="84"/>
      <c r="RCK343" s="84"/>
      <c r="RCL343" s="84"/>
      <c r="RCM343" s="84"/>
      <c r="RCN343" s="84"/>
      <c r="RCO343" s="84"/>
      <c r="RCP343" s="84"/>
      <c r="RCQ343" s="84"/>
      <c r="RCR343" s="84"/>
      <c r="RCS343" s="84"/>
      <c r="RCT343" s="84"/>
      <c r="RCU343" s="84"/>
      <c r="RCV343" s="84"/>
      <c r="RCW343" s="84"/>
      <c r="RCX343" s="84"/>
      <c r="RCY343" s="84"/>
      <c r="RCZ343" s="84"/>
      <c r="RDA343" s="84"/>
      <c r="RDB343" s="84"/>
      <c r="RDC343" s="84"/>
      <c r="RDD343" s="84"/>
      <c r="RDE343" s="84"/>
      <c r="RDF343" s="84"/>
      <c r="RDG343" s="84"/>
      <c r="RDH343" s="84"/>
      <c r="RDI343" s="84"/>
      <c r="RDJ343" s="84"/>
      <c r="RDK343" s="84"/>
      <c r="RDL343" s="84"/>
      <c r="RDM343" s="84"/>
      <c r="RDN343" s="84"/>
      <c r="RDO343" s="84"/>
      <c r="RDP343" s="84"/>
      <c r="RDQ343" s="84"/>
      <c r="RDR343" s="84"/>
      <c r="RDS343" s="84"/>
      <c r="RDT343" s="84"/>
      <c r="RDU343" s="84"/>
      <c r="RDV343" s="84"/>
      <c r="RDW343" s="84"/>
      <c r="RDX343" s="84"/>
      <c r="RDY343" s="84"/>
      <c r="RDZ343" s="84"/>
      <c r="REA343" s="84"/>
      <c r="REB343" s="84"/>
      <c r="REC343" s="84"/>
      <c r="RED343" s="84"/>
      <c r="REE343" s="84"/>
      <c r="REF343" s="84"/>
      <c r="REG343" s="84"/>
      <c r="REH343" s="84"/>
      <c r="REI343" s="84"/>
      <c r="REJ343" s="84"/>
      <c r="REK343" s="84"/>
      <c r="REL343" s="84"/>
      <c r="REM343" s="84"/>
      <c r="REN343" s="84"/>
      <c r="REO343" s="84"/>
      <c r="REP343" s="84"/>
      <c r="REQ343" s="84"/>
      <c r="RER343" s="84"/>
      <c r="RES343" s="84"/>
      <c r="RET343" s="84"/>
      <c r="REU343" s="84"/>
      <c r="REV343" s="84"/>
      <c r="REW343" s="84"/>
      <c r="REX343" s="84"/>
      <c r="REY343" s="84"/>
      <c r="REZ343" s="84"/>
      <c r="RFA343" s="84"/>
      <c r="RFB343" s="84"/>
      <c r="RFC343" s="84"/>
      <c r="RFD343" s="84"/>
      <c r="RFE343" s="84"/>
      <c r="RFF343" s="84"/>
      <c r="RFG343" s="84"/>
      <c r="RFH343" s="84"/>
      <c r="RFI343" s="84"/>
      <c r="RFJ343" s="84"/>
      <c r="RFK343" s="84"/>
      <c r="RFL343" s="84"/>
      <c r="RFM343" s="84"/>
      <c r="RFN343" s="84"/>
      <c r="RFO343" s="84"/>
      <c r="RFP343" s="84"/>
      <c r="RFQ343" s="84"/>
      <c r="RFR343" s="84"/>
      <c r="RFS343" s="84"/>
      <c r="RFT343" s="84"/>
      <c r="RFU343" s="84"/>
      <c r="RFV343" s="84"/>
      <c r="RFW343" s="84"/>
      <c r="RFX343" s="84"/>
      <c r="RFY343" s="84"/>
      <c r="RFZ343" s="84"/>
      <c r="RGA343" s="84"/>
      <c r="RGB343" s="84"/>
      <c r="RGC343" s="84"/>
      <c r="RGD343" s="84"/>
      <c r="RGE343" s="84"/>
      <c r="RGF343" s="84"/>
      <c r="RGG343" s="84"/>
      <c r="RGH343" s="84"/>
      <c r="RGI343" s="84"/>
      <c r="RGJ343" s="84"/>
      <c r="RGK343" s="84"/>
      <c r="RGL343" s="84"/>
      <c r="RGM343" s="84"/>
      <c r="RGN343" s="84"/>
      <c r="RGO343" s="84"/>
      <c r="RGP343" s="84"/>
      <c r="RGQ343" s="84"/>
      <c r="RGR343" s="84"/>
      <c r="RGS343" s="84"/>
      <c r="RGT343" s="84"/>
      <c r="RGU343" s="84"/>
      <c r="RGV343" s="84"/>
      <c r="RGW343" s="84"/>
      <c r="RGX343" s="84"/>
      <c r="RGY343" s="84"/>
      <c r="RGZ343" s="84"/>
      <c r="RHA343" s="84"/>
      <c r="RHB343" s="84"/>
      <c r="RHC343" s="84"/>
      <c r="RHD343" s="84"/>
      <c r="RHE343" s="84"/>
      <c r="RHF343" s="84"/>
      <c r="RHG343" s="84"/>
      <c r="RHH343" s="84"/>
      <c r="RHI343" s="84"/>
      <c r="RHJ343" s="84"/>
      <c r="RHK343" s="84"/>
      <c r="RHL343" s="84"/>
      <c r="RHM343" s="84"/>
      <c r="RHN343" s="84"/>
      <c r="RHO343" s="84"/>
      <c r="RHP343" s="84"/>
      <c r="RHQ343" s="84"/>
      <c r="RHR343" s="84"/>
      <c r="RHS343" s="84"/>
      <c r="RHT343" s="84"/>
      <c r="RHU343" s="84"/>
      <c r="RHV343" s="84"/>
      <c r="RHW343" s="84"/>
      <c r="RHX343" s="84"/>
      <c r="RHY343" s="84"/>
      <c r="RHZ343" s="84"/>
      <c r="RIA343" s="84"/>
      <c r="RIB343" s="84"/>
      <c r="RIC343" s="84"/>
      <c r="RID343" s="84"/>
      <c r="RIE343" s="84"/>
      <c r="RIF343" s="84"/>
      <c r="RIG343" s="84"/>
      <c r="RIH343" s="84"/>
      <c r="RII343" s="84"/>
      <c r="RIJ343" s="84"/>
      <c r="RIK343" s="84"/>
      <c r="RIL343" s="84"/>
      <c r="RIM343" s="84"/>
      <c r="RIN343" s="84"/>
      <c r="RIO343" s="84"/>
      <c r="RIP343" s="84"/>
      <c r="RIQ343" s="84"/>
      <c r="RIR343" s="84"/>
      <c r="RIS343" s="84"/>
      <c r="RIT343" s="84"/>
      <c r="RIU343" s="84"/>
      <c r="RIV343" s="84"/>
      <c r="RIW343" s="84"/>
      <c r="RIX343" s="84"/>
      <c r="RIY343" s="84"/>
      <c r="RIZ343" s="84"/>
      <c r="RJA343" s="84"/>
      <c r="RJB343" s="84"/>
      <c r="RJC343" s="84"/>
      <c r="RJD343" s="84"/>
      <c r="RJE343" s="84"/>
      <c r="RJF343" s="84"/>
      <c r="RJG343" s="84"/>
      <c r="RJH343" s="84"/>
      <c r="RJI343" s="84"/>
      <c r="RJJ343" s="84"/>
      <c r="RJK343" s="84"/>
      <c r="RJL343" s="84"/>
      <c r="RJM343" s="84"/>
      <c r="RJN343" s="84"/>
      <c r="RJO343" s="84"/>
      <c r="RJP343" s="84"/>
      <c r="RJQ343" s="84"/>
      <c r="RJR343" s="84"/>
      <c r="RJS343" s="84"/>
      <c r="RJT343" s="84"/>
      <c r="RJU343" s="84"/>
      <c r="RJV343" s="84"/>
      <c r="RJW343" s="84"/>
      <c r="RJX343" s="84"/>
      <c r="RJY343" s="84"/>
      <c r="RJZ343" s="84"/>
      <c r="RKA343" s="84"/>
      <c r="RKB343" s="84"/>
      <c r="RKC343" s="84"/>
      <c r="RKD343" s="84"/>
      <c r="RKE343" s="84"/>
      <c r="RKF343" s="84"/>
      <c r="RKG343" s="84"/>
      <c r="RKH343" s="84"/>
      <c r="RKI343" s="84"/>
      <c r="RKJ343" s="84"/>
      <c r="RKK343" s="84"/>
      <c r="RKL343" s="84"/>
      <c r="RKM343" s="84"/>
      <c r="RKN343" s="84"/>
      <c r="RKO343" s="84"/>
      <c r="RKP343" s="84"/>
      <c r="RKQ343" s="84"/>
      <c r="RKR343" s="84"/>
      <c r="RKS343" s="84"/>
      <c r="RKT343" s="84"/>
      <c r="RKU343" s="84"/>
      <c r="RKV343" s="84"/>
      <c r="RKW343" s="84"/>
      <c r="RKX343" s="84"/>
      <c r="RKY343" s="84"/>
      <c r="RKZ343" s="84"/>
      <c r="RLA343" s="84"/>
      <c r="RLB343" s="84"/>
      <c r="RLC343" s="84"/>
      <c r="RLD343" s="84"/>
      <c r="RLE343" s="84"/>
      <c r="RLF343" s="84"/>
      <c r="RLG343" s="84"/>
      <c r="RLH343" s="84"/>
      <c r="RLI343" s="84"/>
      <c r="RLJ343" s="84"/>
      <c r="RLK343" s="84"/>
      <c r="RLL343" s="84"/>
      <c r="RLM343" s="84"/>
      <c r="RLN343" s="84"/>
      <c r="RLO343" s="84"/>
      <c r="RLP343" s="84"/>
      <c r="RLQ343" s="84"/>
      <c r="RLR343" s="84"/>
      <c r="RLS343" s="84"/>
      <c r="RLT343" s="84"/>
      <c r="RLU343" s="84"/>
      <c r="RLV343" s="84"/>
      <c r="RLW343" s="84"/>
      <c r="RLX343" s="84"/>
      <c r="RLY343" s="84"/>
      <c r="RLZ343" s="84"/>
      <c r="RMA343" s="84"/>
      <c r="RMB343" s="84"/>
      <c r="RMC343" s="84"/>
      <c r="RMD343" s="84"/>
      <c r="RME343" s="84"/>
      <c r="RMF343" s="84"/>
      <c r="RMG343" s="84"/>
      <c r="RMH343" s="84"/>
      <c r="RMI343" s="84"/>
      <c r="RMJ343" s="84"/>
      <c r="RMK343" s="84"/>
      <c r="RML343" s="84"/>
      <c r="RMM343" s="84"/>
      <c r="RMN343" s="84"/>
      <c r="RMO343" s="84"/>
      <c r="RMP343" s="84"/>
      <c r="RMQ343" s="84"/>
      <c r="RMR343" s="84"/>
      <c r="RMS343" s="84"/>
      <c r="RMT343" s="84"/>
      <c r="RMU343" s="84"/>
      <c r="RMV343" s="84"/>
      <c r="RMW343" s="84"/>
      <c r="RMX343" s="84"/>
      <c r="RMY343" s="84"/>
      <c r="RMZ343" s="84"/>
      <c r="RNA343" s="84"/>
      <c r="RNB343" s="84"/>
      <c r="RNC343" s="84"/>
      <c r="RND343" s="84"/>
      <c r="RNE343" s="84"/>
      <c r="RNF343" s="84"/>
      <c r="RNG343" s="84"/>
      <c r="RNH343" s="84"/>
      <c r="RNI343" s="84"/>
      <c r="RNJ343" s="84"/>
      <c r="RNK343" s="84"/>
      <c r="RNL343" s="84"/>
      <c r="RNM343" s="84"/>
      <c r="RNN343" s="84"/>
      <c r="RNO343" s="84"/>
      <c r="RNP343" s="84"/>
      <c r="RNQ343" s="84"/>
      <c r="RNR343" s="84"/>
      <c r="RNS343" s="84"/>
      <c r="RNT343" s="84"/>
      <c r="RNU343" s="84"/>
      <c r="RNV343" s="84"/>
      <c r="RNW343" s="84"/>
      <c r="RNX343" s="84"/>
      <c r="RNY343" s="84"/>
      <c r="RNZ343" s="84"/>
      <c r="ROA343" s="84"/>
      <c r="ROB343" s="84"/>
      <c r="ROC343" s="84"/>
      <c r="ROD343" s="84"/>
      <c r="ROE343" s="84"/>
      <c r="ROF343" s="84"/>
      <c r="ROG343" s="84"/>
      <c r="ROH343" s="84"/>
      <c r="ROI343" s="84"/>
      <c r="ROJ343" s="84"/>
      <c r="ROK343" s="84"/>
      <c r="ROL343" s="84"/>
      <c r="ROM343" s="84"/>
      <c r="RON343" s="84"/>
      <c r="ROO343" s="84"/>
      <c r="ROP343" s="84"/>
      <c r="ROQ343" s="84"/>
      <c r="ROR343" s="84"/>
      <c r="ROS343" s="84"/>
      <c r="ROT343" s="84"/>
      <c r="ROU343" s="84"/>
      <c r="ROV343" s="84"/>
      <c r="ROW343" s="84"/>
      <c r="ROX343" s="84"/>
      <c r="ROY343" s="84"/>
      <c r="ROZ343" s="84"/>
      <c r="RPA343" s="84"/>
      <c r="RPB343" s="84"/>
      <c r="RPC343" s="84"/>
      <c r="RPD343" s="84"/>
      <c r="RPE343" s="84"/>
      <c r="RPF343" s="84"/>
      <c r="RPG343" s="84"/>
      <c r="RPH343" s="84"/>
      <c r="RPI343" s="84"/>
      <c r="RPJ343" s="84"/>
      <c r="RPK343" s="84"/>
      <c r="RPL343" s="84"/>
      <c r="RPM343" s="84"/>
      <c r="RPN343" s="84"/>
      <c r="RPO343" s="84"/>
      <c r="RPP343" s="84"/>
      <c r="RPQ343" s="84"/>
      <c r="RPR343" s="84"/>
      <c r="RPS343" s="84"/>
      <c r="RPT343" s="84"/>
      <c r="RPU343" s="84"/>
      <c r="RPV343" s="84"/>
      <c r="RPW343" s="84"/>
      <c r="RPX343" s="84"/>
      <c r="RPY343" s="84"/>
      <c r="RPZ343" s="84"/>
      <c r="RQA343" s="84"/>
      <c r="RQB343" s="84"/>
      <c r="RQC343" s="84"/>
      <c r="RQD343" s="84"/>
      <c r="RQE343" s="84"/>
      <c r="RQF343" s="84"/>
      <c r="RQG343" s="84"/>
      <c r="RQH343" s="84"/>
      <c r="RQI343" s="84"/>
      <c r="RQJ343" s="84"/>
      <c r="RQK343" s="84"/>
      <c r="RQL343" s="84"/>
      <c r="RQM343" s="84"/>
      <c r="RQN343" s="84"/>
      <c r="RQO343" s="84"/>
      <c r="RQP343" s="84"/>
      <c r="RQQ343" s="84"/>
      <c r="RQR343" s="84"/>
      <c r="RQS343" s="84"/>
      <c r="RQT343" s="84"/>
      <c r="RQU343" s="84"/>
      <c r="RQV343" s="84"/>
      <c r="RQW343" s="84"/>
      <c r="RQX343" s="84"/>
      <c r="RQY343" s="84"/>
      <c r="RQZ343" s="84"/>
      <c r="RRA343" s="84"/>
      <c r="RRB343" s="84"/>
      <c r="RRC343" s="84"/>
      <c r="RRD343" s="84"/>
      <c r="RRE343" s="84"/>
      <c r="RRF343" s="84"/>
      <c r="RRG343" s="84"/>
      <c r="RRH343" s="84"/>
      <c r="RRI343" s="84"/>
      <c r="RRJ343" s="84"/>
      <c r="RRK343" s="84"/>
      <c r="RRL343" s="84"/>
      <c r="RRM343" s="84"/>
      <c r="RRN343" s="84"/>
      <c r="RRO343" s="84"/>
      <c r="RRP343" s="84"/>
      <c r="RRQ343" s="84"/>
      <c r="RRR343" s="84"/>
      <c r="RRS343" s="84"/>
      <c r="RRT343" s="84"/>
      <c r="RRU343" s="84"/>
      <c r="RRV343" s="84"/>
      <c r="RRW343" s="84"/>
      <c r="RRX343" s="84"/>
      <c r="RRY343" s="84"/>
      <c r="RRZ343" s="84"/>
      <c r="RSA343" s="84"/>
      <c r="RSB343" s="84"/>
      <c r="RSC343" s="84"/>
      <c r="RSD343" s="84"/>
      <c r="RSE343" s="84"/>
      <c r="RSF343" s="84"/>
      <c r="RSG343" s="84"/>
      <c r="RSH343" s="84"/>
      <c r="RSI343" s="84"/>
      <c r="RSJ343" s="84"/>
      <c r="RSK343" s="84"/>
      <c r="RSL343" s="84"/>
      <c r="RSM343" s="84"/>
      <c r="RSN343" s="84"/>
      <c r="RSO343" s="84"/>
      <c r="RSP343" s="84"/>
      <c r="RSQ343" s="84"/>
      <c r="RSR343" s="84"/>
      <c r="RSS343" s="84"/>
      <c r="RST343" s="84"/>
      <c r="RSU343" s="84"/>
      <c r="RSV343" s="84"/>
      <c r="RSW343" s="84"/>
      <c r="RSX343" s="84"/>
      <c r="RSY343" s="84"/>
      <c r="RSZ343" s="84"/>
      <c r="RTA343" s="84"/>
      <c r="RTB343" s="84"/>
      <c r="RTC343" s="84"/>
      <c r="RTD343" s="84"/>
      <c r="RTE343" s="84"/>
      <c r="RTF343" s="84"/>
      <c r="RTG343" s="84"/>
      <c r="RTH343" s="84"/>
      <c r="RTI343" s="84"/>
      <c r="RTJ343" s="84"/>
      <c r="RTK343" s="84"/>
      <c r="RTL343" s="84"/>
      <c r="RTM343" s="84"/>
      <c r="RTN343" s="84"/>
      <c r="RTO343" s="84"/>
      <c r="RTP343" s="84"/>
      <c r="RTQ343" s="84"/>
      <c r="RTR343" s="84"/>
      <c r="RTS343" s="84"/>
      <c r="RTT343" s="84"/>
      <c r="RTU343" s="84"/>
      <c r="RTV343" s="84"/>
      <c r="RTW343" s="84"/>
      <c r="RTX343" s="84"/>
      <c r="RTY343" s="84"/>
      <c r="RTZ343" s="84"/>
      <c r="RUA343" s="84"/>
      <c r="RUB343" s="84"/>
      <c r="RUC343" s="84"/>
      <c r="RUD343" s="84"/>
      <c r="RUE343" s="84"/>
      <c r="RUF343" s="84"/>
      <c r="RUG343" s="84"/>
      <c r="RUH343" s="84"/>
      <c r="RUI343" s="84"/>
      <c r="RUJ343" s="84"/>
      <c r="RUK343" s="84"/>
      <c r="RUL343" s="84"/>
      <c r="RUM343" s="84"/>
      <c r="RUN343" s="84"/>
      <c r="RUO343" s="84"/>
      <c r="RUP343" s="84"/>
      <c r="RUQ343" s="84"/>
      <c r="RUR343" s="84"/>
      <c r="RUS343" s="84"/>
      <c r="RUT343" s="84"/>
      <c r="RUU343" s="84"/>
      <c r="RUV343" s="84"/>
      <c r="RUW343" s="84"/>
      <c r="RUX343" s="84"/>
      <c r="RUY343" s="84"/>
      <c r="RUZ343" s="84"/>
      <c r="RVA343" s="84"/>
      <c r="RVB343" s="84"/>
      <c r="RVC343" s="84"/>
      <c r="RVD343" s="84"/>
      <c r="RVE343" s="84"/>
      <c r="RVF343" s="84"/>
      <c r="RVG343" s="84"/>
      <c r="RVH343" s="84"/>
      <c r="RVI343" s="84"/>
      <c r="RVJ343" s="84"/>
      <c r="RVK343" s="84"/>
      <c r="RVL343" s="84"/>
      <c r="RVM343" s="84"/>
      <c r="RVN343" s="84"/>
      <c r="RVO343" s="84"/>
      <c r="RVP343" s="84"/>
      <c r="RVQ343" s="84"/>
      <c r="RVR343" s="84"/>
      <c r="RVS343" s="84"/>
      <c r="RVT343" s="84"/>
      <c r="RVU343" s="84"/>
      <c r="RVV343" s="84"/>
      <c r="RVW343" s="84"/>
      <c r="RVX343" s="84"/>
      <c r="RVY343" s="84"/>
      <c r="RVZ343" s="84"/>
      <c r="RWA343" s="84"/>
      <c r="RWB343" s="84"/>
      <c r="RWC343" s="84"/>
      <c r="RWD343" s="84"/>
      <c r="RWE343" s="84"/>
      <c r="RWF343" s="84"/>
      <c r="RWG343" s="84"/>
      <c r="RWH343" s="84"/>
      <c r="RWI343" s="84"/>
      <c r="RWJ343" s="84"/>
      <c r="RWK343" s="84"/>
      <c r="RWL343" s="84"/>
      <c r="RWM343" s="84"/>
      <c r="RWN343" s="84"/>
      <c r="RWO343" s="84"/>
      <c r="RWP343" s="84"/>
      <c r="RWQ343" s="84"/>
      <c r="RWR343" s="84"/>
      <c r="RWS343" s="84"/>
      <c r="RWT343" s="84"/>
      <c r="RWU343" s="84"/>
      <c r="RWV343" s="84"/>
      <c r="RWW343" s="84"/>
      <c r="RWX343" s="84"/>
      <c r="RWY343" s="84"/>
      <c r="RWZ343" s="84"/>
      <c r="RXA343" s="84"/>
      <c r="RXB343" s="84"/>
      <c r="RXC343" s="84"/>
      <c r="RXD343" s="84"/>
      <c r="RXE343" s="84"/>
      <c r="RXF343" s="84"/>
      <c r="RXG343" s="84"/>
      <c r="RXH343" s="84"/>
      <c r="RXI343" s="84"/>
      <c r="RXJ343" s="84"/>
      <c r="RXK343" s="84"/>
      <c r="RXL343" s="84"/>
      <c r="RXM343" s="84"/>
      <c r="RXN343" s="84"/>
      <c r="RXO343" s="84"/>
      <c r="RXP343" s="84"/>
      <c r="RXQ343" s="84"/>
      <c r="RXR343" s="84"/>
      <c r="RXS343" s="84"/>
      <c r="RXT343" s="84"/>
      <c r="RXU343" s="84"/>
      <c r="RXV343" s="84"/>
      <c r="RXW343" s="84"/>
      <c r="RXX343" s="84"/>
      <c r="RXY343" s="84"/>
      <c r="RXZ343" s="84"/>
      <c r="RYA343" s="84"/>
      <c r="RYB343" s="84"/>
      <c r="RYC343" s="84"/>
      <c r="RYD343" s="84"/>
      <c r="RYE343" s="84"/>
      <c r="RYF343" s="84"/>
      <c r="RYG343" s="84"/>
      <c r="RYH343" s="84"/>
      <c r="RYI343" s="84"/>
      <c r="RYJ343" s="84"/>
      <c r="RYK343" s="84"/>
      <c r="RYL343" s="84"/>
      <c r="RYM343" s="84"/>
      <c r="RYN343" s="84"/>
      <c r="RYO343" s="84"/>
      <c r="RYP343" s="84"/>
      <c r="RYQ343" s="84"/>
      <c r="RYR343" s="84"/>
      <c r="RYS343" s="84"/>
      <c r="RYT343" s="84"/>
      <c r="RYU343" s="84"/>
      <c r="RYV343" s="84"/>
      <c r="RYW343" s="84"/>
      <c r="RYX343" s="84"/>
      <c r="RYY343" s="84"/>
      <c r="RYZ343" s="84"/>
      <c r="RZA343" s="84"/>
      <c r="RZB343" s="84"/>
      <c r="RZC343" s="84"/>
      <c r="RZD343" s="84"/>
      <c r="RZE343" s="84"/>
      <c r="RZF343" s="84"/>
      <c r="RZG343" s="84"/>
      <c r="RZH343" s="84"/>
      <c r="RZI343" s="84"/>
      <c r="RZJ343" s="84"/>
      <c r="RZK343" s="84"/>
      <c r="RZL343" s="84"/>
      <c r="RZM343" s="84"/>
      <c r="RZN343" s="84"/>
      <c r="RZO343" s="84"/>
      <c r="RZP343" s="84"/>
      <c r="RZQ343" s="84"/>
      <c r="RZR343" s="84"/>
      <c r="RZS343" s="84"/>
      <c r="RZT343" s="84"/>
      <c r="RZU343" s="84"/>
      <c r="RZV343" s="84"/>
      <c r="RZW343" s="84"/>
      <c r="RZX343" s="84"/>
      <c r="RZY343" s="84"/>
      <c r="RZZ343" s="84"/>
      <c r="SAA343" s="84"/>
      <c r="SAB343" s="84"/>
      <c r="SAC343" s="84"/>
      <c r="SAD343" s="84"/>
      <c r="SAE343" s="84"/>
      <c r="SAF343" s="84"/>
      <c r="SAG343" s="84"/>
      <c r="SAH343" s="84"/>
      <c r="SAI343" s="84"/>
      <c r="SAJ343" s="84"/>
      <c r="SAK343" s="84"/>
      <c r="SAL343" s="84"/>
      <c r="SAM343" s="84"/>
      <c r="SAN343" s="84"/>
      <c r="SAO343" s="84"/>
      <c r="SAP343" s="84"/>
      <c r="SAQ343" s="84"/>
      <c r="SAR343" s="84"/>
      <c r="SAS343" s="84"/>
      <c r="SAT343" s="84"/>
      <c r="SAU343" s="84"/>
      <c r="SAV343" s="84"/>
      <c r="SAW343" s="84"/>
      <c r="SAX343" s="84"/>
      <c r="SAY343" s="84"/>
      <c r="SAZ343" s="84"/>
      <c r="SBA343" s="84"/>
      <c r="SBB343" s="84"/>
      <c r="SBC343" s="84"/>
      <c r="SBD343" s="84"/>
      <c r="SBE343" s="84"/>
      <c r="SBF343" s="84"/>
      <c r="SBG343" s="84"/>
      <c r="SBH343" s="84"/>
      <c r="SBI343" s="84"/>
      <c r="SBJ343" s="84"/>
      <c r="SBK343" s="84"/>
      <c r="SBL343" s="84"/>
      <c r="SBM343" s="84"/>
      <c r="SBN343" s="84"/>
      <c r="SBO343" s="84"/>
      <c r="SBP343" s="84"/>
      <c r="SBQ343" s="84"/>
      <c r="SBR343" s="84"/>
      <c r="SBS343" s="84"/>
      <c r="SBT343" s="84"/>
      <c r="SBU343" s="84"/>
      <c r="SBV343" s="84"/>
      <c r="SBW343" s="84"/>
      <c r="SBX343" s="84"/>
      <c r="SBY343" s="84"/>
      <c r="SBZ343" s="84"/>
      <c r="SCA343" s="84"/>
      <c r="SCB343" s="84"/>
      <c r="SCC343" s="84"/>
      <c r="SCD343" s="84"/>
      <c r="SCE343" s="84"/>
      <c r="SCF343" s="84"/>
      <c r="SCG343" s="84"/>
      <c r="SCH343" s="84"/>
      <c r="SCI343" s="84"/>
      <c r="SCJ343" s="84"/>
      <c r="SCK343" s="84"/>
      <c r="SCL343" s="84"/>
      <c r="SCM343" s="84"/>
      <c r="SCN343" s="84"/>
      <c r="SCO343" s="84"/>
      <c r="SCP343" s="84"/>
      <c r="SCQ343" s="84"/>
      <c r="SCR343" s="84"/>
      <c r="SCS343" s="84"/>
      <c r="SCT343" s="84"/>
      <c r="SCU343" s="84"/>
      <c r="SCV343" s="84"/>
      <c r="SCW343" s="84"/>
      <c r="SCX343" s="84"/>
      <c r="SCY343" s="84"/>
      <c r="SCZ343" s="84"/>
      <c r="SDA343" s="84"/>
      <c r="SDB343" s="84"/>
      <c r="SDC343" s="84"/>
      <c r="SDD343" s="84"/>
      <c r="SDE343" s="84"/>
      <c r="SDF343" s="84"/>
      <c r="SDG343" s="84"/>
      <c r="SDH343" s="84"/>
      <c r="SDI343" s="84"/>
      <c r="SDJ343" s="84"/>
      <c r="SDK343" s="84"/>
      <c r="SDL343" s="84"/>
      <c r="SDM343" s="84"/>
      <c r="SDN343" s="84"/>
      <c r="SDO343" s="84"/>
      <c r="SDP343" s="84"/>
      <c r="SDQ343" s="84"/>
      <c r="SDR343" s="84"/>
      <c r="SDS343" s="84"/>
      <c r="SDT343" s="84"/>
      <c r="SDU343" s="84"/>
      <c r="SDV343" s="84"/>
      <c r="SDW343" s="84"/>
      <c r="SDX343" s="84"/>
      <c r="SDY343" s="84"/>
      <c r="SDZ343" s="84"/>
      <c r="SEA343" s="84"/>
      <c r="SEB343" s="84"/>
      <c r="SEC343" s="84"/>
      <c r="SED343" s="84"/>
      <c r="SEE343" s="84"/>
      <c r="SEF343" s="84"/>
      <c r="SEG343" s="84"/>
      <c r="SEH343" s="84"/>
      <c r="SEI343" s="84"/>
      <c r="SEJ343" s="84"/>
      <c r="SEK343" s="84"/>
      <c r="SEL343" s="84"/>
      <c r="SEM343" s="84"/>
      <c r="SEN343" s="84"/>
      <c r="SEO343" s="84"/>
      <c r="SEP343" s="84"/>
      <c r="SEQ343" s="84"/>
      <c r="SER343" s="84"/>
      <c r="SES343" s="84"/>
      <c r="SET343" s="84"/>
      <c r="SEU343" s="84"/>
      <c r="SEV343" s="84"/>
      <c r="SEW343" s="84"/>
      <c r="SEX343" s="84"/>
      <c r="SEY343" s="84"/>
      <c r="SEZ343" s="84"/>
      <c r="SFA343" s="84"/>
      <c r="SFB343" s="84"/>
      <c r="SFC343" s="84"/>
      <c r="SFD343" s="84"/>
      <c r="SFE343" s="84"/>
      <c r="SFF343" s="84"/>
      <c r="SFG343" s="84"/>
      <c r="SFH343" s="84"/>
      <c r="SFI343" s="84"/>
      <c r="SFJ343" s="84"/>
      <c r="SFK343" s="84"/>
      <c r="SFL343" s="84"/>
      <c r="SFM343" s="84"/>
      <c r="SFN343" s="84"/>
      <c r="SFO343" s="84"/>
      <c r="SFP343" s="84"/>
      <c r="SFQ343" s="84"/>
      <c r="SFR343" s="84"/>
      <c r="SFS343" s="84"/>
      <c r="SFT343" s="84"/>
      <c r="SFU343" s="84"/>
      <c r="SFV343" s="84"/>
      <c r="SFW343" s="84"/>
      <c r="SFX343" s="84"/>
      <c r="SFY343" s="84"/>
      <c r="SFZ343" s="84"/>
      <c r="SGA343" s="84"/>
      <c r="SGB343" s="84"/>
      <c r="SGC343" s="84"/>
      <c r="SGD343" s="84"/>
      <c r="SGE343" s="84"/>
      <c r="SGF343" s="84"/>
      <c r="SGG343" s="84"/>
      <c r="SGH343" s="84"/>
      <c r="SGI343" s="84"/>
      <c r="SGJ343" s="84"/>
      <c r="SGK343" s="84"/>
      <c r="SGL343" s="84"/>
      <c r="SGM343" s="84"/>
      <c r="SGN343" s="84"/>
      <c r="SGO343" s="84"/>
      <c r="SGP343" s="84"/>
      <c r="SGQ343" s="84"/>
      <c r="SGR343" s="84"/>
      <c r="SGS343" s="84"/>
      <c r="SGT343" s="84"/>
      <c r="SGU343" s="84"/>
      <c r="SGV343" s="84"/>
      <c r="SGW343" s="84"/>
      <c r="SGX343" s="84"/>
      <c r="SGY343" s="84"/>
      <c r="SGZ343" s="84"/>
      <c r="SHA343" s="84"/>
      <c r="SHB343" s="84"/>
      <c r="SHC343" s="84"/>
      <c r="SHD343" s="84"/>
      <c r="SHE343" s="84"/>
      <c r="SHF343" s="84"/>
      <c r="SHG343" s="84"/>
      <c r="SHH343" s="84"/>
      <c r="SHI343" s="84"/>
      <c r="SHJ343" s="84"/>
      <c r="SHK343" s="84"/>
      <c r="SHL343" s="84"/>
      <c r="SHM343" s="84"/>
      <c r="SHN343" s="84"/>
      <c r="SHO343" s="84"/>
      <c r="SHP343" s="84"/>
      <c r="SHQ343" s="84"/>
      <c r="SHR343" s="84"/>
      <c r="SHS343" s="84"/>
      <c r="SHT343" s="84"/>
      <c r="SHU343" s="84"/>
      <c r="SHV343" s="84"/>
      <c r="SHW343" s="84"/>
      <c r="SHX343" s="84"/>
      <c r="SHY343" s="84"/>
      <c r="SHZ343" s="84"/>
      <c r="SIA343" s="84"/>
      <c r="SIB343" s="84"/>
      <c r="SIC343" s="84"/>
      <c r="SID343" s="84"/>
      <c r="SIE343" s="84"/>
      <c r="SIF343" s="84"/>
      <c r="SIG343" s="84"/>
      <c r="SIH343" s="84"/>
      <c r="SII343" s="84"/>
      <c r="SIJ343" s="84"/>
      <c r="SIK343" s="84"/>
      <c r="SIL343" s="84"/>
      <c r="SIM343" s="84"/>
      <c r="SIN343" s="84"/>
      <c r="SIO343" s="84"/>
      <c r="SIP343" s="84"/>
      <c r="SIQ343" s="84"/>
      <c r="SIR343" s="84"/>
      <c r="SIS343" s="84"/>
      <c r="SIT343" s="84"/>
      <c r="SIU343" s="84"/>
      <c r="SIV343" s="84"/>
      <c r="SIW343" s="84"/>
      <c r="SIX343" s="84"/>
      <c r="SIY343" s="84"/>
      <c r="SIZ343" s="84"/>
      <c r="SJA343" s="84"/>
      <c r="SJB343" s="84"/>
      <c r="SJC343" s="84"/>
      <c r="SJD343" s="84"/>
      <c r="SJE343" s="84"/>
      <c r="SJF343" s="84"/>
      <c r="SJG343" s="84"/>
      <c r="SJH343" s="84"/>
      <c r="SJI343" s="84"/>
      <c r="SJJ343" s="84"/>
      <c r="SJK343" s="84"/>
      <c r="SJL343" s="84"/>
      <c r="SJM343" s="84"/>
      <c r="SJN343" s="84"/>
      <c r="SJO343" s="84"/>
      <c r="SJP343" s="84"/>
      <c r="SJQ343" s="84"/>
      <c r="SJR343" s="84"/>
      <c r="SJS343" s="84"/>
      <c r="SJT343" s="84"/>
      <c r="SJU343" s="84"/>
      <c r="SJV343" s="84"/>
      <c r="SJW343" s="84"/>
      <c r="SJX343" s="84"/>
      <c r="SJY343" s="84"/>
      <c r="SJZ343" s="84"/>
      <c r="SKA343" s="84"/>
      <c r="SKB343" s="84"/>
      <c r="SKC343" s="84"/>
      <c r="SKD343" s="84"/>
      <c r="SKE343" s="84"/>
      <c r="SKF343" s="84"/>
      <c r="SKG343" s="84"/>
      <c r="SKH343" s="84"/>
      <c r="SKI343" s="84"/>
      <c r="SKJ343" s="84"/>
      <c r="SKK343" s="84"/>
      <c r="SKL343" s="84"/>
      <c r="SKM343" s="84"/>
      <c r="SKN343" s="84"/>
      <c r="SKO343" s="84"/>
      <c r="SKP343" s="84"/>
      <c r="SKQ343" s="84"/>
      <c r="SKR343" s="84"/>
      <c r="SKS343" s="84"/>
      <c r="SKT343" s="84"/>
      <c r="SKU343" s="84"/>
      <c r="SKV343" s="84"/>
      <c r="SKW343" s="84"/>
      <c r="SKX343" s="84"/>
      <c r="SKY343" s="84"/>
      <c r="SKZ343" s="84"/>
      <c r="SLA343" s="84"/>
      <c r="SLB343" s="84"/>
      <c r="SLC343" s="84"/>
      <c r="SLD343" s="84"/>
      <c r="SLE343" s="84"/>
      <c r="SLF343" s="84"/>
      <c r="SLG343" s="84"/>
      <c r="SLH343" s="84"/>
      <c r="SLI343" s="84"/>
      <c r="SLJ343" s="84"/>
      <c r="SLK343" s="84"/>
      <c r="SLL343" s="84"/>
      <c r="SLM343" s="84"/>
      <c r="SLN343" s="84"/>
      <c r="SLO343" s="84"/>
      <c r="SLP343" s="84"/>
      <c r="SLQ343" s="84"/>
      <c r="SLR343" s="84"/>
      <c r="SLS343" s="84"/>
      <c r="SLT343" s="84"/>
      <c r="SLU343" s="84"/>
      <c r="SLV343" s="84"/>
      <c r="SLW343" s="84"/>
      <c r="SLX343" s="84"/>
      <c r="SLY343" s="84"/>
      <c r="SLZ343" s="84"/>
      <c r="SMA343" s="84"/>
      <c r="SMB343" s="84"/>
      <c r="SMC343" s="84"/>
      <c r="SMD343" s="84"/>
      <c r="SME343" s="84"/>
      <c r="SMF343" s="84"/>
      <c r="SMG343" s="84"/>
      <c r="SMH343" s="84"/>
      <c r="SMI343" s="84"/>
      <c r="SMJ343" s="84"/>
      <c r="SMK343" s="84"/>
      <c r="SML343" s="84"/>
      <c r="SMM343" s="84"/>
      <c r="SMN343" s="84"/>
      <c r="SMO343" s="84"/>
      <c r="SMP343" s="84"/>
      <c r="SMQ343" s="84"/>
      <c r="SMR343" s="84"/>
      <c r="SMS343" s="84"/>
      <c r="SMT343" s="84"/>
      <c r="SMU343" s="84"/>
      <c r="SMV343" s="84"/>
      <c r="SMW343" s="84"/>
      <c r="SMX343" s="84"/>
      <c r="SMY343" s="84"/>
      <c r="SMZ343" s="84"/>
      <c r="SNA343" s="84"/>
      <c r="SNB343" s="84"/>
      <c r="SNC343" s="84"/>
      <c r="SND343" s="84"/>
      <c r="SNE343" s="84"/>
      <c r="SNF343" s="84"/>
      <c r="SNG343" s="84"/>
      <c r="SNH343" s="84"/>
      <c r="SNI343" s="84"/>
      <c r="SNJ343" s="84"/>
      <c r="SNK343" s="84"/>
      <c r="SNL343" s="84"/>
      <c r="SNM343" s="84"/>
      <c r="SNN343" s="84"/>
      <c r="SNO343" s="84"/>
      <c r="SNP343" s="84"/>
      <c r="SNQ343" s="84"/>
      <c r="SNR343" s="84"/>
      <c r="SNS343" s="84"/>
      <c r="SNT343" s="84"/>
      <c r="SNU343" s="84"/>
      <c r="SNV343" s="84"/>
      <c r="SNW343" s="84"/>
      <c r="SNX343" s="84"/>
      <c r="SNY343" s="84"/>
      <c r="SNZ343" s="84"/>
      <c r="SOA343" s="84"/>
      <c r="SOB343" s="84"/>
      <c r="SOC343" s="84"/>
      <c r="SOD343" s="84"/>
      <c r="SOE343" s="84"/>
      <c r="SOF343" s="84"/>
      <c r="SOG343" s="84"/>
      <c r="SOH343" s="84"/>
      <c r="SOI343" s="84"/>
      <c r="SOJ343" s="84"/>
      <c r="SOK343" s="84"/>
      <c r="SOL343" s="84"/>
      <c r="SOM343" s="84"/>
      <c r="SON343" s="84"/>
      <c r="SOO343" s="84"/>
      <c r="SOP343" s="84"/>
      <c r="SOQ343" s="84"/>
      <c r="SOR343" s="84"/>
      <c r="SOS343" s="84"/>
      <c r="SOT343" s="84"/>
      <c r="SOU343" s="84"/>
      <c r="SOV343" s="84"/>
      <c r="SOW343" s="84"/>
      <c r="SOX343" s="84"/>
      <c r="SOY343" s="84"/>
      <c r="SOZ343" s="84"/>
      <c r="SPA343" s="84"/>
      <c r="SPB343" s="84"/>
      <c r="SPC343" s="84"/>
      <c r="SPD343" s="84"/>
      <c r="SPE343" s="84"/>
      <c r="SPF343" s="84"/>
      <c r="SPG343" s="84"/>
      <c r="SPH343" s="84"/>
      <c r="SPI343" s="84"/>
      <c r="SPJ343" s="84"/>
      <c r="SPK343" s="84"/>
      <c r="SPL343" s="84"/>
      <c r="SPM343" s="84"/>
      <c r="SPN343" s="84"/>
      <c r="SPO343" s="84"/>
      <c r="SPP343" s="84"/>
      <c r="SPQ343" s="84"/>
      <c r="SPR343" s="84"/>
      <c r="SPS343" s="84"/>
      <c r="SPT343" s="84"/>
      <c r="SPU343" s="84"/>
      <c r="SPV343" s="84"/>
      <c r="SPW343" s="84"/>
      <c r="SPX343" s="84"/>
      <c r="SPY343" s="84"/>
      <c r="SPZ343" s="84"/>
      <c r="SQA343" s="84"/>
      <c r="SQB343" s="84"/>
      <c r="SQC343" s="84"/>
      <c r="SQD343" s="84"/>
      <c r="SQE343" s="84"/>
      <c r="SQF343" s="84"/>
      <c r="SQG343" s="84"/>
      <c r="SQH343" s="84"/>
      <c r="SQI343" s="84"/>
      <c r="SQJ343" s="84"/>
      <c r="SQK343" s="84"/>
      <c r="SQL343" s="84"/>
      <c r="SQM343" s="84"/>
      <c r="SQN343" s="84"/>
      <c r="SQO343" s="84"/>
      <c r="SQP343" s="84"/>
      <c r="SQQ343" s="84"/>
      <c r="SQR343" s="84"/>
      <c r="SQS343" s="84"/>
      <c r="SQT343" s="84"/>
      <c r="SQU343" s="84"/>
      <c r="SQV343" s="84"/>
      <c r="SQW343" s="84"/>
      <c r="SQX343" s="84"/>
      <c r="SQY343" s="84"/>
      <c r="SQZ343" s="84"/>
      <c r="SRA343" s="84"/>
      <c r="SRB343" s="84"/>
      <c r="SRC343" s="84"/>
      <c r="SRD343" s="84"/>
      <c r="SRE343" s="84"/>
      <c r="SRF343" s="84"/>
      <c r="SRG343" s="84"/>
      <c r="SRH343" s="84"/>
      <c r="SRI343" s="84"/>
      <c r="SRJ343" s="84"/>
      <c r="SRK343" s="84"/>
      <c r="SRL343" s="84"/>
      <c r="SRM343" s="84"/>
      <c r="SRN343" s="84"/>
      <c r="SRO343" s="84"/>
      <c r="SRP343" s="84"/>
      <c r="SRQ343" s="84"/>
      <c r="SRR343" s="84"/>
      <c r="SRS343" s="84"/>
      <c r="SRT343" s="84"/>
      <c r="SRU343" s="84"/>
      <c r="SRV343" s="84"/>
      <c r="SRW343" s="84"/>
      <c r="SRX343" s="84"/>
      <c r="SRY343" s="84"/>
      <c r="SRZ343" s="84"/>
      <c r="SSA343" s="84"/>
      <c r="SSB343" s="84"/>
      <c r="SSC343" s="84"/>
      <c r="SSD343" s="84"/>
      <c r="SSE343" s="84"/>
      <c r="SSF343" s="84"/>
      <c r="SSG343" s="84"/>
      <c r="SSH343" s="84"/>
      <c r="SSI343" s="84"/>
      <c r="SSJ343" s="84"/>
      <c r="SSK343" s="84"/>
      <c r="SSL343" s="84"/>
      <c r="SSM343" s="84"/>
      <c r="SSN343" s="84"/>
      <c r="SSO343" s="84"/>
      <c r="SSP343" s="84"/>
      <c r="SSQ343" s="84"/>
      <c r="SSR343" s="84"/>
      <c r="SSS343" s="84"/>
      <c r="SST343" s="84"/>
      <c r="SSU343" s="84"/>
      <c r="SSV343" s="84"/>
      <c r="SSW343" s="84"/>
      <c r="SSX343" s="84"/>
      <c r="SSY343" s="84"/>
      <c r="SSZ343" s="84"/>
      <c r="STA343" s="84"/>
      <c r="STB343" s="84"/>
      <c r="STC343" s="84"/>
      <c r="STD343" s="84"/>
      <c r="STE343" s="84"/>
      <c r="STF343" s="84"/>
      <c r="STG343" s="84"/>
      <c r="STH343" s="84"/>
      <c r="STI343" s="84"/>
      <c r="STJ343" s="84"/>
      <c r="STK343" s="84"/>
      <c r="STL343" s="84"/>
      <c r="STM343" s="84"/>
      <c r="STN343" s="84"/>
      <c r="STO343" s="84"/>
      <c r="STP343" s="84"/>
      <c r="STQ343" s="84"/>
      <c r="STR343" s="84"/>
      <c r="STS343" s="84"/>
      <c r="STT343" s="84"/>
      <c r="STU343" s="84"/>
      <c r="STV343" s="84"/>
      <c r="STW343" s="84"/>
      <c r="STX343" s="84"/>
      <c r="STY343" s="84"/>
      <c r="STZ343" s="84"/>
      <c r="SUA343" s="84"/>
      <c r="SUB343" s="84"/>
      <c r="SUC343" s="84"/>
      <c r="SUD343" s="84"/>
      <c r="SUE343" s="84"/>
      <c r="SUF343" s="84"/>
      <c r="SUG343" s="84"/>
      <c r="SUH343" s="84"/>
      <c r="SUI343" s="84"/>
      <c r="SUJ343" s="84"/>
      <c r="SUK343" s="84"/>
      <c r="SUL343" s="84"/>
      <c r="SUM343" s="84"/>
      <c r="SUN343" s="84"/>
      <c r="SUO343" s="84"/>
      <c r="SUP343" s="84"/>
      <c r="SUQ343" s="84"/>
      <c r="SUR343" s="84"/>
      <c r="SUS343" s="84"/>
      <c r="SUT343" s="84"/>
      <c r="SUU343" s="84"/>
      <c r="SUV343" s="84"/>
      <c r="SUW343" s="84"/>
      <c r="SUX343" s="84"/>
      <c r="SUY343" s="84"/>
      <c r="SUZ343" s="84"/>
      <c r="SVA343" s="84"/>
      <c r="SVB343" s="84"/>
      <c r="SVC343" s="84"/>
      <c r="SVD343" s="84"/>
      <c r="SVE343" s="84"/>
      <c r="SVF343" s="84"/>
      <c r="SVG343" s="84"/>
      <c r="SVH343" s="84"/>
      <c r="SVI343" s="84"/>
      <c r="SVJ343" s="84"/>
      <c r="SVK343" s="84"/>
      <c r="SVL343" s="84"/>
      <c r="SVM343" s="84"/>
      <c r="SVN343" s="84"/>
      <c r="SVO343" s="84"/>
      <c r="SVP343" s="84"/>
      <c r="SVQ343" s="84"/>
      <c r="SVR343" s="84"/>
      <c r="SVS343" s="84"/>
      <c r="SVT343" s="84"/>
      <c r="SVU343" s="84"/>
      <c r="SVV343" s="84"/>
      <c r="SVW343" s="84"/>
      <c r="SVX343" s="84"/>
      <c r="SVY343" s="84"/>
      <c r="SVZ343" s="84"/>
      <c r="SWA343" s="84"/>
      <c r="SWB343" s="84"/>
      <c r="SWC343" s="84"/>
      <c r="SWD343" s="84"/>
      <c r="SWE343" s="84"/>
      <c r="SWF343" s="84"/>
      <c r="SWG343" s="84"/>
      <c r="SWH343" s="84"/>
      <c r="SWI343" s="84"/>
      <c r="SWJ343" s="84"/>
      <c r="SWK343" s="84"/>
      <c r="SWL343" s="84"/>
      <c r="SWM343" s="84"/>
      <c r="SWN343" s="84"/>
      <c r="SWO343" s="84"/>
      <c r="SWP343" s="84"/>
      <c r="SWQ343" s="84"/>
      <c r="SWR343" s="84"/>
      <c r="SWS343" s="84"/>
      <c r="SWT343" s="84"/>
      <c r="SWU343" s="84"/>
      <c r="SWV343" s="84"/>
      <c r="SWW343" s="84"/>
      <c r="SWX343" s="84"/>
      <c r="SWY343" s="84"/>
      <c r="SWZ343" s="84"/>
      <c r="SXA343" s="84"/>
      <c r="SXB343" s="84"/>
      <c r="SXC343" s="84"/>
      <c r="SXD343" s="84"/>
      <c r="SXE343" s="84"/>
      <c r="SXF343" s="84"/>
      <c r="SXG343" s="84"/>
      <c r="SXH343" s="84"/>
      <c r="SXI343" s="84"/>
      <c r="SXJ343" s="84"/>
      <c r="SXK343" s="84"/>
      <c r="SXL343" s="84"/>
      <c r="SXM343" s="84"/>
      <c r="SXN343" s="84"/>
      <c r="SXO343" s="84"/>
      <c r="SXP343" s="84"/>
      <c r="SXQ343" s="84"/>
      <c r="SXR343" s="84"/>
      <c r="SXS343" s="84"/>
      <c r="SXT343" s="84"/>
      <c r="SXU343" s="84"/>
      <c r="SXV343" s="84"/>
      <c r="SXW343" s="84"/>
      <c r="SXX343" s="84"/>
      <c r="SXY343" s="84"/>
      <c r="SXZ343" s="84"/>
      <c r="SYA343" s="84"/>
      <c r="SYB343" s="84"/>
      <c r="SYC343" s="84"/>
      <c r="SYD343" s="84"/>
      <c r="SYE343" s="84"/>
      <c r="SYF343" s="84"/>
      <c r="SYG343" s="84"/>
      <c r="SYH343" s="84"/>
      <c r="SYI343" s="84"/>
      <c r="SYJ343" s="84"/>
      <c r="SYK343" s="84"/>
      <c r="SYL343" s="84"/>
      <c r="SYM343" s="84"/>
      <c r="SYN343" s="84"/>
      <c r="SYO343" s="84"/>
      <c r="SYP343" s="84"/>
      <c r="SYQ343" s="84"/>
      <c r="SYR343" s="84"/>
      <c r="SYS343" s="84"/>
      <c r="SYT343" s="84"/>
      <c r="SYU343" s="84"/>
      <c r="SYV343" s="84"/>
      <c r="SYW343" s="84"/>
      <c r="SYX343" s="84"/>
      <c r="SYY343" s="84"/>
      <c r="SYZ343" s="84"/>
      <c r="SZA343" s="84"/>
      <c r="SZB343" s="84"/>
      <c r="SZC343" s="84"/>
      <c r="SZD343" s="84"/>
      <c r="SZE343" s="84"/>
      <c r="SZF343" s="84"/>
      <c r="SZG343" s="84"/>
      <c r="SZH343" s="84"/>
      <c r="SZI343" s="84"/>
      <c r="SZJ343" s="84"/>
      <c r="SZK343" s="84"/>
      <c r="SZL343" s="84"/>
      <c r="SZM343" s="84"/>
      <c r="SZN343" s="84"/>
      <c r="SZO343" s="84"/>
      <c r="SZP343" s="84"/>
      <c r="SZQ343" s="84"/>
      <c r="SZR343" s="84"/>
      <c r="SZS343" s="84"/>
      <c r="SZT343" s="84"/>
      <c r="SZU343" s="84"/>
      <c r="SZV343" s="84"/>
      <c r="SZW343" s="84"/>
      <c r="SZX343" s="84"/>
      <c r="SZY343" s="84"/>
      <c r="SZZ343" s="84"/>
      <c r="TAA343" s="84"/>
      <c r="TAB343" s="84"/>
      <c r="TAC343" s="84"/>
      <c r="TAD343" s="84"/>
      <c r="TAE343" s="84"/>
      <c r="TAF343" s="84"/>
      <c r="TAG343" s="84"/>
      <c r="TAH343" s="84"/>
      <c r="TAI343" s="84"/>
      <c r="TAJ343" s="84"/>
      <c r="TAK343" s="84"/>
      <c r="TAL343" s="84"/>
      <c r="TAM343" s="84"/>
      <c r="TAN343" s="84"/>
      <c r="TAO343" s="84"/>
      <c r="TAP343" s="84"/>
      <c r="TAQ343" s="84"/>
      <c r="TAR343" s="84"/>
      <c r="TAS343" s="84"/>
      <c r="TAT343" s="84"/>
      <c r="TAU343" s="84"/>
      <c r="TAV343" s="84"/>
      <c r="TAW343" s="84"/>
      <c r="TAX343" s="84"/>
      <c r="TAY343" s="84"/>
      <c r="TAZ343" s="84"/>
      <c r="TBA343" s="84"/>
      <c r="TBB343" s="84"/>
      <c r="TBC343" s="84"/>
      <c r="TBD343" s="84"/>
      <c r="TBE343" s="84"/>
      <c r="TBF343" s="84"/>
      <c r="TBG343" s="84"/>
      <c r="TBH343" s="84"/>
      <c r="TBI343" s="84"/>
      <c r="TBJ343" s="84"/>
      <c r="TBK343" s="84"/>
      <c r="TBL343" s="84"/>
      <c r="TBM343" s="84"/>
      <c r="TBN343" s="84"/>
      <c r="TBO343" s="84"/>
      <c r="TBP343" s="84"/>
      <c r="TBQ343" s="84"/>
      <c r="TBR343" s="84"/>
      <c r="TBS343" s="84"/>
      <c r="TBT343" s="84"/>
      <c r="TBU343" s="84"/>
      <c r="TBV343" s="84"/>
      <c r="TBW343" s="84"/>
      <c r="TBX343" s="84"/>
      <c r="TBY343" s="84"/>
      <c r="TBZ343" s="84"/>
      <c r="TCA343" s="84"/>
      <c r="TCB343" s="84"/>
      <c r="TCC343" s="84"/>
      <c r="TCD343" s="84"/>
      <c r="TCE343" s="84"/>
      <c r="TCF343" s="84"/>
      <c r="TCG343" s="84"/>
      <c r="TCH343" s="84"/>
      <c r="TCI343" s="84"/>
      <c r="TCJ343" s="84"/>
      <c r="TCK343" s="84"/>
      <c r="TCL343" s="84"/>
      <c r="TCM343" s="84"/>
      <c r="TCN343" s="84"/>
      <c r="TCO343" s="84"/>
      <c r="TCP343" s="84"/>
      <c r="TCQ343" s="84"/>
      <c r="TCR343" s="84"/>
      <c r="TCS343" s="84"/>
      <c r="TCT343" s="84"/>
      <c r="TCU343" s="84"/>
      <c r="TCV343" s="84"/>
      <c r="TCW343" s="84"/>
      <c r="TCX343" s="84"/>
      <c r="TCY343" s="84"/>
      <c r="TCZ343" s="84"/>
      <c r="TDA343" s="84"/>
      <c r="TDB343" s="84"/>
      <c r="TDC343" s="84"/>
      <c r="TDD343" s="84"/>
      <c r="TDE343" s="84"/>
      <c r="TDF343" s="84"/>
      <c r="TDG343" s="84"/>
      <c r="TDH343" s="84"/>
      <c r="TDI343" s="84"/>
      <c r="TDJ343" s="84"/>
      <c r="TDK343" s="84"/>
      <c r="TDL343" s="84"/>
      <c r="TDM343" s="84"/>
      <c r="TDN343" s="84"/>
      <c r="TDO343" s="84"/>
      <c r="TDP343" s="84"/>
      <c r="TDQ343" s="84"/>
      <c r="TDR343" s="84"/>
      <c r="TDS343" s="84"/>
      <c r="TDT343" s="84"/>
      <c r="TDU343" s="84"/>
      <c r="TDV343" s="84"/>
      <c r="TDW343" s="84"/>
      <c r="TDX343" s="84"/>
      <c r="TDY343" s="84"/>
      <c r="TDZ343" s="84"/>
      <c r="TEA343" s="84"/>
      <c r="TEB343" s="84"/>
      <c r="TEC343" s="84"/>
      <c r="TED343" s="84"/>
      <c r="TEE343" s="84"/>
      <c r="TEF343" s="84"/>
      <c r="TEG343" s="84"/>
      <c r="TEH343" s="84"/>
      <c r="TEI343" s="84"/>
      <c r="TEJ343" s="84"/>
      <c r="TEK343" s="84"/>
      <c r="TEL343" s="84"/>
      <c r="TEM343" s="84"/>
      <c r="TEN343" s="84"/>
      <c r="TEO343" s="84"/>
      <c r="TEP343" s="84"/>
      <c r="TEQ343" s="84"/>
      <c r="TER343" s="84"/>
      <c r="TES343" s="84"/>
      <c r="TET343" s="84"/>
      <c r="TEU343" s="84"/>
      <c r="TEV343" s="84"/>
      <c r="TEW343" s="84"/>
      <c r="TEX343" s="84"/>
      <c r="TEY343" s="84"/>
      <c r="TEZ343" s="84"/>
      <c r="TFA343" s="84"/>
      <c r="TFB343" s="84"/>
      <c r="TFC343" s="84"/>
      <c r="TFD343" s="84"/>
      <c r="TFE343" s="84"/>
      <c r="TFF343" s="84"/>
      <c r="TFG343" s="84"/>
      <c r="TFH343" s="84"/>
      <c r="TFI343" s="84"/>
      <c r="TFJ343" s="84"/>
      <c r="TFK343" s="84"/>
      <c r="TFL343" s="84"/>
      <c r="TFM343" s="84"/>
      <c r="TFN343" s="84"/>
      <c r="TFO343" s="84"/>
      <c r="TFP343" s="84"/>
      <c r="TFQ343" s="84"/>
      <c r="TFR343" s="84"/>
      <c r="TFS343" s="84"/>
      <c r="TFT343" s="84"/>
      <c r="TFU343" s="84"/>
      <c r="TFV343" s="84"/>
      <c r="TFW343" s="84"/>
      <c r="TFX343" s="84"/>
      <c r="TFY343" s="84"/>
      <c r="TFZ343" s="84"/>
      <c r="TGA343" s="84"/>
      <c r="TGB343" s="84"/>
      <c r="TGC343" s="84"/>
      <c r="TGD343" s="84"/>
      <c r="TGE343" s="84"/>
      <c r="TGF343" s="84"/>
      <c r="TGG343" s="84"/>
      <c r="TGH343" s="84"/>
      <c r="TGI343" s="84"/>
      <c r="TGJ343" s="84"/>
      <c r="TGK343" s="84"/>
      <c r="TGL343" s="84"/>
      <c r="TGM343" s="84"/>
      <c r="TGN343" s="84"/>
      <c r="TGO343" s="84"/>
      <c r="TGP343" s="84"/>
      <c r="TGQ343" s="84"/>
      <c r="TGR343" s="84"/>
      <c r="TGS343" s="84"/>
      <c r="TGT343" s="84"/>
      <c r="TGU343" s="84"/>
      <c r="TGV343" s="84"/>
      <c r="TGW343" s="84"/>
      <c r="TGX343" s="84"/>
      <c r="TGY343" s="84"/>
      <c r="TGZ343" s="84"/>
      <c r="THA343" s="84"/>
      <c r="THB343" s="84"/>
      <c r="THC343" s="84"/>
      <c r="THD343" s="84"/>
      <c r="THE343" s="84"/>
      <c r="THF343" s="84"/>
      <c r="THG343" s="84"/>
      <c r="THH343" s="84"/>
      <c r="THI343" s="84"/>
      <c r="THJ343" s="84"/>
      <c r="THK343" s="84"/>
      <c r="THL343" s="84"/>
      <c r="THM343" s="84"/>
      <c r="THN343" s="84"/>
      <c r="THO343" s="84"/>
      <c r="THP343" s="84"/>
      <c r="THQ343" s="84"/>
      <c r="THR343" s="84"/>
      <c r="THS343" s="84"/>
      <c r="THT343" s="84"/>
      <c r="THU343" s="84"/>
      <c r="THV343" s="84"/>
      <c r="THW343" s="84"/>
      <c r="THX343" s="84"/>
      <c r="THY343" s="84"/>
      <c r="THZ343" s="84"/>
      <c r="TIA343" s="84"/>
      <c r="TIB343" s="84"/>
      <c r="TIC343" s="84"/>
      <c r="TID343" s="84"/>
      <c r="TIE343" s="84"/>
      <c r="TIF343" s="84"/>
      <c r="TIG343" s="84"/>
      <c r="TIH343" s="84"/>
      <c r="TII343" s="84"/>
      <c r="TIJ343" s="84"/>
      <c r="TIK343" s="84"/>
      <c r="TIL343" s="84"/>
      <c r="TIM343" s="84"/>
      <c r="TIN343" s="84"/>
      <c r="TIO343" s="84"/>
      <c r="TIP343" s="84"/>
      <c r="TIQ343" s="84"/>
      <c r="TIR343" s="84"/>
      <c r="TIS343" s="84"/>
      <c r="TIT343" s="84"/>
      <c r="TIU343" s="84"/>
      <c r="TIV343" s="84"/>
      <c r="TIW343" s="84"/>
      <c r="TIX343" s="84"/>
      <c r="TIY343" s="84"/>
      <c r="TIZ343" s="84"/>
      <c r="TJA343" s="84"/>
      <c r="TJB343" s="84"/>
      <c r="TJC343" s="84"/>
      <c r="TJD343" s="84"/>
      <c r="TJE343" s="84"/>
      <c r="TJF343" s="84"/>
      <c r="TJG343" s="84"/>
      <c r="TJH343" s="84"/>
      <c r="TJI343" s="84"/>
      <c r="TJJ343" s="84"/>
      <c r="TJK343" s="84"/>
      <c r="TJL343" s="84"/>
      <c r="TJM343" s="84"/>
      <c r="TJN343" s="84"/>
      <c r="TJO343" s="84"/>
      <c r="TJP343" s="84"/>
      <c r="TJQ343" s="84"/>
      <c r="TJR343" s="84"/>
      <c r="TJS343" s="84"/>
      <c r="TJT343" s="84"/>
      <c r="TJU343" s="84"/>
      <c r="TJV343" s="84"/>
      <c r="TJW343" s="84"/>
      <c r="TJX343" s="84"/>
      <c r="TJY343" s="84"/>
      <c r="TJZ343" s="84"/>
      <c r="TKA343" s="84"/>
      <c r="TKB343" s="84"/>
      <c r="TKC343" s="84"/>
      <c r="TKD343" s="84"/>
      <c r="TKE343" s="84"/>
      <c r="TKF343" s="84"/>
      <c r="TKG343" s="84"/>
      <c r="TKH343" s="84"/>
      <c r="TKI343" s="84"/>
      <c r="TKJ343" s="84"/>
      <c r="TKK343" s="84"/>
      <c r="TKL343" s="84"/>
      <c r="TKM343" s="84"/>
      <c r="TKN343" s="84"/>
      <c r="TKO343" s="84"/>
      <c r="TKP343" s="84"/>
      <c r="TKQ343" s="84"/>
      <c r="TKR343" s="84"/>
      <c r="TKS343" s="84"/>
      <c r="TKT343" s="84"/>
      <c r="TKU343" s="84"/>
      <c r="TKV343" s="84"/>
      <c r="TKW343" s="84"/>
      <c r="TKX343" s="84"/>
      <c r="TKY343" s="84"/>
      <c r="TKZ343" s="84"/>
      <c r="TLA343" s="84"/>
      <c r="TLB343" s="84"/>
      <c r="TLC343" s="84"/>
      <c r="TLD343" s="84"/>
      <c r="TLE343" s="84"/>
      <c r="TLF343" s="84"/>
      <c r="TLG343" s="84"/>
      <c r="TLH343" s="84"/>
      <c r="TLI343" s="84"/>
      <c r="TLJ343" s="84"/>
      <c r="TLK343" s="84"/>
      <c r="TLL343" s="84"/>
      <c r="TLM343" s="84"/>
      <c r="TLN343" s="84"/>
      <c r="TLO343" s="84"/>
      <c r="TLP343" s="84"/>
      <c r="TLQ343" s="84"/>
      <c r="TLR343" s="84"/>
      <c r="TLS343" s="84"/>
      <c r="TLT343" s="84"/>
      <c r="TLU343" s="84"/>
      <c r="TLV343" s="84"/>
      <c r="TLW343" s="84"/>
      <c r="TLX343" s="84"/>
      <c r="TLY343" s="84"/>
      <c r="TLZ343" s="84"/>
      <c r="TMA343" s="84"/>
      <c r="TMB343" s="84"/>
      <c r="TMC343" s="84"/>
      <c r="TMD343" s="84"/>
      <c r="TME343" s="84"/>
      <c r="TMF343" s="84"/>
      <c r="TMG343" s="84"/>
      <c r="TMH343" s="84"/>
      <c r="TMI343" s="84"/>
      <c r="TMJ343" s="84"/>
      <c r="TMK343" s="84"/>
      <c r="TML343" s="84"/>
      <c r="TMM343" s="84"/>
      <c r="TMN343" s="84"/>
      <c r="TMO343" s="84"/>
      <c r="TMP343" s="84"/>
      <c r="TMQ343" s="84"/>
      <c r="TMR343" s="84"/>
      <c r="TMS343" s="84"/>
      <c r="TMT343" s="84"/>
      <c r="TMU343" s="84"/>
      <c r="TMV343" s="84"/>
      <c r="TMW343" s="84"/>
      <c r="TMX343" s="84"/>
      <c r="TMY343" s="84"/>
      <c r="TMZ343" s="84"/>
      <c r="TNA343" s="84"/>
      <c r="TNB343" s="84"/>
      <c r="TNC343" s="84"/>
      <c r="TND343" s="84"/>
      <c r="TNE343" s="84"/>
      <c r="TNF343" s="84"/>
      <c r="TNG343" s="84"/>
      <c r="TNH343" s="84"/>
      <c r="TNI343" s="84"/>
      <c r="TNJ343" s="84"/>
      <c r="TNK343" s="84"/>
      <c r="TNL343" s="84"/>
      <c r="TNM343" s="84"/>
      <c r="TNN343" s="84"/>
      <c r="TNO343" s="84"/>
      <c r="TNP343" s="84"/>
      <c r="TNQ343" s="84"/>
      <c r="TNR343" s="84"/>
      <c r="TNS343" s="84"/>
      <c r="TNT343" s="84"/>
      <c r="TNU343" s="84"/>
      <c r="TNV343" s="84"/>
      <c r="TNW343" s="84"/>
      <c r="TNX343" s="84"/>
      <c r="TNY343" s="84"/>
      <c r="TNZ343" s="84"/>
      <c r="TOA343" s="84"/>
      <c r="TOB343" s="84"/>
      <c r="TOC343" s="84"/>
      <c r="TOD343" s="84"/>
      <c r="TOE343" s="84"/>
      <c r="TOF343" s="84"/>
      <c r="TOG343" s="84"/>
      <c r="TOH343" s="84"/>
      <c r="TOI343" s="84"/>
      <c r="TOJ343" s="84"/>
      <c r="TOK343" s="84"/>
      <c r="TOL343" s="84"/>
      <c r="TOM343" s="84"/>
      <c r="TON343" s="84"/>
      <c r="TOO343" s="84"/>
      <c r="TOP343" s="84"/>
      <c r="TOQ343" s="84"/>
      <c r="TOR343" s="84"/>
      <c r="TOS343" s="84"/>
      <c r="TOT343" s="84"/>
      <c r="TOU343" s="84"/>
      <c r="TOV343" s="84"/>
      <c r="TOW343" s="84"/>
      <c r="TOX343" s="84"/>
      <c r="TOY343" s="84"/>
      <c r="TOZ343" s="84"/>
      <c r="TPA343" s="84"/>
      <c r="TPB343" s="84"/>
      <c r="TPC343" s="84"/>
      <c r="TPD343" s="84"/>
      <c r="TPE343" s="84"/>
      <c r="TPF343" s="84"/>
      <c r="TPG343" s="84"/>
      <c r="TPH343" s="84"/>
      <c r="TPI343" s="84"/>
      <c r="TPJ343" s="84"/>
      <c r="TPK343" s="84"/>
      <c r="TPL343" s="84"/>
      <c r="TPM343" s="84"/>
      <c r="TPN343" s="84"/>
      <c r="TPO343" s="84"/>
      <c r="TPP343" s="84"/>
      <c r="TPQ343" s="84"/>
      <c r="TPR343" s="84"/>
      <c r="TPS343" s="84"/>
      <c r="TPT343" s="84"/>
      <c r="TPU343" s="84"/>
      <c r="TPV343" s="84"/>
      <c r="TPW343" s="84"/>
      <c r="TPX343" s="84"/>
      <c r="TPY343" s="84"/>
      <c r="TPZ343" s="84"/>
      <c r="TQA343" s="84"/>
      <c r="TQB343" s="84"/>
      <c r="TQC343" s="84"/>
      <c r="TQD343" s="84"/>
      <c r="TQE343" s="84"/>
      <c r="TQF343" s="84"/>
      <c r="TQG343" s="84"/>
      <c r="TQH343" s="84"/>
      <c r="TQI343" s="84"/>
      <c r="TQJ343" s="84"/>
      <c r="TQK343" s="84"/>
      <c r="TQL343" s="84"/>
      <c r="TQM343" s="84"/>
      <c r="TQN343" s="84"/>
      <c r="TQO343" s="84"/>
      <c r="TQP343" s="84"/>
      <c r="TQQ343" s="84"/>
      <c r="TQR343" s="84"/>
      <c r="TQS343" s="84"/>
      <c r="TQT343" s="84"/>
      <c r="TQU343" s="84"/>
      <c r="TQV343" s="84"/>
      <c r="TQW343" s="84"/>
      <c r="TQX343" s="84"/>
      <c r="TQY343" s="84"/>
      <c r="TQZ343" s="84"/>
      <c r="TRA343" s="84"/>
      <c r="TRB343" s="84"/>
      <c r="TRC343" s="84"/>
      <c r="TRD343" s="84"/>
      <c r="TRE343" s="84"/>
      <c r="TRF343" s="84"/>
      <c r="TRG343" s="84"/>
      <c r="TRH343" s="84"/>
      <c r="TRI343" s="84"/>
      <c r="TRJ343" s="84"/>
      <c r="TRK343" s="84"/>
      <c r="TRL343" s="84"/>
      <c r="TRM343" s="84"/>
      <c r="TRN343" s="84"/>
      <c r="TRO343" s="84"/>
      <c r="TRP343" s="84"/>
      <c r="TRQ343" s="84"/>
      <c r="TRR343" s="84"/>
      <c r="TRS343" s="84"/>
      <c r="TRT343" s="84"/>
      <c r="TRU343" s="84"/>
      <c r="TRV343" s="84"/>
      <c r="TRW343" s="84"/>
      <c r="TRX343" s="84"/>
      <c r="TRY343" s="84"/>
      <c r="TRZ343" s="84"/>
      <c r="TSA343" s="84"/>
      <c r="TSB343" s="84"/>
      <c r="TSC343" s="84"/>
      <c r="TSD343" s="84"/>
      <c r="TSE343" s="84"/>
      <c r="TSF343" s="84"/>
      <c r="TSG343" s="84"/>
      <c r="TSH343" s="84"/>
      <c r="TSI343" s="84"/>
      <c r="TSJ343" s="84"/>
      <c r="TSK343" s="84"/>
      <c r="TSL343" s="84"/>
      <c r="TSM343" s="84"/>
      <c r="TSN343" s="84"/>
      <c r="TSO343" s="84"/>
      <c r="TSP343" s="84"/>
      <c r="TSQ343" s="84"/>
      <c r="TSR343" s="84"/>
      <c r="TSS343" s="84"/>
      <c r="TST343" s="84"/>
      <c r="TSU343" s="84"/>
      <c r="TSV343" s="84"/>
      <c r="TSW343" s="84"/>
      <c r="TSX343" s="84"/>
      <c r="TSY343" s="84"/>
      <c r="TSZ343" s="84"/>
      <c r="TTA343" s="84"/>
      <c r="TTB343" s="84"/>
      <c r="TTC343" s="84"/>
      <c r="TTD343" s="84"/>
      <c r="TTE343" s="84"/>
      <c r="TTF343" s="84"/>
      <c r="TTG343" s="84"/>
      <c r="TTH343" s="84"/>
      <c r="TTI343" s="84"/>
      <c r="TTJ343" s="84"/>
      <c r="TTK343" s="84"/>
      <c r="TTL343" s="84"/>
      <c r="TTM343" s="84"/>
      <c r="TTN343" s="84"/>
      <c r="TTO343" s="84"/>
      <c r="TTP343" s="84"/>
      <c r="TTQ343" s="84"/>
      <c r="TTR343" s="84"/>
      <c r="TTS343" s="84"/>
      <c r="TTT343" s="84"/>
      <c r="TTU343" s="84"/>
      <c r="TTV343" s="84"/>
      <c r="TTW343" s="84"/>
      <c r="TTX343" s="84"/>
      <c r="TTY343" s="84"/>
      <c r="TTZ343" s="84"/>
      <c r="TUA343" s="84"/>
      <c r="TUB343" s="84"/>
      <c r="TUC343" s="84"/>
      <c r="TUD343" s="84"/>
      <c r="TUE343" s="84"/>
      <c r="TUF343" s="84"/>
      <c r="TUG343" s="84"/>
      <c r="TUH343" s="84"/>
      <c r="TUI343" s="84"/>
      <c r="TUJ343" s="84"/>
      <c r="TUK343" s="84"/>
      <c r="TUL343" s="84"/>
      <c r="TUM343" s="84"/>
      <c r="TUN343" s="84"/>
      <c r="TUO343" s="84"/>
      <c r="TUP343" s="84"/>
      <c r="TUQ343" s="84"/>
      <c r="TUR343" s="84"/>
      <c r="TUS343" s="84"/>
      <c r="TUT343" s="84"/>
      <c r="TUU343" s="84"/>
      <c r="TUV343" s="84"/>
      <c r="TUW343" s="84"/>
      <c r="TUX343" s="84"/>
      <c r="TUY343" s="84"/>
      <c r="TUZ343" s="84"/>
      <c r="TVA343" s="84"/>
      <c r="TVB343" s="84"/>
      <c r="TVC343" s="84"/>
      <c r="TVD343" s="84"/>
      <c r="TVE343" s="84"/>
      <c r="TVF343" s="84"/>
      <c r="TVG343" s="84"/>
      <c r="TVH343" s="84"/>
      <c r="TVI343" s="84"/>
      <c r="TVJ343" s="84"/>
      <c r="TVK343" s="84"/>
      <c r="TVL343" s="84"/>
      <c r="TVM343" s="84"/>
      <c r="TVN343" s="84"/>
      <c r="TVO343" s="84"/>
      <c r="TVP343" s="84"/>
      <c r="TVQ343" s="84"/>
      <c r="TVR343" s="84"/>
      <c r="TVS343" s="84"/>
      <c r="TVT343" s="84"/>
      <c r="TVU343" s="84"/>
      <c r="TVV343" s="84"/>
      <c r="TVW343" s="84"/>
      <c r="TVX343" s="84"/>
      <c r="TVY343" s="84"/>
      <c r="TVZ343" s="84"/>
      <c r="TWA343" s="84"/>
      <c r="TWB343" s="84"/>
      <c r="TWC343" s="84"/>
      <c r="TWD343" s="84"/>
      <c r="TWE343" s="84"/>
      <c r="TWF343" s="84"/>
      <c r="TWG343" s="84"/>
      <c r="TWH343" s="84"/>
      <c r="TWI343" s="84"/>
      <c r="TWJ343" s="84"/>
      <c r="TWK343" s="84"/>
      <c r="TWL343" s="84"/>
      <c r="TWM343" s="84"/>
      <c r="TWN343" s="84"/>
      <c r="TWO343" s="84"/>
      <c r="TWP343" s="84"/>
      <c r="TWQ343" s="84"/>
      <c r="TWR343" s="84"/>
      <c r="TWS343" s="84"/>
      <c r="TWT343" s="84"/>
      <c r="TWU343" s="84"/>
      <c r="TWV343" s="84"/>
      <c r="TWW343" s="84"/>
      <c r="TWX343" s="84"/>
      <c r="TWY343" s="84"/>
      <c r="TWZ343" s="84"/>
      <c r="TXA343" s="84"/>
      <c r="TXB343" s="84"/>
      <c r="TXC343" s="84"/>
      <c r="TXD343" s="84"/>
      <c r="TXE343" s="84"/>
      <c r="TXF343" s="84"/>
      <c r="TXG343" s="84"/>
      <c r="TXH343" s="84"/>
      <c r="TXI343" s="84"/>
      <c r="TXJ343" s="84"/>
      <c r="TXK343" s="84"/>
      <c r="TXL343" s="84"/>
      <c r="TXM343" s="84"/>
      <c r="TXN343" s="84"/>
      <c r="TXO343" s="84"/>
      <c r="TXP343" s="84"/>
      <c r="TXQ343" s="84"/>
      <c r="TXR343" s="84"/>
      <c r="TXS343" s="84"/>
      <c r="TXT343" s="84"/>
      <c r="TXU343" s="84"/>
      <c r="TXV343" s="84"/>
      <c r="TXW343" s="84"/>
      <c r="TXX343" s="84"/>
      <c r="TXY343" s="84"/>
      <c r="TXZ343" s="84"/>
      <c r="TYA343" s="84"/>
      <c r="TYB343" s="84"/>
      <c r="TYC343" s="84"/>
      <c r="TYD343" s="84"/>
      <c r="TYE343" s="84"/>
      <c r="TYF343" s="84"/>
      <c r="TYG343" s="84"/>
      <c r="TYH343" s="84"/>
      <c r="TYI343" s="84"/>
      <c r="TYJ343" s="84"/>
      <c r="TYK343" s="84"/>
      <c r="TYL343" s="84"/>
      <c r="TYM343" s="84"/>
      <c r="TYN343" s="84"/>
      <c r="TYO343" s="84"/>
      <c r="TYP343" s="84"/>
      <c r="TYQ343" s="84"/>
      <c r="TYR343" s="84"/>
      <c r="TYS343" s="84"/>
      <c r="TYT343" s="84"/>
      <c r="TYU343" s="84"/>
      <c r="TYV343" s="84"/>
      <c r="TYW343" s="84"/>
      <c r="TYX343" s="84"/>
      <c r="TYY343" s="84"/>
      <c r="TYZ343" s="84"/>
      <c r="TZA343" s="84"/>
      <c r="TZB343" s="84"/>
      <c r="TZC343" s="84"/>
      <c r="TZD343" s="84"/>
      <c r="TZE343" s="84"/>
      <c r="TZF343" s="84"/>
      <c r="TZG343" s="84"/>
      <c r="TZH343" s="84"/>
      <c r="TZI343" s="84"/>
      <c r="TZJ343" s="84"/>
      <c r="TZK343" s="84"/>
      <c r="TZL343" s="84"/>
      <c r="TZM343" s="84"/>
      <c r="TZN343" s="84"/>
      <c r="TZO343" s="84"/>
      <c r="TZP343" s="84"/>
      <c r="TZQ343" s="84"/>
      <c r="TZR343" s="84"/>
      <c r="TZS343" s="84"/>
      <c r="TZT343" s="84"/>
      <c r="TZU343" s="84"/>
      <c r="TZV343" s="84"/>
      <c r="TZW343" s="84"/>
      <c r="TZX343" s="84"/>
      <c r="TZY343" s="84"/>
      <c r="TZZ343" s="84"/>
      <c r="UAA343" s="84"/>
      <c r="UAB343" s="84"/>
      <c r="UAC343" s="84"/>
      <c r="UAD343" s="84"/>
      <c r="UAE343" s="84"/>
      <c r="UAF343" s="84"/>
      <c r="UAG343" s="84"/>
      <c r="UAH343" s="84"/>
      <c r="UAI343" s="84"/>
      <c r="UAJ343" s="84"/>
      <c r="UAK343" s="84"/>
      <c r="UAL343" s="84"/>
      <c r="UAM343" s="84"/>
      <c r="UAN343" s="84"/>
      <c r="UAO343" s="84"/>
      <c r="UAP343" s="84"/>
      <c r="UAQ343" s="84"/>
      <c r="UAR343" s="84"/>
      <c r="UAS343" s="84"/>
      <c r="UAT343" s="84"/>
      <c r="UAU343" s="84"/>
      <c r="UAV343" s="84"/>
      <c r="UAW343" s="84"/>
      <c r="UAX343" s="84"/>
      <c r="UAY343" s="84"/>
      <c r="UAZ343" s="84"/>
      <c r="UBA343" s="84"/>
      <c r="UBB343" s="84"/>
      <c r="UBC343" s="84"/>
      <c r="UBD343" s="84"/>
      <c r="UBE343" s="84"/>
      <c r="UBF343" s="84"/>
      <c r="UBG343" s="84"/>
      <c r="UBH343" s="84"/>
      <c r="UBI343" s="84"/>
      <c r="UBJ343" s="84"/>
      <c r="UBK343" s="84"/>
      <c r="UBL343" s="84"/>
      <c r="UBM343" s="84"/>
      <c r="UBN343" s="84"/>
      <c r="UBO343" s="84"/>
      <c r="UBP343" s="84"/>
      <c r="UBQ343" s="84"/>
      <c r="UBR343" s="84"/>
      <c r="UBS343" s="84"/>
      <c r="UBT343" s="84"/>
      <c r="UBU343" s="84"/>
      <c r="UBV343" s="84"/>
      <c r="UBW343" s="84"/>
      <c r="UBX343" s="84"/>
      <c r="UBY343" s="84"/>
      <c r="UBZ343" s="84"/>
      <c r="UCA343" s="84"/>
      <c r="UCB343" s="84"/>
      <c r="UCC343" s="84"/>
      <c r="UCD343" s="84"/>
      <c r="UCE343" s="84"/>
      <c r="UCF343" s="84"/>
      <c r="UCG343" s="84"/>
      <c r="UCH343" s="84"/>
      <c r="UCI343" s="84"/>
      <c r="UCJ343" s="84"/>
      <c r="UCK343" s="84"/>
      <c r="UCL343" s="84"/>
      <c r="UCM343" s="84"/>
      <c r="UCN343" s="84"/>
      <c r="UCO343" s="84"/>
      <c r="UCP343" s="84"/>
      <c r="UCQ343" s="84"/>
      <c r="UCR343" s="84"/>
      <c r="UCS343" s="84"/>
      <c r="UCT343" s="84"/>
      <c r="UCU343" s="84"/>
      <c r="UCV343" s="84"/>
      <c r="UCW343" s="84"/>
      <c r="UCX343" s="84"/>
      <c r="UCY343" s="84"/>
      <c r="UCZ343" s="84"/>
      <c r="UDA343" s="84"/>
      <c r="UDB343" s="84"/>
      <c r="UDC343" s="84"/>
      <c r="UDD343" s="84"/>
      <c r="UDE343" s="84"/>
      <c r="UDF343" s="84"/>
      <c r="UDG343" s="84"/>
      <c r="UDH343" s="84"/>
      <c r="UDI343" s="84"/>
      <c r="UDJ343" s="84"/>
      <c r="UDK343" s="84"/>
      <c r="UDL343" s="84"/>
      <c r="UDM343" s="84"/>
      <c r="UDN343" s="84"/>
      <c r="UDO343" s="84"/>
      <c r="UDP343" s="84"/>
      <c r="UDQ343" s="84"/>
      <c r="UDR343" s="84"/>
      <c r="UDS343" s="84"/>
      <c r="UDT343" s="84"/>
      <c r="UDU343" s="84"/>
      <c r="UDV343" s="84"/>
      <c r="UDW343" s="84"/>
      <c r="UDX343" s="84"/>
      <c r="UDY343" s="84"/>
      <c r="UDZ343" s="84"/>
      <c r="UEA343" s="84"/>
      <c r="UEB343" s="84"/>
      <c r="UEC343" s="84"/>
      <c r="UED343" s="84"/>
      <c r="UEE343" s="84"/>
      <c r="UEF343" s="84"/>
      <c r="UEG343" s="84"/>
      <c r="UEH343" s="84"/>
      <c r="UEI343" s="84"/>
      <c r="UEJ343" s="84"/>
      <c r="UEK343" s="84"/>
      <c r="UEL343" s="84"/>
      <c r="UEM343" s="84"/>
      <c r="UEN343" s="84"/>
      <c r="UEO343" s="84"/>
      <c r="UEP343" s="84"/>
      <c r="UEQ343" s="84"/>
      <c r="UER343" s="84"/>
      <c r="UES343" s="84"/>
      <c r="UET343" s="84"/>
      <c r="UEU343" s="84"/>
      <c r="UEV343" s="84"/>
      <c r="UEW343" s="84"/>
      <c r="UEX343" s="84"/>
      <c r="UEY343" s="84"/>
      <c r="UEZ343" s="84"/>
      <c r="UFA343" s="84"/>
      <c r="UFB343" s="84"/>
      <c r="UFC343" s="84"/>
      <c r="UFD343" s="84"/>
      <c r="UFE343" s="84"/>
      <c r="UFF343" s="84"/>
      <c r="UFG343" s="84"/>
      <c r="UFH343" s="84"/>
      <c r="UFI343" s="84"/>
      <c r="UFJ343" s="84"/>
      <c r="UFK343" s="84"/>
      <c r="UFL343" s="84"/>
      <c r="UFM343" s="84"/>
      <c r="UFN343" s="84"/>
      <c r="UFO343" s="84"/>
      <c r="UFP343" s="84"/>
      <c r="UFQ343" s="84"/>
      <c r="UFR343" s="84"/>
      <c r="UFS343" s="84"/>
      <c r="UFT343" s="84"/>
      <c r="UFU343" s="84"/>
      <c r="UFV343" s="84"/>
      <c r="UFW343" s="84"/>
      <c r="UFX343" s="84"/>
      <c r="UFY343" s="84"/>
      <c r="UFZ343" s="84"/>
      <c r="UGA343" s="84"/>
      <c r="UGB343" s="84"/>
      <c r="UGC343" s="84"/>
      <c r="UGD343" s="84"/>
      <c r="UGE343" s="84"/>
      <c r="UGF343" s="84"/>
      <c r="UGG343" s="84"/>
      <c r="UGH343" s="84"/>
      <c r="UGI343" s="84"/>
      <c r="UGJ343" s="84"/>
      <c r="UGK343" s="84"/>
      <c r="UGL343" s="84"/>
      <c r="UGM343" s="84"/>
      <c r="UGN343" s="84"/>
      <c r="UGO343" s="84"/>
      <c r="UGP343" s="84"/>
      <c r="UGQ343" s="84"/>
      <c r="UGR343" s="84"/>
      <c r="UGS343" s="84"/>
      <c r="UGT343" s="84"/>
      <c r="UGU343" s="84"/>
      <c r="UGV343" s="84"/>
      <c r="UGW343" s="84"/>
      <c r="UGX343" s="84"/>
      <c r="UGY343" s="84"/>
      <c r="UGZ343" s="84"/>
      <c r="UHA343" s="84"/>
      <c r="UHB343" s="84"/>
      <c r="UHC343" s="84"/>
      <c r="UHD343" s="84"/>
      <c r="UHE343" s="84"/>
      <c r="UHF343" s="84"/>
      <c r="UHG343" s="84"/>
      <c r="UHH343" s="84"/>
      <c r="UHI343" s="84"/>
      <c r="UHJ343" s="84"/>
      <c r="UHK343" s="84"/>
      <c r="UHL343" s="84"/>
      <c r="UHM343" s="84"/>
      <c r="UHN343" s="84"/>
      <c r="UHO343" s="84"/>
      <c r="UHP343" s="84"/>
      <c r="UHQ343" s="84"/>
      <c r="UHR343" s="84"/>
      <c r="UHS343" s="84"/>
      <c r="UHT343" s="84"/>
      <c r="UHU343" s="84"/>
      <c r="UHV343" s="84"/>
      <c r="UHW343" s="84"/>
      <c r="UHX343" s="84"/>
      <c r="UHY343" s="84"/>
      <c r="UHZ343" s="84"/>
      <c r="UIA343" s="84"/>
      <c r="UIB343" s="84"/>
      <c r="UIC343" s="84"/>
      <c r="UID343" s="84"/>
      <c r="UIE343" s="84"/>
      <c r="UIF343" s="84"/>
      <c r="UIG343" s="84"/>
      <c r="UIH343" s="84"/>
      <c r="UII343" s="84"/>
      <c r="UIJ343" s="84"/>
      <c r="UIK343" s="84"/>
      <c r="UIL343" s="84"/>
      <c r="UIM343" s="84"/>
      <c r="UIN343" s="84"/>
      <c r="UIO343" s="84"/>
      <c r="UIP343" s="84"/>
      <c r="UIQ343" s="84"/>
      <c r="UIR343" s="84"/>
      <c r="UIS343" s="84"/>
      <c r="UIT343" s="84"/>
      <c r="UIU343" s="84"/>
      <c r="UIV343" s="84"/>
      <c r="UIW343" s="84"/>
      <c r="UIX343" s="84"/>
      <c r="UIY343" s="84"/>
      <c r="UIZ343" s="84"/>
      <c r="UJA343" s="84"/>
      <c r="UJB343" s="84"/>
      <c r="UJC343" s="84"/>
      <c r="UJD343" s="84"/>
      <c r="UJE343" s="84"/>
      <c r="UJF343" s="84"/>
      <c r="UJG343" s="84"/>
      <c r="UJH343" s="84"/>
      <c r="UJI343" s="84"/>
      <c r="UJJ343" s="84"/>
      <c r="UJK343" s="84"/>
      <c r="UJL343" s="84"/>
      <c r="UJM343" s="84"/>
      <c r="UJN343" s="84"/>
      <c r="UJO343" s="84"/>
      <c r="UJP343" s="84"/>
      <c r="UJQ343" s="84"/>
      <c r="UJR343" s="84"/>
      <c r="UJS343" s="84"/>
      <c r="UJT343" s="84"/>
      <c r="UJU343" s="84"/>
      <c r="UJV343" s="84"/>
      <c r="UJW343" s="84"/>
      <c r="UJX343" s="84"/>
      <c r="UJY343" s="84"/>
      <c r="UJZ343" s="84"/>
      <c r="UKA343" s="84"/>
      <c r="UKB343" s="84"/>
      <c r="UKC343" s="84"/>
      <c r="UKD343" s="84"/>
      <c r="UKE343" s="84"/>
      <c r="UKF343" s="84"/>
      <c r="UKG343" s="84"/>
      <c r="UKH343" s="84"/>
      <c r="UKI343" s="84"/>
      <c r="UKJ343" s="84"/>
      <c r="UKK343" s="84"/>
      <c r="UKL343" s="84"/>
      <c r="UKM343" s="84"/>
      <c r="UKN343" s="84"/>
      <c r="UKO343" s="84"/>
      <c r="UKP343" s="84"/>
      <c r="UKQ343" s="84"/>
      <c r="UKR343" s="84"/>
      <c r="UKS343" s="84"/>
      <c r="UKT343" s="84"/>
      <c r="UKU343" s="84"/>
      <c r="UKV343" s="84"/>
      <c r="UKW343" s="84"/>
      <c r="UKX343" s="84"/>
      <c r="UKY343" s="84"/>
      <c r="UKZ343" s="84"/>
      <c r="ULA343" s="84"/>
      <c r="ULB343" s="84"/>
      <c r="ULC343" s="84"/>
      <c r="ULD343" s="84"/>
      <c r="ULE343" s="84"/>
      <c r="ULF343" s="84"/>
      <c r="ULG343" s="84"/>
      <c r="ULH343" s="84"/>
      <c r="ULI343" s="84"/>
      <c r="ULJ343" s="84"/>
      <c r="ULK343" s="84"/>
      <c r="ULL343" s="84"/>
      <c r="ULM343" s="84"/>
      <c r="ULN343" s="84"/>
      <c r="ULO343" s="84"/>
      <c r="ULP343" s="84"/>
      <c r="ULQ343" s="84"/>
      <c r="ULR343" s="84"/>
      <c r="ULS343" s="84"/>
      <c r="ULT343" s="84"/>
      <c r="ULU343" s="84"/>
      <c r="ULV343" s="84"/>
      <c r="ULW343" s="84"/>
      <c r="ULX343" s="84"/>
      <c r="ULY343" s="84"/>
      <c r="ULZ343" s="84"/>
      <c r="UMA343" s="84"/>
      <c r="UMB343" s="84"/>
      <c r="UMC343" s="84"/>
      <c r="UMD343" s="84"/>
      <c r="UME343" s="84"/>
      <c r="UMF343" s="84"/>
      <c r="UMG343" s="84"/>
      <c r="UMH343" s="84"/>
      <c r="UMI343" s="84"/>
      <c r="UMJ343" s="84"/>
      <c r="UMK343" s="84"/>
      <c r="UML343" s="84"/>
      <c r="UMM343" s="84"/>
      <c r="UMN343" s="84"/>
      <c r="UMO343" s="84"/>
      <c r="UMP343" s="84"/>
      <c r="UMQ343" s="84"/>
      <c r="UMR343" s="84"/>
      <c r="UMS343" s="84"/>
      <c r="UMT343" s="84"/>
      <c r="UMU343" s="84"/>
      <c r="UMV343" s="84"/>
      <c r="UMW343" s="84"/>
      <c r="UMX343" s="84"/>
      <c r="UMY343" s="84"/>
      <c r="UMZ343" s="84"/>
      <c r="UNA343" s="84"/>
      <c r="UNB343" s="84"/>
      <c r="UNC343" s="84"/>
      <c r="UND343" s="84"/>
      <c r="UNE343" s="84"/>
      <c r="UNF343" s="84"/>
      <c r="UNG343" s="84"/>
      <c r="UNH343" s="84"/>
      <c r="UNI343" s="84"/>
      <c r="UNJ343" s="84"/>
      <c r="UNK343" s="84"/>
      <c r="UNL343" s="84"/>
      <c r="UNM343" s="84"/>
      <c r="UNN343" s="84"/>
      <c r="UNO343" s="84"/>
      <c r="UNP343" s="84"/>
      <c r="UNQ343" s="84"/>
      <c r="UNR343" s="84"/>
      <c r="UNS343" s="84"/>
      <c r="UNT343" s="84"/>
      <c r="UNU343" s="84"/>
      <c r="UNV343" s="84"/>
      <c r="UNW343" s="84"/>
      <c r="UNX343" s="84"/>
      <c r="UNY343" s="84"/>
      <c r="UNZ343" s="84"/>
      <c r="UOA343" s="84"/>
      <c r="UOB343" s="84"/>
      <c r="UOC343" s="84"/>
      <c r="UOD343" s="84"/>
      <c r="UOE343" s="84"/>
      <c r="UOF343" s="84"/>
      <c r="UOG343" s="84"/>
      <c r="UOH343" s="84"/>
      <c r="UOI343" s="84"/>
      <c r="UOJ343" s="84"/>
      <c r="UOK343" s="84"/>
      <c r="UOL343" s="84"/>
      <c r="UOM343" s="84"/>
      <c r="UON343" s="84"/>
      <c r="UOO343" s="84"/>
      <c r="UOP343" s="84"/>
      <c r="UOQ343" s="84"/>
      <c r="UOR343" s="84"/>
      <c r="UOS343" s="84"/>
      <c r="UOT343" s="84"/>
      <c r="UOU343" s="84"/>
      <c r="UOV343" s="84"/>
      <c r="UOW343" s="84"/>
      <c r="UOX343" s="84"/>
      <c r="UOY343" s="84"/>
      <c r="UOZ343" s="84"/>
      <c r="UPA343" s="84"/>
      <c r="UPB343" s="84"/>
      <c r="UPC343" s="84"/>
      <c r="UPD343" s="84"/>
      <c r="UPE343" s="84"/>
      <c r="UPF343" s="84"/>
      <c r="UPG343" s="84"/>
      <c r="UPH343" s="84"/>
      <c r="UPI343" s="84"/>
      <c r="UPJ343" s="84"/>
      <c r="UPK343" s="84"/>
      <c r="UPL343" s="84"/>
      <c r="UPM343" s="84"/>
      <c r="UPN343" s="84"/>
      <c r="UPO343" s="84"/>
      <c r="UPP343" s="84"/>
      <c r="UPQ343" s="84"/>
      <c r="UPR343" s="84"/>
      <c r="UPS343" s="84"/>
      <c r="UPT343" s="84"/>
      <c r="UPU343" s="84"/>
      <c r="UPV343" s="84"/>
      <c r="UPW343" s="84"/>
      <c r="UPX343" s="84"/>
      <c r="UPY343" s="84"/>
      <c r="UPZ343" s="84"/>
      <c r="UQA343" s="84"/>
      <c r="UQB343" s="84"/>
      <c r="UQC343" s="84"/>
      <c r="UQD343" s="84"/>
      <c r="UQE343" s="84"/>
      <c r="UQF343" s="84"/>
      <c r="UQG343" s="84"/>
      <c r="UQH343" s="84"/>
      <c r="UQI343" s="84"/>
      <c r="UQJ343" s="84"/>
      <c r="UQK343" s="84"/>
      <c r="UQL343" s="84"/>
      <c r="UQM343" s="84"/>
      <c r="UQN343" s="84"/>
      <c r="UQO343" s="84"/>
      <c r="UQP343" s="84"/>
      <c r="UQQ343" s="84"/>
      <c r="UQR343" s="84"/>
      <c r="UQS343" s="84"/>
      <c r="UQT343" s="84"/>
      <c r="UQU343" s="84"/>
      <c r="UQV343" s="84"/>
      <c r="UQW343" s="84"/>
      <c r="UQX343" s="84"/>
      <c r="UQY343" s="84"/>
      <c r="UQZ343" s="84"/>
      <c r="URA343" s="84"/>
      <c r="URB343" s="84"/>
      <c r="URC343" s="84"/>
      <c r="URD343" s="84"/>
      <c r="URE343" s="84"/>
      <c r="URF343" s="84"/>
      <c r="URG343" s="84"/>
      <c r="URH343" s="84"/>
      <c r="URI343" s="84"/>
      <c r="URJ343" s="84"/>
      <c r="URK343" s="84"/>
      <c r="URL343" s="84"/>
      <c r="URM343" s="84"/>
      <c r="URN343" s="84"/>
      <c r="URO343" s="84"/>
      <c r="URP343" s="84"/>
      <c r="URQ343" s="84"/>
      <c r="URR343" s="84"/>
      <c r="URS343" s="84"/>
      <c r="URT343" s="84"/>
      <c r="URU343" s="84"/>
      <c r="URV343" s="84"/>
      <c r="URW343" s="84"/>
      <c r="URX343" s="84"/>
      <c r="URY343" s="84"/>
      <c r="URZ343" s="84"/>
      <c r="USA343" s="84"/>
      <c r="USB343" s="84"/>
      <c r="USC343" s="84"/>
      <c r="USD343" s="84"/>
      <c r="USE343" s="84"/>
      <c r="USF343" s="84"/>
      <c r="USG343" s="84"/>
      <c r="USH343" s="84"/>
      <c r="USI343" s="84"/>
      <c r="USJ343" s="84"/>
      <c r="USK343" s="84"/>
      <c r="USL343" s="84"/>
      <c r="USM343" s="84"/>
      <c r="USN343" s="84"/>
      <c r="USO343" s="84"/>
      <c r="USP343" s="84"/>
      <c r="USQ343" s="84"/>
      <c r="USR343" s="84"/>
      <c r="USS343" s="84"/>
      <c r="UST343" s="84"/>
      <c r="USU343" s="84"/>
      <c r="USV343" s="84"/>
      <c r="USW343" s="84"/>
      <c r="USX343" s="84"/>
      <c r="USY343" s="84"/>
      <c r="USZ343" s="84"/>
      <c r="UTA343" s="84"/>
      <c r="UTB343" s="84"/>
      <c r="UTC343" s="84"/>
      <c r="UTD343" s="84"/>
      <c r="UTE343" s="84"/>
      <c r="UTF343" s="84"/>
      <c r="UTG343" s="84"/>
      <c r="UTH343" s="84"/>
      <c r="UTI343" s="84"/>
      <c r="UTJ343" s="84"/>
      <c r="UTK343" s="84"/>
      <c r="UTL343" s="84"/>
      <c r="UTM343" s="84"/>
      <c r="UTN343" s="84"/>
      <c r="UTO343" s="84"/>
      <c r="UTP343" s="84"/>
      <c r="UTQ343" s="84"/>
      <c r="UTR343" s="84"/>
      <c r="UTS343" s="84"/>
      <c r="UTT343" s="84"/>
      <c r="UTU343" s="84"/>
      <c r="UTV343" s="84"/>
      <c r="UTW343" s="84"/>
      <c r="UTX343" s="84"/>
      <c r="UTY343" s="84"/>
      <c r="UTZ343" s="84"/>
      <c r="UUA343" s="84"/>
      <c r="UUB343" s="84"/>
      <c r="UUC343" s="84"/>
      <c r="UUD343" s="84"/>
      <c r="UUE343" s="84"/>
      <c r="UUF343" s="84"/>
      <c r="UUG343" s="84"/>
      <c r="UUH343" s="84"/>
      <c r="UUI343" s="84"/>
      <c r="UUJ343" s="84"/>
      <c r="UUK343" s="84"/>
      <c r="UUL343" s="84"/>
      <c r="UUM343" s="84"/>
      <c r="UUN343" s="84"/>
      <c r="UUO343" s="84"/>
      <c r="UUP343" s="84"/>
      <c r="UUQ343" s="84"/>
      <c r="UUR343" s="84"/>
      <c r="UUS343" s="84"/>
      <c r="UUT343" s="84"/>
      <c r="UUU343" s="84"/>
      <c r="UUV343" s="84"/>
      <c r="UUW343" s="84"/>
      <c r="UUX343" s="84"/>
      <c r="UUY343" s="84"/>
      <c r="UUZ343" s="84"/>
      <c r="UVA343" s="84"/>
      <c r="UVB343" s="84"/>
      <c r="UVC343" s="84"/>
      <c r="UVD343" s="84"/>
      <c r="UVE343" s="84"/>
      <c r="UVF343" s="84"/>
      <c r="UVG343" s="84"/>
      <c r="UVH343" s="84"/>
      <c r="UVI343" s="84"/>
      <c r="UVJ343" s="84"/>
      <c r="UVK343" s="84"/>
      <c r="UVL343" s="84"/>
      <c r="UVM343" s="84"/>
      <c r="UVN343" s="84"/>
      <c r="UVO343" s="84"/>
      <c r="UVP343" s="84"/>
      <c r="UVQ343" s="84"/>
      <c r="UVR343" s="84"/>
      <c r="UVS343" s="84"/>
      <c r="UVT343" s="84"/>
      <c r="UVU343" s="84"/>
      <c r="UVV343" s="84"/>
      <c r="UVW343" s="84"/>
      <c r="UVX343" s="84"/>
      <c r="UVY343" s="84"/>
      <c r="UVZ343" s="84"/>
      <c r="UWA343" s="84"/>
      <c r="UWB343" s="84"/>
      <c r="UWC343" s="84"/>
      <c r="UWD343" s="84"/>
      <c r="UWE343" s="84"/>
      <c r="UWF343" s="84"/>
      <c r="UWG343" s="84"/>
      <c r="UWH343" s="84"/>
      <c r="UWI343" s="84"/>
      <c r="UWJ343" s="84"/>
      <c r="UWK343" s="84"/>
      <c r="UWL343" s="84"/>
      <c r="UWM343" s="84"/>
      <c r="UWN343" s="84"/>
      <c r="UWO343" s="84"/>
      <c r="UWP343" s="84"/>
      <c r="UWQ343" s="84"/>
      <c r="UWR343" s="84"/>
      <c r="UWS343" s="84"/>
      <c r="UWT343" s="84"/>
      <c r="UWU343" s="84"/>
      <c r="UWV343" s="84"/>
      <c r="UWW343" s="84"/>
      <c r="UWX343" s="84"/>
      <c r="UWY343" s="84"/>
      <c r="UWZ343" s="84"/>
      <c r="UXA343" s="84"/>
      <c r="UXB343" s="84"/>
      <c r="UXC343" s="84"/>
      <c r="UXD343" s="84"/>
      <c r="UXE343" s="84"/>
      <c r="UXF343" s="84"/>
      <c r="UXG343" s="84"/>
      <c r="UXH343" s="84"/>
      <c r="UXI343" s="84"/>
      <c r="UXJ343" s="84"/>
      <c r="UXK343" s="84"/>
      <c r="UXL343" s="84"/>
      <c r="UXM343" s="84"/>
      <c r="UXN343" s="84"/>
      <c r="UXO343" s="84"/>
      <c r="UXP343" s="84"/>
      <c r="UXQ343" s="84"/>
      <c r="UXR343" s="84"/>
      <c r="UXS343" s="84"/>
      <c r="UXT343" s="84"/>
      <c r="UXU343" s="84"/>
      <c r="UXV343" s="84"/>
      <c r="UXW343" s="84"/>
      <c r="UXX343" s="84"/>
      <c r="UXY343" s="84"/>
      <c r="UXZ343" s="84"/>
      <c r="UYA343" s="84"/>
      <c r="UYB343" s="84"/>
      <c r="UYC343" s="84"/>
      <c r="UYD343" s="84"/>
      <c r="UYE343" s="84"/>
      <c r="UYF343" s="84"/>
      <c r="UYG343" s="84"/>
      <c r="UYH343" s="84"/>
      <c r="UYI343" s="84"/>
      <c r="UYJ343" s="84"/>
      <c r="UYK343" s="84"/>
      <c r="UYL343" s="84"/>
      <c r="UYM343" s="84"/>
      <c r="UYN343" s="84"/>
      <c r="UYO343" s="84"/>
      <c r="UYP343" s="84"/>
      <c r="UYQ343" s="84"/>
      <c r="UYR343" s="84"/>
      <c r="UYS343" s="84"/>
      <c r="UYT343" s="84"/>
      <c r="UYU343" s="84"/>
      <c r="UYV343" s="84"/>
      <c r="UYW343" s="84"/>
      <c r="UYX343" s="84"/>
      <c r="UYY343" s="84"/>
      <c r="UYZ343" s="84"/>
      <c r="UZA343" s="84"/>
      <c r="UZB343" s="84"/>
      <c r="UZC343" s="84"/>
      <c r="UZD343" s="84"/>
      <c r="UZE343" s="84"/>
      <c r="UZF343" s="84"/>
      <c r="UZG343" s="84"/>
      <c r="UZH343" s="84"/>
      <c r="UZI343" s="84"/>
      <c r="UZJ343" s="84"/>
      <c r="UZK343" s="84"/>
      <c r="UZL343" s="84"/>
      <c r="UZM343" s="84"/>
      <c r="UZN343" s="84"/>
      <c r="UZO343" s="84"/>
      <c r="UZP343" s="84"/>
      <c r="UZQ343" s="84"/>
      <c r="UZR343" s="84"/>
      <c r="UZS343" s="84"/>
      <c r="UZT343" s="84"/>
      <c r="UZU343" s="84"/>
      <c r="UZV343" s="84"/>
      <c r="UZW343" s="84"/>
      <c r="UZX343" s="84"/>
      <c r="UZY343" s="84"/>
      <c r="UZZ343" s="84"/>
      <c r="VAA343" s="84"/>
      <c r="VAB343" s="84"/>
      <c r="VAC343" s="84"/>
      <c r="VAD343" s="84"/>
      <c r="VAE343" s="84"/>
      <c r="VAF343" s="84"/>
      <c r="VAG343" s="84"/>
      <c r="VAH343" s="84"/>
      <c r="VAI343" s="84"/>
      <c r="VAJ343" s="84"/>
      <c r="VAK343" s="84"/>
      <c r="VAL343" s="84"/>
      <c r="VAM343" s="84"/>
      <c r="VAN343" s="84"/>
      <c r="VAO343" s="84"/>
      <c r="VAP343" s="84"/>
      <c r="VAQ343" s="84"/>
      <c r="VAR343" s="84"/>
      <c r="VAS343" s="84"/>
      <c r="VAT343" s="84"/>
      <c r="VAU343" s="84"/>
      <c r="VAV343" s="84"/>
      <c r="VAW343" s="84"/>
      <c r="VAX343" s="84"/>
      <c r="VAY343" s="84"/>
      <c r="VAZ343" s="84"/>
      <c r="VBA343" s="84"/>
      <c r="VBB343" s="84"/>
      <c r="VBC343" s="84"/>
      <c r="VBD343" s="84"/>
      <c r="VBE343" s="84"/>
      <c r="VBF343" s="84"/>
      <c r="VBG343" s="84"/>
      <c r="VBH343" s="84"/>
      <c r="VBI343" s="84"/>
      <c r="VBJ343" s="84"/>
      <c r="VBK343" s="84"/>
      <c r="VBL343" s="84"/>
      <c r="VBM343" s="84"/>
      <c r="VBN343" s="84"/>
      <c r="VBO343" s="84"/>
      <c r="VBP343" s="84"/>
      <c r="VBQ343" s="84"/>
      <c r="VBR343" s="84"/>
      <c r="VBS343" s="84"/>
      <c r="VBT343" s="84"/>
      <c r="VBU343" s="84"/>
      <c r="VBV343" s="84"/>
      <c r="VBW343" s="84"/>
      <c r="VBX343" s="84"/>
      <c r="VBY343" s="84"/>
      <c r="VBZ343" s="84"/>
      <c r="VCA343" s="84"/>
      <c r="VCB343" s="84"/>
      <c r="VCC343" s="84"/>
      <c r="VCD343" s="84"/>
      <c r="VCE343" s="84"/>
      <c r="VCF343" s="84"/>
      <c r="VCG343" s="84"/>
      <c r="VCH343" s="84"/>
      <c r="VCI343" s="84"/>
      <c r="VCJ343" s="84"/>
      <c r="VCK343" s="84"/>
      <c r="VCL343" s="84"/>
      <c r="VCM343" s="84"/>
      <c r="VCN343" s="84"/>
      <c r="VCO343" s="84"/>
      <c r="VCP343" s="84"/>
      <c r="VCQ343" s="84"/>
      <c r="VCR343" s="84"/>
      <c r="VCS343" s="84"/>
      <c r="VCT343" s="84"/>
      <c r="VCU343" s="84"/>
      <c r="VCV343" s="84"/>
      <c r="VCW343" s="84"/>
      <c r="VCX343" s="84"/>
      <c r="VCY343" s="84"/>
      <c r="VCZ343" s="84"/>
      <c r="VDA343" s="84"/>
      <c r="VDB343" s="84"/>
      <c r="VDC343" s="84"/>
      <c r="VDD343" s="84"/>
      <c r="VDE343" s="84"/>
      <c r="VDF343" s="84"/>
      <c r="VDG343" s="84"/>
      <c r="VDH343" s="84"/>
      <c r="VDI343" s="84"/>
      <c r="VDJ343" s="84"/>
      <c r="VDK343" s="84"/>
      <c r="VDL343" s="84"/>
      <c r="VDM343" s="84"/>
      <c r="VDN343" s="84"/>
      <c r="VDO343" s="84"/>
      <c r="VDP343" s="84"/>
      <c r="VDQ343" s="84"/>
      <c r="VDR343" s="84"/>
      <c r="VDS343" s="84"/>
      <c r="VDT343" s="84"/>
      <c r="VDU343" s="84"/>
      <c r="VDV343" s="84"/>
      <c r="VDW343" s="84"/>
      <c r="VDX343" s="84"/>
      <c r="VDY343" s="84"/>
      <c r="VDZ343" s="84"/>
      <c r="VEA343" s="84"/>
      <c r="VEB343" s="84"/>
      <c r="VEC343" s="84"/>
      <c r="VED343" s="84"/>
      <c r="VEE343" s="84"/>
      <c r="VEF343" s="84"/>
      <c r="VEG343" s="84"/>
      <c r="VEH343" s="84"/>
      <c r="VEI343" s="84"/>
      <c r="VEJ343" s="84"/>
      <c r="VEK343" s="84"/>
      <c r="VEL343" s="84"/>
      <c r="VEM343" s="84"/>
      <c r="VEN343" s="84"/>
      <c r="VEO343" s="84"/>
      <c r="VEP343" s="84"/>
      <c r="VEQ343" s="84"/>
      <c r="VER343" s="84"/>
      <c r="VES343" s="84"/>
      <c r="VET343" s="84"/>
      <c r="VEU343" s="84"/>
      <c r="VEV343" s="84"/>
      <c r="VEW343" s="84"/>
      <c r="VEX343" s="84"/>
      <c r="VEY343" s="84"/>
      <c r="VEZ343" s="84"/>
      <c r="VFA343" s="84"/>
      <c r="VFB343" s="84"/>
      <c r="VFC343" s="84"/>
      <c r="VFD343" s="84"/>
      <c r="VFE343" s="84"/>
      <c r="VFF343" s="84"/>
      <c r="VFG343" s="84"/>
      <c r="VFH343" s="84"/>
      <c r="VFI343" s="84"/>
      <c r="VFJ343" s="84"/>
      <c r="VFK343" s="84"/>
      <c r="VFL343" s="84"/>
      <c r="VFM343" s="84"/>
      <c r="VFN343" s="84"/>
      <c r="VFO343" s="84"/>
      <c r="VFP343" s="84"/>
      <c r="VFQ343" s="84"/>
      <c r="VFR343" s="84"/>
      <c r="VFS343" s="84"/>
      <c r="VFT343" s="84"/>
      <c r="VFU343" s="84"/>
      <c r="VFV343" s="84"/>
      <c r="VFW343" s="84"/>
      <c r="VFX343" s="84"/>
      <c r="VFY343" s="84"/>
      <c r="VFZ343" s="84"/>
      <c r="VGA343" s="84"/>
      <c r="VGB343" s="84"/>
      <c r="VGC343" s="84"/>
      <c r="VGD343" s="84"/>
      <c r="VGE343" s="84"/>
      <c r="VGF343" s="84"/>
      <c r="VGG343" s="84"/>
      <c r="VGH343" s="84"/>
      <c r="VGI343" s="84"/>
      <c r="VGJ343" s="84"/>
      <c r="VGK343" s="84"/>
      <c r="VGL343" s="84"/>
      <c r="VGM343" s="84"/>
      <c r="VGN343" s="84"/>
      <c r="VGO343" s="84"/>
      <c r="VGP343" s="84"/>
      <c r="VGQ343" s="84"/>
      <c r="VGR343" s="84"/>
      <c r="VGS343" s="84"/>
      <c r="VGT343" s="84"/>
      <c r="VGU343" s="84"/>
      <c r="VGV343" s="84"/>
      <c r="VGW343" s="84"/>
      <c r="VGX343" s="84"/>
      <c r="VGY343" s="84"/>
      <c r="VGZ343" s="84"/>
      <c r="VHA343" s="84"/>
      <c r="VHB343" s="84"/>
      <c r="VHC343" s="84"/>
      <c r="VHD343" s="84"/>
      <c r="VHE343" s="84"/>
      <c r="VHF343" s="84"/>
      <c r="VHG343" s="84"/>
      <c r="VHH343" s="84"/>
      <c r="VHI343" s="84"/>
      <c r="VHJ343" s="84"/>
      <c r="VHK343" s="84"/>
      <c r="VHL343" s="84"/>
      <c r="VHM343" s="84"/>
      <c r="VHN343" s="84"/>
      <c r="VHO343" s="84"/>
      <c r="VHP343" s="84"/>
      <c r="VHQ343" s="84"/>
      <c r="VHR343" s="84"/>
      <c r="VHS343" s="84"/>
      <c r="VHT343" s="84"/>
      <c r="VHU343" s="84"/>
      <c r="VHV343" s="84"/>
      <c r="VHW343" s="84"/>
      <c r="VHX343" s="84"/>
      <c r="VHY343" s="84"/>
      <c r="VHZ343" s="84"/>
      <c r="VIA343" s="84"/>
      <c r="VIB343" s="84"/>
      <c r="VIC343" s="84"/>
      <c r="VID343" s="84"/>
      <c r="VIE343" s="84"/>
      <c r="VIF343" s="84"/>
      <c r="VIG343" s="84"/>
      <c r="VIH343" s="84"/>
      <c r="VII343" s="84"/>
      <c r="VIJ343" s="84"/>
      <c r="VIK343" s="84"/>
      <c r="VIL343" s="84"/>
      <c r="VIM343" s="84"/>
      <c r="VIN343" s="84"/>
      <c r="VIO343" s="84"/>
      <c r="VIP343" s="84"/>
      <c r="VIQ343" s="84"/>
      <c r="VIR343" s="84"/>
      <c r="VIS343" s="84"/>
      <c r="VIT343" s="84"/>
      <c r="VIU343" s="84"/>
      <c r="VIV343" s="84"/>
      <c r="VIW343" s="84"/>
      <c r="VIX343" s="84"/>
      <c r="VIY343" s="84"/>
      <c r="VIZ343" s="84"/>
      <c r="VJA343" s="84"/>
      <c r="VJB343" s="84"/>
      <c r="VJC343" s="84"/>
      <c r="VJD343" s="84"/>
      <c r="VJE343" s="84"/>
      <c r="VJF343" s="84"/>
      <c r="VJG343" s="84"/>
      <c r="VJH343" s="84"/>
      <c r="VJI343" s="84"/>
      <c r="VJJ343" s="84"/>
      <c r="VJK343" s="84"/>
      <c r="VJL343" s="84"/>
      <c r="VJM343" s="84"/>
      <c r="VJN343" s="84"/>
      <c r="VJO343" s="84"/>
      <c r="VJP343" s="84"/>
      <c r="VJQ343" s="84"/>
      <c r="VJR343" s="84"/>
      <c r="VJS343" s="84"/>
      <c r="VJT343" s="84"/>
      <c r="VJU343" s="84"/>
      <c r="VJV343" s="84"/>
      <c r="VJW343" s="84"/>
      <c r="VJX343" s="84"/>
      <c r="VJY343" s="84"/>
      <c r="VJZ343" s="84"/>
      <c r="VKA343" s="84"/>
      <c r="VKB343" s="84"/>
      <c r="VKC343" s="84"/>
      <c r="VKD343" s="84"/>
      <c r="VKE343" s="84"/>
      <c r="VKF343" s="84"/>
      <c r="VKG343" s="84"/>
      <c r="VKH343" s="84"/>
      <c r="VKI343" s="84"/>
      <c r="VKJ343" s="84"/>
      <c r="VKK343" s="84"/>
      <c r="VKL343" s="84"/>
      <c r="VKM343" s="84"/>
      <c r="VKN343" s="84"/>
      <c r="VKO343" s="84"/>
      <c r="VKP343" s="84"/>
      <c r="VKQ343" s="84"/>
      <c r="VKR343" s="84"/>
      <c r="VKS343" s="84"/>
      <c r="VKT343" s="84"/>
      <c r="VKU343" s="84"/>
      <c r="VKV343" s="84"/>
      <c r="VKW343" s="84"/>
      <c r="VKX343" s="84"/>
      <c r="VKY343" s="84"/>
      <c r="VKZ343" s="84"/>
      <c r="VLA343" s="84"/>
      <c r="VLB343" s="84"/>
      <c r="VLC343" s="84"/>
      <c r="VLD343" s="84"/>
      <c r="VLE343" s="84"/>
      <c r="VLF343" s="84"/>
      <c r="VLG343" s="84"/>
      <c r="VLH343" s="84"/>
      <c r="VLI343" s="84"/>
      <c r="VLJ343" s="84"/>
      <c r="VLK343" s="84"/>
      <c r="VLL343" s="84"/>
      <c r="VLM343" s="84"/>
      <c r="VLN343" s="84"/>
      <c r="VLO343" s="84"/>
      <c r="VLP343" s="84"/>
      <c r="VLQ343" s="84"/>
      <c r="VLR343" s="84"/>
      <c r="VLS343" s="84"/>
      <c r="VLT343" s="84"/>
      <c r="VLU343" s="84"/>
      <c r="VLV343" s="84"/>
      <c r="VLW343" s="84"/>
      <c r="VLX343" s="84"/>
      <c r="VLY343" s="84"/>
      <c r="VLZ343" s="84"/>
      <c r="VMA343" s="84"/>
      <c r="VMB343" s="84"/>
      <c r="VMC343" s="84"/>
      <c r="VMD343" s="84"/>
      <c r="VME343" s="84"/>
      <c r="VMF343" s="84"/>
      <c r="VMG343" s="84"/>
      <c r="VMH343" s="84"/>
      <c r="VMI343" s="84"/>
      <c r="VMJ343" s="84"/>
      <c r="VMK343" s="84"/>
      <c r="VML343" s="84"/>
      <c r="VMM343" s="84"/>
      <c r="VMN343" s="84"/>
      <c r="VMO343" s="84"/>
      <c r="VMP343" s="84"/>
      <c r="VMQ343" s="84"/>
      <c r="VMR343" s="84"/>
      <c r="VMS343" s="84"/>
      <c r="VMT343" s="84"/>
      <c r="VMU343" s="84"/>
      <c r="VMV343" s="84"/>
      <c r="VMW343" s="84"/>
      <c r="VMX343" s="84"/>
      <c r="VMY343" s="84"/>
      <c r="VMZ343" s="84"/>
      <c r="VNA343" s="84"/>
      <c r="VNB343" s="84"/>
      <c r="VNC343" s="84"/>
      <c r="VND343" s="84"/>
      <c r="VNE343" s="84"/>
      <c r="VNF343" s="84"/>
      <c r="VNG343" s="84"/>
      <c r="VNH343" s="84"/>
      <c r="VNI343" s="84"/>
      <c r="VNJ343" s="84"/>
      <c r="VNK343" s="84"/>
      <c r="VNL343" s="84"/>
      <c r="VNM343" s="84"/>
      <c r="VNN343" s="84"/>
      <c r="VNO343" s="84"/>
      <c r="VNP343" s="84"/>
      <c r="VNQ343" s="84"/>
      <c r="VNR343" s="84"/>
      <c r="VNS343" s="84"/>
      <c r="VNT343" s="84"/>
      <c r="VNU343" s="84"/>
      <c r="VNV343" s="84"/>
      <c r="VNW343" s="84"/>
      <c r="VNX343" s="84"/>
      <c r="VNY343" s="84"/>
      <c r="VNZ343" s="84"/>
      <c r="VOA343" s="84"/>
      <c r="VOB343" s="84"/>
      <c r="VOC343" s="84"/>
      <c r="VOD343" s="84"/>
      <c r="VOE343" s="84"/>
      <c r="VOF343" s="84"/>
      <c r="VOG343" s="84"/>
      <c r="VOH343" s="84"/>
      <c r="VOI343" s="84"/>
      <c r="VOJ343" s="84"/>
      <c r="VOK343" s="84"/>
      <c r="VOL343" s="84"/>
      <c r="VOM343" s="84"/>
      <c r="VON343" s="84"/>
      <c r="VOO343" s="84"/>
      <c r="VOP343" s="84"/>
      <c r="VOQ343" s="84"/>
      <c r="VOR343" s="84"/>
      <c r="VOS343" s="84"/>
      <c r="VOT343" s="84"/>
      <c r="VOU343" s="84"/>
      <c r="VOV343" s="84"/>
      <c r="VOW343" s="84"/>
      <c r="VOX343" s="84"/>
      <c r="VOY343" s="84"/>
      <c r="VOZ343" s="84"/>
      <c r="VPA343" s="84"/>
      <c r="VPB343" s="84"/>
      <c r="VPC343" s="84"/>
      <c r="VPD343" s="84"/>
      <c r="VPE343" s="84"/>
      <c r="VPF343" s="84"/>
      <c r="VPG343" s="84"/>
      <c r="VPH343" s="84"/>
      <c r="VPI343" s="84"/>
      <c r="VPJ343" s="84"/>
      <c r="VPK343" s="84"/>
      <c r="VPL343" s="84"/>
      <c r="VPM343" s="84"/>
      <c r="VPN343" s="84"/>
      <c r="VPO343" s="84"/>
      <c r="VPP343" s="84"/>
      <c r="VPQ343" s="84"/>
      <c r="VPR343" s="84"/>
      <c r="VPS343" s="84"/>
      <c r="VPT343" s="84"/>
      <c r="VPU343" s="84"/>
      <c r="VPV343" s="84"/>
      <c r="VPW343" s="84"/>
      <c r="VPX343" s="84"/>
      <c r="VPY343" s="84"/>
      <c r="VPZ343" s="84"/>
      <c r="VQA343" s="84"/>
      <c r="VQB343" s="84"/>
      <c r="VQC343" s="84"/>
      <c r="VQD343" s="84"/>
      <c r="VQE343" s="84"/>
      <c r="VQF343" s="84"/>
      <c r="VQG343" s="84"/>
      <c r="VQH343" s="84"/>
      <c r="VQI343" s="84"/>
      <c r="VQJ343" s="84"/>
      <c r="VQK343" s="84"/>
      <c r="VQL343" s="84"/>
      <c r="VQM343" s="84"/>
      <c r="VQN343" s="84"/>
      <c r="VQO343" s="84"/>
      <c r="VQP343" s="84"/>
      <c r="VQQ343" s="84"/>
      <c r="VQR343" s="84"/>
      <c r="VQS343" s="84"/>
      <c r="VQT343" s="84"/>
      <c r="VQU343" s="84"/>
      <c r="VQV343" s="84"/>
      <c r="VQW343" s="84"/>
      <c r="VQX343" s="84"/>
      <c r="VQY343" s="84"/>
      <c r="VQZ343" s="84"/>
      <c r="VRA343" s="84"/>
      <c r="VRB343" s="84"/>
      <c r="VRC343" s="84"/>
      <c r="VRD343" s="84"/>
      <c r="VRE343" s="84"/>
      <c r="VRF343" s="84"/>
      <c r="VRG343" s="84"/>
      <c r="VRH343" s="84"/>
      <c r="VRI343" s="84"/>
      <c r="VRJ343" s="84"/>
      <c r="VRK343" s="84"/>
      <c r="VRL343" s="84"/>
      <c r="VRM343" s="84"/>
      <c r="VRN343" s="84"/>
      <c r="VRO343" s="84"/>
      <c r="VRP343" s="84"/>
      <c r="VRQ343" s="84"/>
      <c r="VRR343" s="84"/>
      <c r="VRS343" s="84"/>
      <c r="VRT343" s="84"/>
      <c r="VRU343" s="84"/>
      <c r="VRV343" s="84"/>
      <c r="VRW343" s="84"/>
      <c r="VRX343" s="84"/>
      <c r="VRY343" s="84"/>
      <c r="VRZ343" s="84"/>
      <c r="VSA343" s="84"/>
      <c r="VSB343" s="84"/>
      <c r="VSC343" s="84"/>
      <c r="VSD343" s="84"/>
      <c r="VSE343" s="84"/>
      <c r="VSF343" s="84"/>
      <c r="VSG343" s="84"/>
      <c r="VSH343" s="84"/>
      <c r="VSI343" s="84"/>
      <c r="VSJ343" s="84"/>
      <c r="VSK343" s="84"/>
      <c r="VSL343" s="84"/>
      <c r="VSM343" s="84"/>
      <c r="VSN343" s="84"/>
      <c r="VSO343" s="84"/>
      <c r="VSP343" s="84"/>
      <c r="VSQ343" s="84"/>
      <c r="VSR343" s="84"/>
      <c r="VSS343" s="84"/>
      <c r="VST343" s="84"/>
      <c r="VSU343" s="84"/>
      <c r="VSV343" s="84"/>
      <c r="VSW343" s="84"/>
      <c r="VSX343" s="84"/>
      <c r="VSY343" s="84"/>
      <c r="VSZ343" s="84"/>
      <c r="VTA343" s="84"/>
      <c r="VTB343" s="84"/>
      <c r="VTC343" s="84"/>
      <c r="VTD343" s="84"/>
      <c r="VTE343" s="84"/>
      <c r="VTF343" s="84"/>
      <c r="VTG343" s="84"/>
      <c r="VTH343" s="84"/>
      <c r="VTI343" s="84"/>
      <c r="VTJ343" s="84"/>
      <c r="VTK343" s="84"/>
      <c r="VTL343" s="84"/>
      <c r="VTM343" s="84"/>
      <c r="VTN343" s="84"/>
      <c r="VTO343" s="84"/>
      <c r="VTP343" s="84"/>
      <c r="VTQ343" s="84"/>
      <c r="VTR343" s="84"/>
      <c r="VTS343" s="84"/>
      <c r="VTT343" s="84"/>
      <c r="VTU343" s="84"/>
      <c r="VTV343" s="84"/>
      <c r="VTW343" s="84"/>
      <c r="VTX343" s="84"/>
      <c r="VTY343" s="84"/>
      <c r="VTZ343" s="84"/>
      <c r="VUA343" s="84"/>
      <c r="VUB343" s="84"/>
      <c r="VUC343" s="84"/>
      <c r="VUD343" s="84"/>
      <c r="VUE343" s="84"/>
      <c r="VUF343" s="84"/>
      <c r="VUG343" s="84"/>
      <c r="VUH343" s="84"/>
      <c r="VUI343" s="84"/>
      <c r="VUJ343" s="84"/>
      <c r="VUK343" s="84"/>
      <c r="VUL343" s="84"/>
      <c r="VUM343" s="84"/>
      <c r="VUN343" s="84"/>
      <c r="VUO343" s="84"/>
      <c r="VUP343" s="84"/>
      <c r="VUQ343" s="84"/>
      <c r="VUR343" s="84"/>
      <c r="VUS343" s="84"/>
      <c r="VUT343" s="84"/>
      <c r="VUU343" s="84"/>
      <c r="VUV343" s="84"/>
      <c r="VUW343" s="84"/>
      <c r="VUX343" s="84"/>
      <c r="VUY343" s="84"/>
      <c r="VUZ343" s="84"/>
      <c r="VVA343" s="84"/>
      <c r="VVB343" s="84"/>
      <c r="VVC343" s="84"/>
      <c r="VVD343" s="84"/>
      <c r="VVE343" s="84"/>
      <c r="VVF343" s="84"/>
      <c r="VVG343" s="84"/>
      <c r="VVH343" s="84"/>
      <c r="VVI343" s="84"/>
      <c r="VVJ343" s="84"/>
      <c r="VVK343" s="84"/>
      <c r="VVL343" s="84"/>
      <c r="VVM343" s="84"/>
      <c r="VVN343" s="84"/>
      <c r="VVO343" s="84"/>
      <c r="VVP343" s="84"/>
      <c r="VVQ343" s="84"/>
      <c r="VVR343" s="84"/>
      <c r="VVS343" s="84"/>
      <c r="VVT343" s="84"/>
      <c r="VVU343" s="84"/>
      <c r="VVV343" s="84"/>
      <c r="VVW343" s="84"/>
      <c r="VVX343" s="84"/>
      <c r="VVY343" s="84"/>
      <c r="VVZ343" s="84"/>
      <c r="VWA343" s="84"/>
      <c r="VWB343" s="84"/>
      <c r="VWC343" s="84"/>
      <c r="VWD343" s="84"/>
      <c r="VWE343" s="84"/>
      <c r="VWF343" s="84"/>
      <c r="VWG343" s="84"/>
      <c r="VWH343" s="84"/>
      <c r="VWI343" s="84"/>
      <c r="VWJ343" s="84"/>
      <c r="VWK343" s="84"/>
      <c r="VWL343" s="84"/>
      <c r="VWM343" s="84"/>
      <c r="VWN343" s="84"/>
      <c r="VWO343" s="84"/>
      <c r="VWP343" s="84"/>
      <c r="VWQ343" s="84"/>
      <c r="VWR343" s="84"/>
      <c r="VWS343" s="84"/>
      <c r="VWT343" s="84"/>
      <c r="VWU343" s="84"/>
      <c r="VWV343" s="84"/>
      <c r="VWW343" s="84"/>
      <c r="VWX343" s="84"/>
      <c r="VWY343" s="84"/>
      <c r="VWZ343" s="84"/>
      <c r="VXA343" s="84"/>
      <c r="VXB343" s="84"/>
      <c r="VXC343" s="84"/>
      <c r="VXD343" s="84"/>
      <c r="VXE343" s="84"/>
      <c r="VXF343" s="84"/>
      <c r="VXG343" s="84"/>
      <c r="VXH343" s="84"/>
      <c r="VXI343" s="84"/>
      <c r="VXJ343" s="84"/>
      <c r="VXK343" s="84"/>
      <c r="VXL343" s="84"/>
      <c r="VXM343" s="84"/>
      <c r="VXN343" s="84"/>
      <c r="VXO343" s="84"/>
      <c r="VXP343" s="84"/>
      <c r="VXQ343" s="84"/>
      <c r="VXR343" s="84"/>
      <c r="VXS343" s="84"/>
      <c r="VXT343" s="84"/>
      <c r="VXU343" s="84"/>
      <c r="VXV343" s="84"/>
      <c r="VXW343" s="84"/>
      <c r="VXX343" s="84"/>
      <c r="VXY343" s="84"/>
      <c r="VXZ343" s="84"/>
      <c r="VYA343" s="84"/>
      <c r="VYB343" s="84"/>
      <c r="VYC343" s="84"/>
      <c r="VYD343" s="84"/>
      <c r="VYE343" s="84"/>
      <c r="VYF343" s="84"/>
      <c r="VYG343" s="84"/>
      <c r="VYH343" s="84"/>
      <c r="VYI343" s="84"/>
      <c r="VYJ343" s="84"/>
      <c r="VYK343" s="84"/>
      <c r="VYL343" s="84"/>
      <c r="VYM343" s="84"/>
      <c r="VYN343" s="84"/>
      <c r="VYO343" s="84"/>
      <c r="VYP343" s="84"/>
      <c r="VYQ343" s="84"/>
      <c r="VYR343" s="84"/>
      <c r="VYS343" s="84"/>
      <c r="VYT343" s="84"/>
      <c r="VYU343" s="84"/>
      <c r="VYV343" s="84"/>
      <c r="VYW343" s="84"/>
      <c r="VYX343" s="84"/>
      <c r="VYY343" s="84"/>
      <c r="VYZ343" s="84"/>
      <c r="VZA343" s="84"/>
      <c r="VZB343" s="84"/>
      <c r="VZC343" s="84"/>
      <c r="VZD343" s="84"/>
      <c r="VZE343" s="84"/>
      <c r="VZF343" s="84"/>
      <c r="VZG343" s="84"/>
      <c r="VZH343" s="84"/>
      <c r="VZI343" s="84"/>
      <c r="VZJ343" s="84"/>
      <c r="VZK343" s="84"/>
      <c r="VZL343" s="84"/>
      <c r="VZM343" s="84"/>
      <c r="VZN343" s="84"/>
      <c r="VZO343" s="84"/>
      <c r="VZP343" s="84"/>
      <c r="VZQ343" s="84"/>
      <c r="VZR343" s="84"/>
      <c r="VZS343" s="84"/>
      <c r="VZT343" s="84"/>
      <c r="VZU343" s="84"/>
      <c r="VZV343" s="84"/>
      <c r="VZW343" s="84"/>
      <c r="VZX343" s="84"/>
      <c r="VZY343" s="84"/>
      <c r="VZZ343" s="84"/>
      <c r="WAA343" s="84"/>
      <c r="WAB343" s="84"/>
      <c r="WAC343" s="84"/>
      <c r="WAD343" s="84"/>
      <c r="WAE343" s="84"/>
      <c r="WAF343" s="84"/>
      <c r="WAG343" s="84"/>
      <c r="WAH343" s="84"/>
      <c r="WAI343" s="84"/>
      <c r="WAJ343" s="84"/>
      <c r="WAK343" s="84"/>
      <c r="WAL343" s="84"/>
      <c r="WAM343" s="84"/>
      <c r="WAN343" s="84"/>
      <c r="WAO343" s="84"/>
      <c r="WAP343" s="84"/>
      <c r="WAQ343" s="84"/>
      <c r="WAR343" s="84"/>
      <c r="WAS343" s="84"/>
      <c r="WAT343" s="84"/>
      <c r="WAU343" s="84"/>
      <c r="WAV343" s="84"/>
      <c r="WAW343" s="84"/>
      <c r="WAX343" s="84"/>
      <c r="WAY343" s="84"/>
      <c r="WAZ343" s="84"/>
      <c r="WBA343" s="84"/>
      <c r="WBB343" s="84"/>
      <c r="WBC343" s="84"/>
      <c r="WBD343" s="84"/>
      <c r="WBE343" s="84"/>
      <c r="WBF343" s="84"/>
      <c r="WBG343" s="84"/>
      <c r="WBH343" s="84"/>
      <c r="WBI343" s="84"/>
      <c r="WBJ343" s="84"/>
      <c r="WBK343" s="84"/>
      <c r="WBL343" s="84"/>
      <c r="WBM343" s="84"/>
      <c r="WBN343" s="84"/>
      <c r="WBO343" s="84"/>
      <c r="WBP343" s="84"/>
      <c r="WBQ343" s="84"/>
      <c r="WBR343" s="84"/>
      <c r="WBS343" s="84"/>
      <c r="WBT343" s="84"/>
      <c r="WBU343" s="84"/>
      <c r="WBV343" s="84"/>
      <c r="WBW343" s="84"/>
      <c r="WBX343" s="84"/>
      <c r="WBY343" s="84"/>
      <c r="WBZ343" s="84"/>
      <c r="WCA343" s="84"/>
      <c r="WCB343" s="84"/>
      <c r="WCC343" s="84"/>
      <c r="WCD343" s="84"/>
      <c r="WCE343" s="84"/>
      <c r="WCF343" s="84"/>
      <c r="WCG343" s="84"/>
      <c r="WCH343" s="84"/>
      <c r="WCI343" s="84"/>
      <c r="WCJ343" s="84"/>
      <c r="WCK343" s="84"/>
      <c r="WCL343" s="84"/>
      <c r="WCM343" s="84"/>
      <c r="WCN343" s="84"/>
      <c r="WCO343" s="84"/>
      <c r="WCP343" s="84"/>
      <c r="WCQ343" s="84"/>
      <c r="WCR343" s="84"/>
      <c r="WCS343" s="84"/>
      <c r="WCT343" s="84"/>
      <c r="WCU343" s="84"/>
      <c r="WCV343" s="84"/>
      <c r="WCW343" s="84"/>
      <c r="WCX343" s="84"/>
      <c r="WCY343" s="84"/>
      <c r="WCZ343" s="84"/>
      <c r="WDA343" s="84"/>
      <c r="WDB343" s="84"/>
      <c r="WDC343" s="84"/>
      <c r="WDD343" s="84"/>
      <c r="WDE343" s="84"/>
      <c r="WDF343" s="84"/>
      <c r="WDG343" s="84"/>
      <c r="WDH343" s="84"/>
      <c r="WDI343" s="84"/>
      <c r="WDJ343" s="84"/>
      <c r="WDK343" s="84"/>
      <c r="WDL343" s="84"/>
      <c r="WDM343" s="84"/>
      <c r="WDN343" s="84"/>
      <c r="WDO343" s="84"/>
      <c r="WDP343" s="84"/>
      <c r="WDQ343" s="84"/>
      <c r="WDR343" s="84"/>
      <c r="WDS343" s="84"/>
      <c r="WDT343" s="84"/>
      <c r="WDU343" s="84"/>
      <c r="WDV343" s="84"/>
      <c r="WDW343" s="84"/>
      <c r="WDX343" s="84"/>
      <c r="WDY343" s="84"/>
      <c r="WDZ343" s="84"/>
      <c r="WEA343" s="84"/>
      <c r="WEB343" s="84"/>
      <c r="WEC343" s="84"/>
      <c r="WED343" s="84"/>
      <c r="WEE343" s="84"/>
      <c r="WEF343" s="84"/>
      <c r="WEG343" s="84"/>
      <c r="WEH343" s="84"/>
      <c r="WEI343" s="84"/>
      <c r="WEJ343" s="84"/>
      <c r="WEK343" s="84"/>
      <c r="WEL343" s="84"/>
      <c r="WEM343" s="84"/>
      <c r="WEN343" s="84"/>
      <c r="WEO343" s="84"/>
      <c r="WEP343" s="84"/>
      <c r="WEQ343" s="84"/>
      <c r="WER343" s="84"/>
      <c r="WES343" s="84"/>
      <c r="WET343" s="84"/>
      <c r="WEU343" s="84"/>
      <c r="WEV343" s="84"/>
      <c r="WEW343" s="84"/>
      <c r="WEX343" s="84"/>
      <c r="WEY343" s="84"/>
      <c r="WEZ343" s="84"/>
      <c r="WFA343" s="84"/>
      <c r="WFB343" s="84"/>
      <c r="WFC343" s="84"/>
      <c r="WFD343" s="84"/>
      <c r="WFE343" s="84"/>
      <c r="WFF343" s="84"/>
      <c r="WFG343" s="84"/>
      <c r="WFH343" s="84"/>
      <c r="WFI343" s="84"/>
      <c r="WFJ343" s="84"/>
      <c r="WFK343" s="84"/>
      <c r="WFL343" s="84"/>
      <c r="WFM343" s="84"/>
      <c r="WFN343" s="84"/>
      <c r="WFO343" s="84"/>
      <c r="WFP343" s="84"/>
      <c r="WFQ343" s="84"/>
      <c r="WFR343" s="84"/>
      <c r="WFS343" s="84"/>
      <c r="WFT343" s="84"/>
      <c r="WFU343" s="84"/>
      <c r="WFV343" s="84"/>
      <c r="WFW343" s="84"/>
      <c r="WFX343" s="84"/>
      <c r="WFY343" s="84"/>
      <c r="WFZ343" s="84"/>
      <c r="WGA343" s="84"/>
      <c r="WGB343" s="84"/>
      <c r="WGC343" s="84"/>
      <c r="WGD343" s="84"/>
      <c r="WGE343" s="84"/>
      <c r="WGF343" s="84"/>
      <c r="WGG343" s="84"/>
      <c r="WGH343" s="84"/>
      <c r="WGI343" s="84"/>
      <c r="WGJ343" s="84"/>
      <c r="WGK343" s="84"/>
      <c r="WGL343" s="84"/>
      <c r="WGM343" s="84"/>
      <c r="WGN343" s="84"/>
      <c r="WGO343" s="84"/>
      <c r="WGP343" s="84"/>
      <c r="WGQ343" s="84"/>
      <c r="WGR343" s="84"/>
      <c r="WGS343" s="84"/>
      <c r="WGT343" s="84"/>
      <c r="WGU343" s="84"/>
      <c r="WGV343" s="84"/>
      <c r="WGW343" s="84"/>
      <c r="WGX343" s="84"/>
      <c r="WGY343" s="84"/>
      <c r="WGZ343" s="84"/>
      <c r="WHA343" s="84"/>
      <c r="WHB343" s="84"/>
      <c r="WHC343" s="84"/>
      <c r="WHD343" s="84"/>
      <c r="WHE343" s="84"/>
      <c r="WHF343" s="84"/>
      <c r="WHG343" s="84"/>
      <c r="WHH343" s="84"/>
      <c r="WHI343" s="84"/>
      <c r="WHJ343" s="84"/>
      <c r="WHK343" s="84"/>
      <c r="WHL343" s="84"/>
      <c r="WHM343" s="84"/>
      <c r="WHN343" s="84"/>
      <c r="WHO343" s="84"/>
      <c r="WHP343" s="84"/>
      <c r="WHQ343" s="84"/>
      <c r="WHR343" s="84"/>
      <c r="WHS343" s="84"/>
      <c r="WHT343" s="84"/>
      <c r="WHU343" s="84"/>
      <c r="WHV343" s="84"/>
      <c r="WHW343" s="84"/>
      <c r="WHX343" s="84"/>
      <c r="WHY343" s="84"/>
      <c r="WHZ343" s="84"/>
      <c r="WIA343" s="84"/>
      <c r="WIB343" s="84"/>
      <c r="WIC343" s="84"/>
      <c r="WID343" s="84"/>
      <c r="WIE343" s="84"/>
      <c r="WIF343" s="84"/>
      <c r="WIG343" s="84"/>
      <c r="WIH343" s="84"/>
      <c r="WII343" s="84"/>
      <c r="WIJ343" s="84"/>
      <c r="WIK343" s="84"/>
      <c r="WIL343" s="84"/>
      <c r="WIM343" s="84"/>
      <c r="WIN343" s="84"/>
      <c r="WIO343" s="84"/>
      <c r="WIP343" s="84"/>
      <c r="WIQ343" s="84"/>
      <c r="WIR343" s="84"/>
      <c r="WIS343" s="84"/>
      <c r="WIT343" s="84"/>
      <c r="WIU343" s="84"/>
      <c r="WIV343" s="84"/>
      <c r="WIW343" s="84"/>
      <c r="WIX343" s="84"/>
      <c r="WIY343" s="84"/>
      <c r="WIZ343" s="84"/>
      <c r="WJA343" s="84"/>
      <c r="WJB343" s="84"/>
      <c r="WJC343" s="84"/>
      <c r="WJD343" s="84"/>
      <c r="WJE343" s="84"/>
      <c r="WJF343" s="84"/>
      <c r="WJG343" s="84"/>
      <c r="WJH343" s="84"/>
      <c r="WJI343" s="84"/>
      <c r="WJJ343" s="84"/>
      <c r="WJK343" s="84"/>
      <c r="WJL343" s="84"/>
      <c r="WJM343" s="84"/>
      <c r="WJN343" s="84"/>
      <c r="WJO343" s="84"/>
      <c r="WJP343" s="84"/>
      <c r="WJQ343" s="84"/>
      <c r="WJR343" s="84"/>
      <c r="WJS343" s="84"/>
      <c r="WJT343" s="84"/>
      <c r="WJU343" s="84"/>
      <c r="WJV343" s="84"/>
      <c r="WJW343" s="84"/>
      <c r="WJX343" s="84"/>
      <c r="WJY343" s="84"/>
      <c r="WJZ343" s="84"/>
      <c r="WKA343" s="84"/>
      <c r="WKB343" s="84"/>
      <c r="WKC343" s="84"/>
      <c r="WKD343" s="84"/>
      <c r="WKE343" s="84"/>
      <c r="WKF343" s="84"/>
      <c r="WKG343" s="84"/>
      <c r="WKH343" s="84"/>
      <c r="WKI343" s="84"/>
      <c r="WKJ343" s="84"/>
      <c r="WKK343" s="84"/>
      <c r="WKL343" s="84"/>
      <c r="WKM343" s="84"/>
      <c r="WKN343" s="84"/>
      <c r="WKO343" s="84"/>
      <c r="WKP343" s="84"/>
      <c r="WKQ343" s="84"/>
      <c r="WKR343" s="84"/>
      <c r="WKS343" s="84"/>
      <c r="WKT343" s="84"/>
      <c r="WKU343" s="84"/>
      <c r="WKV343" s="84"/>
      <c r="WKW343" s="84"/>
      <c r="WKX343" s="84"/>
      <c r="WKY343" s="84"/>
      <c r="WKZ343" s="84"/>
      <c r="WLA343" s="84"/>
      <c r="WLB343" s="84"/>
      <c r="WLC343" s="84"/>
      <c r="WLD343" s="84"/>
      <c r="WLE343" s="84"/>
      <c r="WLF343" s="84"/>
      <c r="WLG343" s="84"/>
      <c r="WLH343" s="84"/>
      <c r="WLI343" s="84"/>
      <c r="WLJ343" s="84"/>
      <c r="WLK343" s="84"/>
      <c r="WLL343" s="84"/>
      <c r="WLM343" s="84"/>
      <c r="WLN343" s="84"/>
      <c r="WLO343" s="84"/>
      <c r="WLP343" s="84"/>
      <c r="WLQ343" s="84"/>
      <c r="WLR343" s="84"/>
      <c r="WLS343" s="84"/>
      <c r="WLT343" s="84"/>
      <c r="WLU343" s="84"/>
      <c r="WLV343" s="84"/>
      <c r="WLW343" s="84"/>
      <c r="WLX343" s="84"/>
      <c r="WLY343" s="84"/>
      <c r="WLZ343" s="84"/>
      <c r="WMA343" s="84"/>
      <c r="WMB343" s="84"/>
      <c r="WMC343" s="84"/>
      <c r="WMD343" s="84"/>
      <c r="WME343" s="84"/>
      <c r="WMF343" s="84"/>
      <c r="WMG343" s="84"/>
      <c r="WMH343" s="84"/>
      <c r="WMI343" s="84"/>
      <c r="WMJ343" s="84"/>
      <c r="WMK343" s="84"/>
      <c r="WML343" s="84"/>
      <c r="WMM343" s="84"/>
      <c r="WMN343" s="84"/>
      <c r="WMO343" s="84"/>
      <c r="WMP343" s="84"/>
      <c r="WMQ343" s="84"/>
      <c r="WMR343" s="84"/>
      <c r="WMS343" s="84"/>
      <c r="WMT343" s="84"/>
      <c r="WMU343" s="84"/>
      <c r="WMV343" s="84"/>
      <c r="WMW343" s="84"/>
      <c r="WMX343" s="84"/>
      <c r="WMY343" s="84"/>
      <c r="WMZ343" s="84"/>
      <c r="WNA343" s="84"/>
      <c r="WNB343" s="84"/>
      <c r="WNC343" s="84"/>
      <c r="WND343" s="84"/>
      <c r="WNE343" s="84"/>
      <c r="WNF343" s="84"/>
      <c r="WNG343" s="84"/>
      <c r="WNH343" s="84"/>
      <c r="WNI343" s="84"/>
      <c r="WNJ343" s="84"/>
      <c r="WNK343" s="84"/>
      <c r="WNL343" s="84"/>
      <c r="WNM343" s="84"/>
      <c r="WNN343" s="84"/>
      <c r="WNO343" s="84"/>
      <c r="WNP343" s="84"/>
      <c r="WNQ343" s="84"/>
      <c r="WNR343" s="84"/>
      <c r="WNS343" s="84"/>
      <c r="WNT343" s="84"/>
      <c r="WNU343" s="84"/>
      <c r="WNV343" s="84"/>
      <c r="WNW343" s="84"/>
      <c r="WNX343" s="84"/>
      <c r="WNY343" s="84"/>
      <c r="WNZ343" s="84"/>
      <c r="WOA343" s="84"/>
      <c r="WOB343" s="84"/>
      <c r="WOC343" s="84"/>
      <c r="WOD343" s="84"/>
      <c r="WOE343" s="84"/>
      <c r="WOF343" s="84"/>
      <c r="WOG343" s="84"/>
      <c r="WOH343" s="84"/>
      <c r="WOI343" s="84"/>
      <c r="WOJ343" s="84"/>
      <c r="WOK343" s="84"/>
      <c r="WOL343" s="84"/>
      <c r="WOM343" s="84"/>
      <c r="WON343" s="84"/>
      <c r="WOO343" s="84"/>
      <c r="WOP343" s="84"/>
      <c r="WOQ343" s="84"/>
      <c r="WOR343" s="84"/>
      <c r="WOS343" s="84"/>
      <c r="WOT343" s="84"/>
      <c r="WOU343" s="84"/>
      <c r="WOV343" s="84"/>
      <c r="WOW343" s="84"/>
      <c r="WOX343" s="84"/>
      <c r="WOY343" s="84"/>
      <c r="WOZ343" s="84"/>
      <c r="WPA343" s="84"/>
      <c r="WPB343" s="84"/>
      <c r="WPC343" s="84"/>
      <c r="WPD343" s="84"/>
      <c r="WPE343" s="84"/>
      <c r="WPF343" s="84"/>
      <c r="WPG343" s="84"/>
      <c r="WPH343" s="84"/>
      <c r="WPI343" s="84"/>
      <c r="WPJ343" s="84"/>
      <c r="WPK343" s="84"/>
      <c r="WPL343" s="84"/>
      <c r="WPM343" s="84"/>
      <c r="WPN343" s="84"/>
      <c r="WPO343" s="84"/>
      <c r="WPP343" s="84"/>
      <c r="WPQ343" s="84"/>
      <c r="WPR343" s="84"/>
      <c r="WPS343" s="84"/>
      <c r="WPT343" s="84"/>
      <c r="WPU343" s="84"/>
      <c r="WPV343" s="84"/>
      <c r="WPW343" s="84"/>
      <c r="WPX343" s="84"/>
      <c r="WPY343" s="84"/>
      <c r="WPZ343" s="84"/>
      <c r="WQA343" s="84"/>
      <c r="WQB343" s="84"/>
      <c r="WQC343" s="84"/>
      <c r="WQD343" s="84"/>
      <c r="WQE343" s="84"/>
      <c r="WQF343" s="84"/>
      <c r="WQG343" s="84"/>
      <c r="WQH343" s="84"/>
      <c r="WQI343" s="84"/>
      <c r="WQJ343" s="84"/>
      <c r="WQK343" s="84"/>
      <c r="WQL343" s="84"/>
      <c r="WQM343" s="84"/>
      <c r="WQN343" s="84"/>
      <c r="WQO343" s="84"/>
      <c r="WQP343" s="84"/>
      <c r="WQQ343" s="84"/>
      <c r="WQR343" s="84"/>
      <c r="WQS343" s="84"/>
      <c r="WQT343" s="84"/>
      <c r="WQU343" s="84"/>
      <c r="WQV343" s="84"/>
      <c r="WQW343" s="84"/>
      <c r="WQX343" s="84"/>
      <c r="WQY343" s="84"/>
      <c r="WQZ343" s="84"/>
      <c r="WRA343" s="84"/>
      <c r="WRB343" s="84"/>
      <c r="WRC343" s="84"/>
      <c r="WRD343" s="84"/>
      <c r="WRE343" s="84"/>
      <c r="WRF343" s="84"/>
      <c r="WRG343" s="84"/>
      <c r="WRH343" s="84"/>
      <c r="WRI343" s="84"/>
      <c r="WRJ343" s="84"/>
      <c r="WRK343" s="84"/>
      <c r="WRL343" s="84"/>
      <c r="WRM343" s="84"/>
      <c r="WRN343" s="84"/>
      <c r="WRO343" s="84"/>
      <c r="WRP343" s="84"/>
      <c r="WRQ343" s="84"/>
      <c r="WRR343" s="84"/>
      <c r="WRS343" s="84"/>
      <c r="WRT343" s="84"/>
      <c r="WRU343" s="84"/>
      <c r="WRV343" s="84"/>
      <c r="WRW343" s="84"/>
      <c r="WRX343" s="84"/>
      <c r="WRY343" s="84"/>
      <c r="WRZ343" s="84"/>
      <c r="WSA343" s="84"/>
      <c r="WSB343" s="84"/>
      <c r="WSC343" s="84"/>
      <c r="WSD343" s="84"/>
      <c r="WSE343" s="84"/>
      <c r="WSF343" s="84"/>
      <c r="WSG343" s="84"/>
      <c r="WSH343" s="84"/>
      <c r="WSI343" s="84"/>
      <c r="WSJ343" s="84"/>
      <c r="WSK343" s="84"/>
      <c r="WSL343" s="84"/>
      <c r="WSM343" s="84"/>
      <c r="WSN343" s="84"/>
      <c r="WSO343" s="84"/>
      <c r="WSP343" s="84"/>
      <c r="WSQ343" s="84"/>
      <c r="WSR343" s="84"/>
      <c r="WSS343" s="84"/>
      <c r="WST343" s="84"/>
      <c r="WSU343" s="84"/>
      <c r="WSV343" s="84"/>
      <c r="WSW343" s="84"/>
      <c r="WSX343" s="84"/>
      <c r="WSY343" s="84"/>
      <c r="WSZ343" s="84"/>
      <c r="WTA343" s="84"/>
      <c r="WTB343" s="84"/>
      <c r="WTC343" s="84"/>
      <c r="WTD343" s="84"/>
      <c r="WTE343" s="84"/>
      <c r="WTF343" s="84"/>
      <c r="WTG343" s="84"/>
      <c r="WTH343" s="84"/>
      <c r="WTI343" s="84"/>
      <c r="WTJ343" s="84"/>
      <c r="WTK343" s="84"/>
      <c r="WTL343" s="84"/>
      <c r="WTM343" s="84"/>
      <c r="WTN343" s="84"/>
      <c r="WTO343" s="84"/>
      <c r="WTP343" s="84"/>
      <c r="WTQ343" s="84"/>
      <c r="WTR343" s="84"/>
      <c r="WTS343" s="84"/>
      <c r="WTT343" s="84"/>
      <c r="WTU343" s="84"/>
      <c r="WTV343" s="84"/>
      <c r="WTW343" s="84"/>
      <c r="WTX343" s="84"/>
      <c r="WTY343" s="84"/>
      <c r="WTZ343" s="84"/>
      <c r="WUA343" s="84"/>
      <c r="WUB343" s="84"/>
      <c r="WUC343" s="84"/>
      <c r="WUD343" s="84"/>
      <c r="WUE343" s="84"/>
      <c r="WUF343" s="84"/>
      <c r="WUG343" s="84"/>
      <c r="WUH343" s="84"/>
      <c r="WUI343" s="84"/>
      <c r="WUJ343" s="84"/>
      <c r="WUK343" s="84"/>
      <c r="WUL343" s="84"/>
      <c r="WUM343" s="84"/>
      <c r="WUN343" s="84"/>
      <c r="WUO343" s="84"/>
      <c r="WUP343" s="84"/>
      <c r="WUQ343" s="84"/>
      <c r="WUR343" s="84"/>
      <c r="WUS343" s="84"/>
      <c r="WUT343" s="84"/>
      <c r="WUU343" s="84"/>
      <c r="WUV343" s="84"/>
      <c r="WUW343" s="84"/>
      <c r="WUX343" s="84"/>
      <c r="WUY343" s="84"/>
      <c r="WUZ343" s="84"/>
      <c r="WVA343" s="84"/>
      <c r="WVB343" s="84"/>
      <c r="WVC343" s="84"/>
      <c r="WVD343" s="84"/>
      <c r="WVE343" s="84"/>
      <c r="WVF343" s="84"/>
      <c r="WVG343" s="84"/>
      <c r="WVH343" s="84"/>
      <c r="WVI343" s="84"/>
      <c r="WVJ343" s="84"/>
      <c r="WVK343" s="84"/>
      <c r="WVL343" s="84"/>
      <c r="WVM343" s="84"/>
      <c r="WVN343" s="84"/>
      <c r="WVO343" s="84"/>
      <c r="WVP343" s="84"/>
      <c r="WVQ343" s="84"/>
      <c r="WVR343" s="84"/>
      <c r="WVS343" s="84"/>
      <c r="WVT343" s="84"/>
      <c r="WVU343" s="84"/>
      <c r="WVV343" s="84"/>
      <c r="WVW343" s="84"/>
      <c r="WVX343" s="84"/>
      <c r="WVY343" s="84"/>
      <c r="WVZ343" s="84"/>
      <c r="WWA343" s="84"/>
      <c r="WWB343" s="84"/>
      <c r="WWC343" s="84"/>
      <c r="WWD343" s="84"/>
      <c r="WWE343" s="84"/>
      <c r="WWF343" s="84"/>
      <c r="WWG343" s="84"/>
      <c r="WWH343" s="84"/>
      <c r="WWI343" s="84"/>
      <c r="WWJ343" s="84"/>
      <c r="WWK343" s="84"/>
      <c r="WWL343" s="84"/>
      <c r="WWM343" s="84"/>
      <c r="WWN343" s="84"/>
      <c r="WWO343" s="84"/>
      <c r="WWP343" s="84"/>
      <c r="WWQ343" s="84"/>
      <c r="WWR343" s="84"/>
      <c r="WWS343" s="84"/>
      <c r="WWT343" s="84"/>
      <c r="WWU343" s="84"/>
      <c r="WWV343" s="84"/>
      <c r="WWW343" s="84"/>
      <c r="WWX343" s="84"/>
      <c r="WWY343" s="84"/>
      <c r="WWZ343" s="84"/>
      <c r="WXA343" s="84"/>
      <c r="WXB343" s="84"/>
      <c r="WXC343" s="84"/>
      <c r="WXD343" s="84"/>
      <c r="WXE343" s="84"/>
      <c r="WXF343" s="84"/>
      <c r="WXG343" s="84"/>
      <c r="WXH343" s="84"/>
      <c r="WXI343" s="84"/>
      <c r="WXJ343" s="84"/>
      <c r="WXK343" s="84"/>
      <c r="WXL343" s="84"/>
      <c r="WXM343" s="84"/>
      <c r="WXN343" s="84"/>
      <c r="WXO343" s="84"/>
      <c r="WXP343" s="84"/>
      <c r="WXQ343" s="84"/>
      <c r="WXR343" s="84"/>
      <c r="WXS343" s="84"/>
      <c r="WXT343" s="84"/>
      <c r="WXU343" s="84"/>
      <c r="WXV343" s="84"/>
      <c r="WXW343" s="84"/>
      <c r="WXX343" s="84"/>
      <c r="WXY343" s="84"/>
      <c r="WXZ343" s="84"/>
      <c r="WYA343" s="84"/>
      <c r="WYB343" s="84"/>
      <c r="WYC343" s="84"/>
      <c r="WYD343" s="84"/>
      <c r="WYE343" s="84"/>
      <c r="WYF343" s="84"/>
      <c r="WYG343" s="84"/>
      <c r="WYH343" s="84"/>
      <c r="WYI343" s="84"/>
      <c r="WYJ343" s="84"/>
      <c r="WYK343" s="84"/>
      <c r="WYL343" s="84"/>
      <c r="WYM343" s="84"/>
      <c r="WYN343" s="84"/>
      <c r="WYO343" s="84"/>
      <c r="WYP343" s="84"/>
      <c r="WYQ343" s="84"/>
      <c r="WYR343" s="84"/>
      <c r="WYS343" s="84"/>
      <c r="WYT343" s="84"/>
      <c r="WYU343" s="84"/>
      <c r="WYV343" s="84"/>
      <c r="WYW343" s="84"/>
      <c r="WYX343" s="84"/>
      <c r="WYY343" s="84"/>
      <c r="WYZ343" s="84"/>
      <c r="WZA343" s="84"/>
      <c r="WZB343" s="84"/>
      <c r="WZC343" s="84"/>
      <c r="WZD343" s="84"/>
      <c r="WZE343" s="84"/>
      <c r="WZF343" s="84"/>
      <c r="WZG343" s="84"/>
      <c r="WZH343" s="84"/>
      <c r="WZI343" s="84"/>
      <c r="WZJ343" s="84"/>
      <c r="WZK343" s="84"/>
      <c r="WZL343" s="84"/>
      <c r="WZM343" s="84"/>
      <c r="WZN343" s="84"/>
      <c r="WZO343" s="84"/>
      <c r="WZP343" s="84"/>
      <c r="WZQ343" s="84"/>
      <c r="WZR343" s="84"/>
      <c r="WZS343" s="84"/>
      <c r="WZT343" s="84"/>
      <c r="WZU343" s="84"/>
      <c r="WZV343" s="84"/>
      <c r="WZW343" s="84"/>
      <c r="WZX343" s="84"/>
      <c r="WZY343" s="84"/>
      <c r="WZZ343" s="84"/>
      <c r="XAA343" s="84"/>
      <c r="XAB343" s="84"/>
      <c r="XAC343" s="84"/>
      <c r="XAD343" s="84"/>
      <c r="XAE343" s="84"/>
      <c r="XAF343" s="84"/>
      <c r="XAG343" s="84"/>
      <c r="XAH343" s="84"/>
      <c r="XAI343" s="84"/>
      <c r="XAJ343" s="84"/>
      <c r="XAK343" s="84"/>
      <c r="XAL343" s="84"/>
      <c r="XAM343" s="84"/>
      <c r="XAN343" s="84"/>
      <c r="XAO343" s="84"/>
      <c r="XAP343" s="84"/>
      <c r="XAQ343" s="84"/>
      <c r="XAR343" s="84"/>
      <c r="XAS343" s="84"/>
      <c r="XAT343" s="84"/>
      <c r="XAU343" s="84"/>
      <c r="XAV343" s="84"/>
      <c r="XAW343" s="84"/>
      <c r="XAX343" s="84"/>
      <c r="XAY343" s="84"/>
      <c r="XAZ343" s="84"/>
      <c r="XBA343" s="84"/>
      <c r="XBB343" s="84"/>
      <c r="XBC343" s="84"/>
      <c r="XBD343" s="84"/>
      <c r="XBE343" s="84"/>
      <c r="XBF343" s="84"/>
      <c r="XBG343" s="84"/>
      <c r="XBH343" s="84"/>
      <c r="XBI343" s="84"/>
      <c r="XBJ343" s="84"/>
      <c r="XBK343" s="84"/>
      <c r="XBL343" s="84"/>
      <c r="XBM343" s="84"/>
      <c r="XBN343" s="84"/>
      <c r="XBO343" s="84"/>
      <c r="XBP343" s="84"/>
      <c r="XBQ343" s="84"/>
      <c r="XBR343" s="84"/>
      <c r="XBS343" s="84"/>
      <c r="XBT343" s="84"/>
      <c r="XBU343" s="84"/>
      <c r="XBV343" s="84"/>
      <c r="XBW343" s="84"/>
      <c r="XBX343" s="84"/>
      <c r="XBY343" s="84"/>
      <c r="XBZ343" s="84"/>
      <c r="XCA343" s="84"/>
      <c r="XCB343" s="84"/>
      <c r="XCC343" s="84"/>
      <c r="XCD343" s="84"/>
      <c r="XCE343" s="84"/>
      <c r="XCF343" s="84"/>
      <c r="XCG343" s="84"/>
      <c r="XCH343" s="84"/>
      <c r="XCI343" s="84"/>
      <c r="XCJ343" s="84"/>
      <c r="XCK343" s="84"/>
      <c r="XCL343" s="84"/>
      <c r="XCM343" s="84"/>
      <c r="XCN343" s="84"/>
      <c r="XCO343" s="84"/>
      <c r="XCP343" s="84"/>
      <c r="XCQ343" s="84"/>
      <c r="XCR343" s="84"/>
      <c r="XCS343" s="84"/>
      <c r="XCT343" s="84"/>
      <c r="XCU343" s="84"/>
      <c r="XCV343" s="84"/>
      <c r="XCW343" s="84"/>
      <c r="XCX343" s="84"/>
      <c r="XCY343" s="84"/>
      <c r="XCZ343" s="84"/>
      <c r="XDA343" s="84"/>
      <c r="XDB343" s="84"/>
      <c r="XDC343" s="84"/>
      <c r="XDD343" s="84"/>
      <c r="XDE343" s="84"/>
      <c r="XDF343" s="84"/>
      <c r="XDG343" s="84"/>
      <c r="XDH343" s="84"/>
      <c r="XDI343" s="84"/>
      <c r="XDJ343" s="84"/>
      <c r="XDK343" s="84"/>
      <c r="XDL343" s="84"/>
      <c r="XDM343" s="84"/>
      <c r="XDN343" s="84"/>
      <c r="XDO343" s="84"/>
      <c r="XDP343" s="84"/>
      <c r="XDQ343" s="84"/>
      <c r="XDR343" s="84"/>
      <c r="XDS343" s="84"/>
      <c r="XDT343" s="84"/>
      <c r="XDU343" s="84"/>
      <c r="XDV343" s="84"/>
      <c r="XDW343" s="84"/>
      <c r="XDX343" s="84"/>
      <c r="XDY343" s="84"/>
      <c r="XDZ343" s="84"/>
      <c r="XEA343" s="84"/>
      <c r="XEB343" s="84"/>
      <c r="XEC343" s="84"/>
      <c r="XED343" s="84"/>
      <c r="XEE343" s="84"/>
      <c r="XEF343" s="84"/>
      <c r="XEG343" s="84"/>
      <c r="XEH343" s="84"/>
      <c r="XEI343" s="84"/>
      <c r="XEJ343" s="84"/>
      <c r="XEK343" s="84"/>
      <c r="XEL343" s="84"/>
      <c r="XEM343" s="84"/>
      <c r="XEN343" s="84"/>
      <c r="XEO343" s="84"/>
      <c r="XEP343" s="84"/>
      <c r="XEQ343" s="84"/>
      <c r="XER343" s="84"/>
      <c r="XES343" s="84"/>
      <c r="XET343" s="84"/>
      <c r="XEU343" s="84"/>
      <c r="XEV343" s="84"/>
      <c r="XEW343" s="84"/>
      <c r="XEX343" s="84"/>
      <c r="XEY343" s="84"/>
      <c r="XEZ343" s="84"/>
      <c r="XFA343" s="84"/>
      <c r="XFB343" s="84"/>
      <c r="XFC343" s="84"/>
      <c r="XFD343" s="84"/>
    </row>
    <row r="344" spans="1:16384" x14ac:dyDescent="0.25">
      <c r="A344" s="84" t="s">
        <v>563</v>
      </c>
      <c r="B344" s="84"/>
      <c r="C344" s="84"/>
      <c r="D344" s="84"/>
      <c r="E344" s="84"/>
      <c r="F344" s="84"/>
      <c r="G344" s="84"/>
      <c r="H344" s="2">
        <f>869*1.8</f>
        <v>1564.2</v>
      </c>
      <c r="I344" s="50"/>
      <c r="J344" s="50"/>
      <c r="K344" s="50"/>
      <c r="L344" s="50"/>
      <c r="M344" s="50"/>
      <c r="N344" s="50"/>
      <c r="O344" s="84"/>
      <c r="P344" s="84"/>
      <c r="Q344" s="84"/>
      <c r="R344" s="84"/>
      <c r="S344" s="84"/>
      <c r="T344" s="84"/>
      <c r="U344" s="84"/>
      <c r="V344" s="84"/>
      <c r="W344" s="84"/>
      <c r="X344" s="84"/>
      <c r="Y344" s="84"/>
      <c r="Z344" s="84"/>
      <c r="AA344" s="84"/>
      <c r="AB344" s="84"/>
      <c r="AC344" s="84"/>
      <c r="AD344" s="84"/>
      <c r="AE344" s="84"/>
      <c r="AF344" s="84"/>
      <c r="AG344" s="84"/>
      <c r="AH344" s="84"/>
      <c r="AI344" s="84"/>
      <c r="AJ344" s="84"/>
      <c r="AK344" s="84"/>
      <c r="AL344" s="84"/>
      <c r="AM344" s="84"/>
      <c r="AN344" s="84"/>
      <c r="AO344" s="84"/>
      <c r="AP344" s="84"/>
      <c r="AQ344" s="84"/>
      <c r="AR344" s="84"/>
      <c r="AS344" s="84"/>
      <c r="AT344" s="84"/>
      <c r="AU344" s="84"/>
      <c r="AV344" s="84"/>
      <c r="AW344" s="84"/>
      <c r="AX344" s="84"/>
      <c r="AY344" s="84"/>
      <c r="AZ344" s="84"/>
      <c r="BA344" s="84"/>
      <c r="BB344" s="84"/>
      <c r="BC344" s="84"/>
      <c r="BD344" s="84"/>
      <c r="BE344" s="84"/>
      <c r="BF344" s="84"/>
      <c r="BG344" s="84"/>
      <c r="BH344" s="84"/>
      <c r="BI344" s="84"/>
      <c r="BJ344" s="84"/>
      <c r="BK344" s="84"/>
      <c r="BL344" s="84"/>
      <c r="BM344" s="84"/>
      <c r="BN344" s="84"/>
      <c r="BO344" s="84"/>
      <c r="BP344" s="84"/>
      <c r="BQ344" s="84"/>
      <c r="BR344" s="84"/>
      <c r="BS344" s="84"/>
      <c r="BT344" s="84"/>
      <c r="BU344" s="84"/>
      <c r="BV344" s="84"/>
      <c r="BW344" s="84"/>
      <c r="BX344" s="84"/>
      <c r="BY344" s="84"/>
      <c r="BZ344" s="84"/>
      <c r="CA344" s="84"/>
      <c r="CB344" s="84"/>
      <c r="CC344" s="84"/>
      <c r="CD344" s="84"/>
      <c r="CE344" s="84"/>
      <c r="CF344" s="84"/>
      <c r="CG344" s="84"/>
      <c r="CH344" s="84"/>
      <c r="CI344" s="84"/>
      <c r="CJ344" s="84"/>
      <c r="CK344" s="84"/>
      <c r="CL344" s="84"/>
      <c r="CM344" s="84"/>
      <c r="CN344" s="84"/>
      <c r="CO344" s="84"/>
      <c r="CP344" s="84"/>
      <c r="CQ344" s="84"/>
      <c r="CR344" s="84"/>
      <c r="CS344" s="84"/>
      <c r="CT344" s="84"/>
      <c r="CU344" s="84"/>
      <c r="CV344" s="84"/>
      <c r="CW344" s="84"/>
      <c r="CX344" s="84"/>
      <c r="CY344" s="84"/>
      <c r="CZ344" s="84"/>
      <c r="DA344" s="84"/>
      <c r="DB344" s="84"/>
      <c r="DC344" s="84"/>
      <c r="DD344" s="84"/>
      <c r="DE344" s="84"/>
      <c r="DF344" s="84"/>
      <c r="DG344" s="84"/>
      <c r="DH344" s="84"/>
      <c r="DI344" s="84"/>
      <c r="DJ344" s="84"/>
      <c r="DK344" s="84"/>
      <c r="DL344" s="84"/>
      <c r="DM344" s="84"/>
      <c r="DN344" s="84"/>
      <c r="DO344" s="84"/>
      <c r="DP344" s="84"/>
      <c r="DQ344" s="84"/>
      <c r="DR344" s="84"/>
      <c r="DS344" s="84"/>
      <c r="DT344" s="84"/>
      <c r="DU344" s="84"/>
      <c r="DV344" s="84"/>
      <c r="DW344" s="84"/>
      <c r="DX344" s="84"/>
      <c r="DY344" s="84"/>
      <c r="DZ344" s="84"/>
      <c r="EA344" s="84"/>
      <c r="EB344" s="84"/>
      <c r="EC344" s="84"/>
      <c r="ED344" s="84"/>
      <c r="EE344" s="84"/>
      <c r="EF344" s="84"/>
      <c r="EG344" s="84"/>
      <c r="EH344" s="84"/>
      <c r="EI344" s="84"/>
      <c r="EJ344" s="84"/>
      <c r="EK344" s="84"/>
      <c r="EL344" s="84"/>
      <c r="EM344" s="84"/>
      <c r="EN344" s="84"/>
      <c r="EO344" s="84"/>
      <c r="EP344" s="84"/>
      <c r="EQ344" s="84"/>
      <c r="ER344" s="84"/>
      <c r="ES344" s="84"/>
      <c r="ET344" s="84"/>
      <c r="EU344" s="84"/>
      <c r="EV344" s="84"/>
      <c r="EW344" s="84"/>
      <c r="EX344" s="84"/>
      <c r="EY344" s="84"/>
      <c r="EZ344" s="84"/>
      <c r="FA344" s="84"/>
      <c r="FB344" s="84"/>
      <c r="FC344" s="84"/>
      <c r="FD344" s="84"/>
      <c r="FE344" s="84"/>
      <c r="FF344" s="84"/>
      <c r="FG344" s="84"/>
      <c r="FH344" s="84"/>
      <c r="FI344" s="84"/>
      <c r="FJ344" s="84"/>
      <c r="FK344" s="84"/>
      <c r="FL344" s="84"/>
      <c r="FM344" s="84"/>
      <c r="FN344" s="84"/>
      <c r="FO344" s="84"/>
      <c r="FP344" s="84"/>
      <c r="FQ344" s="84"/>
      <c r="FR344" s="84"/>
      <c r="FS344" s="84"/>
      <c r="FT344" s="84"/>
      <c r="FU344" s="84"/>
      <c r="FV344" s="84"/>
      <c r="FW344" s="84"/>
      <c r="FX344" s="84"/>
      <c r="FY344" s="84"/>
      <c r="FZ344" s="84"/>
      <c r="GA344" s="84"/>
      <c r="GB344" s="84"/>
      <c r="GC344" s="84"/>
      <c r="GD344" s="84"/>
      <c r="GE344" s="84"/>
      <c r="GF344" s="84"/>
      <c r="GG344" s="84"/>
      <c r="GH344" s="84"/>
      <c r="GI344" s="84"/>
      <c r="GJ344" s="84"/>
      <c r="GK344" s="84"/>
      <c r="GL344" s="84"/>
      <c r="GM344" s="84"/>
      <c r="GN344" s="84"/>
      <c r="GO344" s="84"/>
      <c r="GP344" s="84"/>
      <c r="GQ344" s="84"/>
      <c r="GR344" s="84"/>
      <c r="GS344" s="84"/>
      <c r="GT344" s="84"/>
      <c r="GU344" s="84"/>
      <c r="GV344" s="84"/>
      <c r="GW344" s="84"/>
      <c r="GX344" s="84"/>
      <c r="GY344" s="84"/>
      <c r="GZ344" s="84"/>
      <c r="HA344" s="84"/>
      <c r="HB344" s="84"/>
      <c r="HC344" s="84"/>
      <c r="HD344" s="84"/>
      <c r="HE344" s="84"/>
      <c r="HF344" s="84"/>
      <c r="HG344" s="84"/>
      <c r="HH344" s="84"/>
      <c r="HI344" s="84"/>
      <c r="HJ344" s="84"/>
      <c r="HK344" s="84"/>
      <c r="HL344" s="84"/>
      <c r="HM344" s="84"/>
      <c r="HN344" s="84"/>
      <c r="HO344" s="84"/>
      <c r="HP344" s="84"/>
      <c r="HQ344" s="84"/>
      <c r="HR344" s="84"/>
      <c r="HS344" s="84"/>
      <c r="HT344" s="84"/>
      <c r="HU344" s="84"/>
      <c r="HV344" s="84"/>
      <c r="HW344" s="84"/>
      <c r="HX344" s="84"/>
      <c r="HY344" s="84"/>
      <c r="HZ344" s="84"/>
      <c r="IA344" s="84"/>
      <c r="IB344" s="84"/>
      <c r="IC344" s="84"/>
      <c r="ID344" s="84"/>
      <c r="IE344" s="84"/>
      <c r="IF344" s="84"/>
      <c r="IG344" s="84"/>
      <c r="IH344" s="84"/>
      <c r="II344" s="84"/>
      <c r="IJ344" s="84"/>
      <c r="IK344" s="84"/>
      <c r="IL344" s="84"/>
      <c r="IM344" s="84"/>
      <c r="IN344" s="84"/>
      <c r="IO344" s="84"/>
      <c r="IP344" s="84"/>
      <c r="IQ344" s="84"/>
      <c r="IR344" s="84"/>
      <c r="IS344" s="84"/>
      <c r="IT344" s="84"/>
      <c r="IU344" s="84"/>
      <c r="IV344" s="84"/>
      <c r="IW344" s="84"/>
      <c r="IX344" s="84"/>
      <c r="IY344" s="84"/>
      <c r="IZ344" s="84"/>
      <c r="JA344" s="84"/>
      <c r="JB344" s="84"/>
      <c r="JC344" s="84"/>
      <c r="JD344" s="84"/>
      <c r="JE344" s="84"/>
      <c r="JF344" s="84"/>
      <c r="JG344" s="84"/>
      <c r="JH344" s="84"/>
      <c r="JI344" s="84"/>
      <c r="JJ344" s="84"/>
      <c r="JK344" s="84"/>
      <c r="JL344" s="84"/>
      <c r="JM344" s="84"/>
      <c r="JN344" s="84"/>
      <c r="JO344" s="84"/>
      <c r="JP344" s="84"/>
      <c r="JQ344" s="84"/>
      <c r="JR344" s="84"/>
      <c r="JS344" s="84"/>
      <c r="JT344" s="84"/>
      <c r="JU344" s="84"/>
      <c r="JV344" s="84"/>
      <c r="JW344" s="84"/>
      <c r="JX344" s="84"/>
      <c r="JY344" s="84"/>
      <c r="JZ344" s="84"/>
      <c r="KA344" s="84"/>
      <c r="KB344" s="84"/>
      <c r="KC344" s="84"/>
      <c r="KD344" s="84"/>
      <c r="KE344" s="84"/>
      <c r="KF344" s="84"/>
      <c r="KG344" s="84"/>
      <c r="KH344" s="84"/>
      <c r="KI344" s="84"/>
      <c r="KJ344" s="84"/>
      <c r="KK344" s="84"/>
      <c r="KL344" s="84"/>
      <c r="KM344" s="84"/>
      <c r="KN344" s="84"/>
      <c r="KO344" s="84"/>
      <c r="KP344" s="84"/>
      <c r="KQ344" s="84"/>
      <c r="KR344" s="84"/>
      <c r="KS344" s="84"/>
      <c r="KT344" s="84"/>
      <c r="KU344" s="84"/>
      <c r="KV344" s="84"/>
      <c r="KW344" s="84"/>
      <c r="KX344" s="84"/>
      <c r="KY344" s="84"/>
      <c r="KZ344" s="84"/>
      <c r="LA344" s="84"/>
      <c r="LB344" s="84"/>
      <c r="LC344" s="84"/>
      <c r="LD344" s="84"/>
      <c r="LE344" s="84"/>
      <c r="LF344" s="84"/>
      <c r="LG344" s="84"/>
      <c r="LH344" s="84"/>
      <c r="LI344" s="84"/>
      <c r="LJ344" s="84"/>
      <c r="LK344" s="84"/>
      <c r="LL344" s="84"/>
      <c r="LM344" s="84"/>
      <c r="LN344" s="84"/>
      <c r="LO344" s="84"/>
      <c r="LP344" s="84"/>
      <c r="LQ344" s="84"/>
      <c r="LR344" s="84"/>
      <c r="LS344" s="84"/>
      <c r="LT344" s="84"/>
      <c r="LU344" s="84"/>
      <c r="LV344" s="84"/>
      <c r="LW344" s="84"/>
      <c r="LX344" s="84"/>
      <c r="LY344" s="84"/>
      <c r="LZ344" s="84"/>
      <c r="MA344" s="84"/>
      <c r="MB344" s="84"/>
      <c r="MC344" s="84"/>
      <c r="MD344" s="84"/>
      <c r="ME344" s="84"/>
      <c r="MF344" s="84"/>
      <c r="MG344" s="84"/>
      <c r="MH344" s="84"/>
      <c r="MI344" s="84"/>
      <c r="MJ344" s="84"/>
      <c r="MK344" s="84"/>
      <c r="ML344" s="84"/>
      <c r="MM344" s="84"/>
      <c r="MN344" s="84"/>
      <c r="MO344" s="84"/>
      <c r="MP344" s="84"/>
      <c r="MQ344" s="84"/>
      <c r="MR344" s="84"/>
      <c r="MS344" s="84"/>
      <c r="MT344" s="84"/>
      <c r="MU344" s="84"/>
      <c r="MV344" s="84"/>
      <c r="MW344" s="84"/>
      <c r="MX344" s="84"/>
      <c r="MY344" s="84"/>
      <c r="MZ344" s="84"/>
      <c r="NA344" s="84"/>
      <c r="NB344" s="84"/>
      <c r="NC344" s="84"/>
      <c r="ND344" s="84"/>
      <c r="NE344" s="84"/>
      <c r="NF344" s="84"/>
      <c r="NG344" s="84"/>
      <c r="NH344" s="84"/>
      <c r="NI344" s="84"/>
      <c r="NJ344" s="84"/>
      <c r="NK344" s="84"/>
      <c r="NL344" s="84"/>
      <c r="NM344" s="84"/>
      <c r="NN344" s="84"/>
      <c r="NO344" s="84"/>
      <c r="NP344" s="84"/>
      <c r="NQ344" s="84"/>
      <c r="NR344" s="84"/>
      <c r="NS344" s="84"/>
      <c r="NT344" s="84"/>
      <c r="NU344" s="84"/>
      <c r="NV344" s="84"/>
      <c r="NW344" s="84"/>
      <c r="NX344" s="84"/>
      <c r="NY344" s="84"/>
      <c r="NZ344" s="84"/>
      <c r="OA344" s="84"/>
      <c r="OB344" s="84"/>
      <c r="OC344" s="84"/>
      <c r="OD344" s="84"/>
      <c r="OE344" s="84"/>
      <c r="OF344" s="84"/>
      <c r="OG344" s="84"/>
      <c r="OH344" s="84"/>
      <c r="OI344" s="84"/>
      <c r="OJ344" s="84"/>
      <c r="OK344" s="84"/>
      <c r="OL344" s="84"/>
      <c r="OM344" s="84"/>
      <c r="ON344" s="84"/>
      <c r="OO344" s="84"/>
      <c r="OP344" s="84"/>
      <c r="OQ344" s="84"/>
      <c r="OR344" s="84"/>
      <c r="OS344" s="84"/>
      <c r="OT344" s="84"/>
      <c r="OU344" s="84"/>
      <c r="OV344" s="84"/>
      <c r="OW344" s="84"/>
      <c r="OX344" s="84"/>
      <c r="OY344" s="84"/>
      <c r="OZ344" s="84"/>
      <c r="PA344" s="84"/>
      <c r="PB344" s="84"/>
      <c r="PC344" s="84"/>
      <c r="PD344" s="84"/>
      <c r="PE344" s="84"/>
      <c r="PF344" s="84"/>
      <c r="PG344" s="84"/>
      <c r="PH344" s="84"/>
      <c r="PI344" s="84"/>
      <c r="PJ344" s="84"/>
      <c r="PK344" s="84"/>
      <c r="PL344" s="84"/>
      <c r="PM344" s="84"/>
      <c r="PN344" s="84"/>
      <c r="PO344" s="84"/>
      <c r="PP344" s="84"/>
      <c r="PQ344" s="84"/>
      <c r="PR344" s="84"/>
      <c r="PS344" s="84"/>
      <c r="PT344" s="84"/>
      <c r="PU344" s="84"/>
      <c r="PV344" s="84"/>
      <c r="PW344" s="84"/>
      <c r="PX344" s="84"/>
      <c r="PY344" s="84"/>
      <c r="PZ344" s="84"/>
      <c r="QA344" s="84"/>
      <c r="QB344" s="84"/>
      <c r="QC344" s="84"/>
      <c r="QD344" s="84"/>
      <c r="QE344" s="84"/>
      <c r="QF344" s="84"/>
      <c r="QG344" s="84"/>
      <c r="QH344" s="84"/>
      <c r="QI344" s="84"/>
      <c r="QJ344" s="84"/>
      <c r="QK344" s="84"/>
      <c r="QL344" s="84"/>
      <c r="QM344" s="84"/>
      <c r="QN344" s="84"/>
      <c r="QO344" s="84"/>
      <c r="QP344" s="84"/>
      <c r="QQ344" s="84"/>
      <c r="QR344" s="84"/>
      <c r="QS344" s="84"/>
      <c r="QT344" s="84"/>
      <c r="QU344" s="84"/>
      <c r="QV344" s="84"/>
      <c r="QW344" s="84"/>
      <c r="QX344" s="84"/>
      <c r="QY344" s="84"/>
      <c r="QZ344" s="84"/>
      <c r="RA344" s="84"/>
      <c r="RB344" s="84"/>
      <c r="RC344" s="84"/>
      <c r="RD344" s="84"/>
      <c r="RE344" s="84"/>
      <c r="RF344" s="84"/>
      <c r="RG344" s="84"/>
      <c r="RH344" s="84"/>
      <c r="RI344" s="84"/>
      <c r="RJ344" s="84"/>
      <c r="RK344" s="84"/>
      <c r="RL344" s="84"/>
      <c r="RM344" s="84"/>
      <c r="RN344" s="84"/>
      <c r="RO344" s="84"/>
      <c r="RP344" s="84"/>
      <c r="RQ344" s="84"/>
      <c r="RR344" s="84"/>
      <c r="RS344" s="84"/>
      <c r="RT344" s="84"/>
      <c r="RU344" s="84"/>
      <c r="RV344" s="84"/>
      <c r="RW344" s="84"/>
      <c r="RX344" s="84"/>
      <c r="RY344" s="84"/>
      <c r="RZ344" s="84"/>
      <c r="SA344" s="84"/>
      <c r="SB344" s="84"/>
      <c r="SC344" s="84"/>
      <c r="SD344" s="84"/>
      <c r="SE344" s="84"/>
      <c r="SF344" s="84"/>
      <c r="SG344" s="84"/>
      <c r="SH344" s="84"/>
      <c r="SI344" s="84"/>
      <c r="SJ344" s="84"/>
      <c r="SK344" s="84"/>
      <c r="SL344" s="84"/>
      <c r="SM344" s="84"/>
      <c r="SN344" s="84"/>
      <c r="SO344" s="84"/>
      <c r="SP344" s="84"/>
      <c r="SQ344" s="84"/>
      <c r="SR344" s="84"/>
      <c r="SS344" s="84"/>
      <c r="ST344" s="84"/>
      <c r="SU344" s="84"/>
      <c r="SV344" s="84"/>
      <c r="SW344" s="84"/>
      <c r="SX344" s="84"/>
      <c r="SY344" s="84"/>
      <c r="SZ344" s="84"/>
      <c r="TA344" s="84"/>
      <c r="TB344" s="84"/>
      <c r="TC344" s="84"/>
      <c r="TD344" s="84"/>
      <c r="TE344" s="84"/>
      <c r="TF344" s="84"/>
      <c r="TG344" s="84"/>
      <c r="TH344" s="84"/>
      <c r="TI344" s="84"/>
      <c r="TJ344" s="84"/>
      <c r="TK344" s="84"/>
      <c r="TL344" s="84"/>
      <c r="TM344" s="84"/>
      <c r="TN344" s="84"/>
      <c r="TO344" s="84"/>
      <c r="TP344" s="84"/>
      <c r="TQ344" s="84"/>
      <c r="TR344" s="84"/>
      <c r="TS344" s="84"/>
      <c r="TT344" s="84"/>
      <c r="TU344" s="84"/>
      <c r="TV344" s="84"/>
      <c r="TW344" s="84"/>
      <c r="TX344" s="84"/>
      <c r="TY344" s="84"/>
      <c r="TZ344" s="84"/>
      <c r="UA344" s="84"/>
      <c r="UB344" s="84"/>
      <c r="UC344" s="84"/>
      <c r="UD344" s="84"/>
      <c r="UE344" s="84"/>
      <c r="UF344" s="84"/>
      <c r="UG344" s="84"/>
      <c r="UH344" s="84"/>
      <c r="UI344" s="84"/>
      <c r="UJ344" s="84"/>
      <c r="UK344" s="84"/>
      <c r="UL344" s="84"/>
      <c r="UM344" s="84"/>
      <c r="UN344" s="84"/>
      <c r="UO344" s="84"/>
      <c r="UP344" s="84"/>
      <c r="UQ344" s="84"/>
      <c r="UR344" s="84"/>
      <c r="US344" s="84"/>
      <c r="UT344" s="84"/>
      <c r="UU344" s="84"/>
      <c r="UV344" s="84"/>
      <c r="UW344" s="84"/>
      <c r="UX344" s="84"/>
      <c r="UY344" s="84"/>
      <c r="UZ344" s="84"/>
      <c r="VA344" s="84"/>
      <c r="VB344" s="84"/>
      <c r="VC344" s="84"/>
      <c r="VD344" s="84"/>
      <c r="VE344" s="84"/>
      <c r="VF344" s="84"/>
      <c r="VG344" s="84"/>
      <c r="VH344" s="84"/>
      <c r="VI344" s="84"/>
      <c r="VJ344" s="84"/>
      <c r="VK344" s="84"/>
      <c r="VL344" s="84"/>
      <c r="VM344" s="84"/>
      <c r="VN344" s="84"/>
      <c r="VO344" s="84"/>
      <c r="VP344" s="84"/>
      <c r="VQ344" s="84"/>
      <c r="VR344" s="84"/>
      <c r="VS344" s="84"/>
      <c r="VT344" s="84"/>
      <c r="VU344" s="84"/>
      <c r="VV344" s="84"/>
      <c r="VW344" s="84"/>
      <c r="VX344" s="84"/>
      <c r="VY344" s="84"/>
      <c r="VZ344" s="84"/>
      <c r="WA344" s="84"/>
      <c r="WB344" s="84"/>
      <c r="WC344" s="84"/>
      <c r="WD344" s="84"/>
      <c r="WE344" s="84"/>
      <c r="WF344" s="84"/>
      <c r="WG344" s="84"/>
      <c r="WH344" s="84"/>
      <c r="WI344" s="84"/>
      <c r="WJ344" s="84"/>
      <c r="WK344" s="84"/>
      <c r="WL344" s="84"/>
      <c r="WM344" s="84"/>
      <c r="WN344" s="84"/>
      <c r="WO344" s="84"/>
      <c r="WP344" s="84"/>
      <c r="WQ344" s="84"/>
      <c r="WR344" s="84"/>
      <c r="WS344" s="84"/>
      <c r="WT344" s="84"/>
      <c r="WU344" s="84"/>
      <c r="WV344" s="84"/>
      <c r="WW344" s="84"/>
      <c r="WX344" s="84"/>
      <c r="WY344" s="84"/>
      <c r="WZ344" s="84"/>
      <c r="XA344" s="84"/>
      <c r="XB344" s="84"/>
      <c r="XC344" s="84"/>
      <c r="XD344" s="84"/>
      <c r="XE344" s="84"/>
      <c r="XF344" s="84"/>
      <c r="XG344" s="84"/>
      <c r="XH344" s="84"/>
      <c r="XI344" s="84"/>
      <c r="XJ344" s="84"/>
      <c r="XK344" s="84"/>
      <c r="XL344" s="84"/>
      <c r="XM344" s="84"/>
      <c r="XN344" s="84"/>
      <c r="XO344" s="84"/>
      <c r="XP344" s="84"/>
      <c r="XQ344" s="84"/>
      <c r="XR344" s="84"/>
      <c r="XS344" s="84"/>
      <c r="XT344" s="84"/>
      <c r="XU344" s="84"/>
      <c r="XV344" s="84"/>
      <c r="XW344" s="84"/>
      <c r="XX344" s="84"/>
      <c r="XY344" s="84"/>
      <c r="XZ344" s="84"/>
      <c r="YA344" s="84"/>
      <c r="YB344" s="84"/>
      <c r="YC344" s="84"/>
      <c r="YD344" s="84"/>
      <c r="YE344" s="84"/>
      <c r="YF344" s="84"/>
      <c r="YG344" s="84"/>
      <c r="YH344" s="84"/>
      <c r="YI344" s="84"/>
      <c r="YJ344" s="84"/>
      <c r="YK344" s="84"/>
      <c r="YL344" s="84"/>
      <c r="YM344" s="84"/>
      <c r="YN344" s="84"/>
      <c r="YO344" s="84"/>
      <c r="YP344" s="84"/>
      <c r="YQ344" s="84"/>
      <c r="YR344" s="84"/>
      <c r="YS344" s="84"/>
      <c r="YT344" s="84"/>
      <c r="YU344" s="84"/>
      <c r="YV344" s="84"/>
      <c r="YW344" s="84"/>
      <c r="YX344" s="84"/>
      <c r="YY344" s="84"/>
      <c r="YZ344" s="84"/>
      <c r="ZA344" s="84"/>
      <c r="ZB344" s="84"/>
      <c r="ZC344" s="84"/>
      <c r="ZD344" s="84"/>
      <c r="ZE344" s="84"/>
      <c r="ZF344" s="84"/>
      <c r="ZG344" s="84"/>
      <c r="ZH344" s="84"/>
      <c r="ZI344" s="84"/>
      <c r="ZJ344" s="84"/>
      <c r="ZK344" s="84"/>
      <c r="ZL344" s="84"/>
      <c r="ZM344" s="84"/>
      <c r="ZN344" s="84"/>
      <c r="ZO344" s="84"/>
      <c r="ZP344" s="84"/>
      <c r="ZQ344" s="84"/>
      <c r="ZR344" s="84"/>
      <c r="ZS344" s="84"/>
      <c r="ZT344" s="84"/>
      <c r="ZU344" s="84"/>
      <c r="ZV344" s="84"/>
      <c r="ZW344" s="84"/>
      <c r="ZX344" s="84"/>
      <c r="ZY344" s="84"/>
      <c r="ZZ344" s="84"/>
      <c r="AAA344" s="84"/>
      <c r="AAB344" s="84"/>
      <c r="AAC344" s="84"/>
      <c r="AAD344" s="84"/>
      <c r="AAE344" s="84"/>
      <c r="AAF344" s="84"/>
      <c r="AAG344" s="84"/>
      <c r="AAH344" s="84"/>
      <c r="AAI344" s="84"/>
      <c r="AAJ344" s="84"/>
      <c r="AAK344" s="84"/>
      <c r="AAL344" s="84"/>
      <c r="AAM344" s="84"/>
      <c r="AAN344" s="84"/>
      <c r="AAO344" s="84"/>
      <c r="AAP344" s="84"/>
      <c r="AAQ344" s="84"/>
      <c r="AAR344" s="84"/>
      <c r="AAS344" s="84"/>
      <c r="AAT344" s="84"/>
      <c r="AAU344" s="84"/>
      <c r="AAV344" s="84"/>
      <c r="AAW344" s="84"/>
      <c r="AAX344" s="84"/>
      <c r="AAY344" s="84"/>
      <c r="AAZ344" s="84"/>
      <c r="ABA344" s="84"/>
      <c r="ABB344" s="84"/>
      <c r="ABC344" s="84"/>
      <c r="ABD344" s="84"/>
      <c r="ABE344" s="84"/>
      <c r="ABF344" s="84"/>
      <c r="ABG344" s="84"/>
      <c r="ABH344" s="84"/>
      <c r="ABI344" s="84"/>
      <c r="ABJ344" s="84"/>
      <c r="ABK344" s="84"/>
      <c r="ABL344" s="84"/>
      <c r="ABM344" s="84"/>
      <c r="ABN344" s="84"/>
      <c r="ABO344" s="84"/>
      <c r="ABP344" s="84"/>
      <c r="ABQ344" s="84"/>
      <c r="ABR344" s="84"/>
      <c r="ABS344" s="84"/>
      <c r="ABT344" s="84"/>
      <c r="ABU344" s="84"/>
      <c r="ABV344" s="84"/>
      <c r="ABW344" s="84"/>
      <c r="ABX344" s="84"/>
      <c r="ABY344" s="84"/>
      <c r="ABZ344" s="84"/>
      <c r="ACA344" s="84"/>
      <c r="ACB344" s="84"/>
      <c r="ACC344" s="84"/>
      <c r="ACD344" s="84"/>
      <c r="ACE344" s="84"/>
      <c r="ACF344" s="84"/>
      <c r="ACG344" s="84"/>
      <c r="ACH344" s="84"/>
      <c r="ACI344" s="84"/>
      <c r="ACJ344" s="84"/>
      <c r="ACK344" s="84"/>
      <c r="ACL344" s="84"/>
      <c r="ACM344" s="84"/>
      <c r="ACN344" s="84"/>
      <c r="ACO344" s="84"/>
      <c r="ACP344" s="84"/>
      <c r="ACQ344" s="84"/>
      <c r="ACR344" s="84"/>
      <c r="ACS344" s="84"/>
      <c r="ACT344" s="84"/>
      <c r="ACU344" s="84"/>
      <c r="ACV344" s="84"/>
      <c r="ACW344" s="84"/>
      <c r="ACX344" s="84"/>
      <c r="ACY344" s="84"/>
      <c r="ACZ344" s="84"/>
      <c r="ADA344" s="84"/>
      <c r="ADB344" s="84"/>
      <c r="ADC344" s="84"/>
      <c r="ADD344" s="84"/>
      <c r="ADE344" s="84"/>
      <c r="ADF344" s="84"/>
      <c r="ADG344" s="84"/>
      <c r="ADH344" s="84"/>
      <c r="ADI344" s="84"/>
      <c r="ADJ344" s="84"/>
      <c r="ADK344" s="84"/>
      <c r="ADL344" s="84"/>
      <c r="ADM344" s="84"/>
      <c r="ADN344" s="84"/>
      <c r="ADO344" s="84"/>
      <c r="ADP344" s="84"/>
      <c r="ADQ344" s="84"/>
      <c r="ADR344" s="84"/>
      <c r="ADS344" s="84"/>
      <c r="ADT344" s="84"/>
      <c r="ADU344" s="84"/>
      <c r="ADV344" s="84"/>
      <c r="ADW344" s="84"/>
      <c r="ADX344" s="84"/>
      <c r="ADY344" s="84"/>
      <c r="ADZ344" s="84"/>
      <c r="AEA344" s="84"/>
      <c r="AEB344" s="84"/>
      <c r="AEC344" s="84"/>
      <c r="AED344" s="84"/>
      <c r="AEE344" s="84"/>
      <c r="AEF344" s="84"/>
      <c r="AEG344" s="84"/>
      <c r="AEH344" s="84"/>
      <c r="AEI344" s="84"/>
      <c r="AEJ344" s="84"/>
      <c r="AEK344" s="84"/>
      <c r="AEL344" s="84"/>
      <c r="AEM344" s="84"/>
      <c r="AEN344" s="84"/>
      <c r="AEO344" s="84"/>
      <c r="AEP344" s="84"/>
      <c r="AEQ344" s="84"/>
      <c r="AER344" s="84"/>
      <c r="AES344" s="84"/>
      <c r="AET344" s="84"/>
      <c r="AEU344" s="84"/>
      <c r="AEV344" s="84"/>
      <c r="AEW344" s="84"/>
      <c r="AEX344" s="84"/>
      <c r="AEY344" s="84"/>
      <c r="AEZ344" s="84"/>
      <c r="AFA344" s="84"/>
      <c r="AFB344" s="84"/>
      <c r="AFC344" s="84"/>
      <c r="AFD344" s="84"/>
      <c r="AFE344" s="84"/>
      <c r="AFF344" s="84"/>
      <c r="AFG344" s="84"/>
      <c r="AFH344" s="84"/>
      <c r="AFI344" s="84"/>
      <c r="AFJ344" s="84"/>
      <c r="AFK344" s="84"/>
      <c r="AFL344" s="84"/>
      <c r="AFM344" s="84"/>
      <c r="AFN344" s="84"/>
      <c r="AFO344" s="84"/>
      <c r="AFP344" s="84"/>
      <c r="AFQ344" s="84"/>
      <c r="AFR344" s="84"/>
      <c r="AFS344" s="84"/>
      <c r="AFT344" s="84"/>
      <c r="AFU344" s="84"/>
      <c r="AFV344" s="84"/>
      <c r="AFW344" s="84"/>
      <c r="AFX344" s="84"/>
      <c r="AFY344" s="84"/>
      <c r="AFZ344" s="84"/>
      <c r="AGA344" s="84"/>
      <c r="AGB344" s="84"/>
      <c r="AGC344" s="84"/>
      <c r="AGD344" s="84"/>
      <c r="AGE344" s="84"/>
      <c r="AGF344" s="84"/>
      <c r="AGG344" s="84"/>
      <c r="AGH344" s="84"/>
      <c r="AGI344" s="84"/>
      <c r="AGJ344" s="84"/>
      <c r="AGK344" s="84"/>
      <c r="AGL344" s="84"/>
      <c r="AGM344" s="84"/>
      <c r="AGN344" s="84"/>
      <c r="AGO344" s="84"/>
      <c r="AGP344" s="84"/>
      <c r="AGQ344" s="84"/>
      <c r="AGR344" s="84"/>
      <c r="AGS344" s="84"/>
      <c r="AGT344" s="84"/>
      <c r="AGU344" s="84"/>
      <c r="AGV344" s="84"/>
      <c r="AGW344" s="84"/>
      <c r="AGX344" s="84"/>
      <c r="AGY344" s="84"/>
      <c r="AGZ344" s="84"/>
      <c r="AHA344" s="84"/>
      <c r="AHB344" s="84"/>
      <c r="AHC344" s="84"/>
      <c r="AHD344" s="84"/>
      <c r="AHE344" s="84"/>
      <c r="AHF344" s="84"/>
      <c r="AHG344" s="84"/>
      <c r="AHH344" s="84"/>
      <c r="AHI344" s="84"/>
      <c r="AHJ344" s="84"/>
      <c r="AHK344" s="84"/>
      <c r="AHL344" s="84"/>
      <c r="AHM344" s="84"/>
      <c r="AHN344" s="84"/>
      <c r="AHO344" s="84"/>
      <c r="AHP344" s="84"/>
      <c r="AHQ344" s="84"/>
      <c r="AHR344" s="84"/>
      <c r="AHS344" s="84"/>
      <c r="AHT344" s="84"/>
      <c r="AHU344" s="84"/>
      <c r="AHV344" s="84"/>
      <c r="AHW344" s="84"/>
      <c r="AHX344" s="84"/>
      <c r="AHY344" s="84"/>
      <c r="AHZ344" s="84"/>
      <c r="AIA344" s="84"/>
      <c r="AIB344" s="84"/>
      <c r="AIC344" s="84"/>
      <c r="AID344" s="84"/>
      <c r="AIE344" s="84"/>
      <c r="AIF344" s="84"/>
      <c r="AIG344" s="84"/>
      <c r="AIH344" s="84"/>
      <c r="AII344" s="84"/>
      <c r="AIJ344" s="84"/>
      <c r="AIK344" s="84"/>
      <c r="AIL344" s="84"/>
      <c r="AIM344" s="84"/>
      <c r="AIN344" s="84"/>
      <c r="AIO344" s="84"/>
      <c r="AIP344" s="84"/>
      <c r="AIQ344" s="84"/>
      <c r="AIR344" s="84"/>
      <c r="AIS344" s="84"/>
      <c r="AIT344" s="84"/>
      <c r="AIU344" s="84"/>
      <c r="AIV344" s="84"/>
      <c r="AIW344" s="84"/>
      <c r="AIX344" s="84"/>
      <c r="AIY344" s="84"/>
      <c r="AIZ344" s="84"/>
      <c r="AJA344" s="84"/>
      <c r="AJB344" s="84"/>
      <c r="AJC344" s="84"/>
      <c r="AJD344" s="84"/>
      <c r="AJE344" s="84"/>
      <c r="AJF344" s="84"/>
      <c r="AJG344" s="84"/>
      <c r="AJH344" s="84"/>
      <c r="AJI344" s="84"/>
      <c r="AJJ344" s="84"/>
      <c r="AJK344" s="84"/>
      <c r="AJL344" s="84"/>
      <c r="AJM344" s="84"/>
      <c r="AJN344" s="84"/>
      <c r="AJO344" s="84"/>
      <c r="AJP344" s="84"/>
      <c r="AJQ344" s="84"/>
      <c r="AJR344" s="84"/>
      <c r="AJS344" s="84"/>
      <c r="AJT344" s="84"/>
      <c r="AJU344" s="84"/>
      <c r="AJV344" s="84"/>
      <c r="AJW344" s="84"/>
      <c r="AJX344" s="84"/>
      <c r="AJY344" s="84"/>
      <c r="AJZ344" s="84"/>
      <c r="AKA344" s="84"/>
      <c r="AKB344" s="84"/>
      <c r="AKC344" s="84"/>
      <c r="AKD344" s="84"/>
      <c r="AKE344" s="84"/>
      <c r="AKF344" s="84"/>
      <c r="AKG344" s="84"/>
      <c r="AKH344" s="84"/>
      <c r="AKI344" s="84"/>
      <c r="AKJ344" s="84"/>
      <c r="AKK344" s="84"/>
      <c r="AKL344" s="84"/>
      <c r="AKM344" s="84"/>
      <c r="AKN344" s="84"/>
      <c r="AKO344" s="84"/>
      <c r="AKP344" s="84"/>
      <c r="AKQ344" s="84"/>
      <c r="AKR344" s="84"/>
      <c r="AKS344" s="84"/>
      <c r="AKT344" s="84"/>
      <c r="AKU344" s="84"/>
      <c r="AKV344" s="84"/>
      <c r="AKW344" s="84"/>
      <c r="AKX344" s="84"/>
      <c r="AKY344" s="84"/>
      <c r="AKZ344" s="84"/>
      <c r="ALA344" s="84"/>
      <c r="ALB344" s="84"/>
      <c r="ALC344" s="84"/>
      <c r="ALD344" s="84"/>
      <c r="ALE344" s="84"/>
      <c r="ALF344" s="84"/>
      <c r="ALG344" s="84"/>
      <c r="ALH344" s="84"/>
      <c r="ALI344" s="84"/>
      <c r="ALJ344" s="84"/>
      <c r="ALK344" s="84"/>
      <c r="ALL344" s="84"/>
      <c r="ALM344" s="84"/>
      <c r="ALN344" s="84"/>
      <c r="ALO344" s="84"/>
      <c r="ALP344" s="84"/>
      <c r="ALQ344" s="84"/>
      <c r="ALR344" s="84"/>
      <c r="ALS344" s="84"/>
      <c r="ALT344" s="84"/>
      <c r="ALU344" s="84"/>
      <c r="ALV344" s="84"/>
      <c r="ALW344" s="84"/>
      <c r="ALX344" s="84"/>
      <c r="ALY344" s="84"/>
      <c r="ALZ344" s="84"/>
      <c r="AMA344" s="84"/>
      <c r="AMB344" s="84"/>
      <c r="AMC344" s="84"/>
      <c r="AMD344" s="84"/>
      <c r="AME344" s="84"/>
      <c r="AMF344" s="84"/>
      <c r="AMG344" s="84"/>
      <c r="AMH344" s="84"/>
      <c r="AMI344" s="84"/>
      <c r="AMJ344" s="84"/>
      <c r="AMK344" s="84"/>
      <c r="AML344" s="84"/>
      <c r="AMM344" s="84"/>
      <c r="AMN344" s="84"/>
      <c r="AMO344" s="84"/>
      <c r="AMP344" s="84"/>
      <c r="AMQ344" s="84"/>
      <c r="AMR344" s="84"/>
      <c r="AMS344" s="84"/>
      <c r="AMT344" s="84"/>
      <c r="AMU344" s="84"/>
      <c r="AMV344" s="84"/>
      <c r="AMW344" s="84"/>
      <c r="AMX344" s="84"/>
      <c r="AMY344" s="84"/>
      <c r="AMZ344" s="84"/>
      <c r="ANA344" s="84"/>
      <c r="ANB344" s="84"/>
      <c r="ANC344" s="84"/>
      <c r="AND344" s="84"/>
      <c r="ANE344" s="84"/>
      <c r="ANF344" s="84"/>
      <c r="ANG344" s="84"/>
      <c r="ANH344" s="84"/>
      <c r="ANI344" s="84"/>
      <c r="ANJ344" s="84"/>
      <c r="ANK344" s="84"/>
      <c r="ANL344" s="84"/>
      <c r="ANM344" s="84"/>
      <c r="ANN344" s="84"/>
      <c r="ANO344" s="84"/>
      <c r="ANP344" s="84"/>
      <c r="ANQ344" s="84"/>
      <c r="ANR344" s="84"/>
      <c r="ANS344" s="84"/>
      <c r="ANT344" s="84"/>
      <c r="ANU344" s="84"/>
      <c r="ANV344" s="84"/>
      <c r="ANW344" s="84"/>
      <c r="ANX344" s="84"/>
      <c r="ANY344" s="84"/>
      <c r="ANZ344" s="84"/>
      <c r="AOA344" s="84"/>
      <c r="AOB344" s="84"/>
      <c r="AOC344" s="84"/>
      <c r="AOD344" s="84"/>
      <c r="AOE344" s="84"/>
      <c r="AOF344" s="84"/>
      <c r="AOG344" s="84"/>
      <c r="AOH344" s="84"/>
      <c r="AOI344" s="84"/>
      <c r="AOJ344" s="84"/>
      <c r="AOK344" s="84"/>
      <c r="AOL344" s="84"/>
      <c r="AOM344" s="84"/>
      <c r="AON344" s="84"/>
      <c r="AOO344" s="84"/>
      <c r="AOP344" s="84"/>
      <c r="AOQ344" s="84"/>
      <c r="AOR344" s="84"/>
      <c r="AOS344" s="84"/>
      <c r="AOT344" s="84"/>
      <c r="AOU344" s="84"/>
      <c r="AOV344" s="84"/>
      <c r="AOW344" s="84"/>
      <c r="AOX344" s="84"/>
      <c r="AOY344" s="84"/>
      <c r="AOZ344" s="84"/>
      <c r="APA344" s="84"/>
      <c r="APB344" s="84"/>
      <c r="APC344" s="84"/>
      <c r="APD344" s="84"/>
      <c r="APE344" s="84"/>
      <c r="APF344" s="84"/>
      <c r="APG344" s="84"/>
      <c r="APH344" s="84"/>
      <c r="API344" s="84"/>
      <c r="APJ344" s="84"/>
      <c r="APK344" s="84"/>
      <c r="APL344" s="84"/>
      <c r="APM344" s="84"/>
      <c r="APN344" s="84"/>
      <c r="APO344" s="84"/>
      <c r="APP344" s="84"/>
      <c r="APQ344" s="84"/>
      <c r="APR344" s="84"/>
      <c r="APS344" s="84"/>
      <c r="APT344" s="84"/>
      <c r="APU344" s="84"/>
      <c r="APV344" s="84"/>
      <c r="APW344" s="84"/>
      <c r="APX344" s="84"/>
      <c r="APY344" s="84"/>
      <c r="APZ344" s="84"/>
      <c r="AQA344" s="84"/>
      <c r="AQB344" s="84"/>
      <c r="AQC344" s="84"/>
      <c r="AQD344" s="84"/>
      <c r="AQE344" s="84"/>
      <c r="AQF344" s="84"/>
      <c r="AQG344" s="84"/>
      <c r="AQH344" s="84"/>
      <c r="AQI344" s="84"/>
      <c r="AQJ344" s="84"/>
      <c r="AQK344" s="84"/>
      <c r="AQL344" s="84"/>
      <c r="AQM344" s="84"/>
      <c r="AQN344" s="84"/>
      <c r="AQO344" s="84"/>
      <c r="AQP344" s="84"/>
      <c r="AQQ344" s="84"/>
      <c r="AQR344" s="84"/>
      <c r="AQS344" s="84"/>
      <c r="AQT344" s="84"/>
      <c r="AQU344" s="84"/>
      <c r="AQV344" s="84"/>
      <c r="AQW344" s="84"/>
      <c r="AQX344" s="84"/>
      <c r="AQY344" s="84"/>
      <c r="AQZ344" s="84"/>
      <c r="ARA344" s="84"/>
      <c r="ARB344" s="84"/>
      <c r="ARC344" s="84"/>
      <c r="ARD344" s="84"/>
      <c r="ARE344" s="84"/>
      <c r="ARF344" s="84"/>
      <c r="ARG344" s="84"/>
      <c r="ARH344" s="84"/>
      <c r="ARI344" s="84"/>
      <c r="ARJ344" s="84"/>
      <c r="ARK344" s="84"/>
      <c r="ARL344" s="84"/>
      <c r="ARM344" s="84"/>
      <c r="ARN344" s="84"/>
      <c r="ARO344" s="84"/>
      <c r="ARP344" s="84"/>
      <c r="ARQ344" s="84"/>
      <c r="ARR344" s="84"/>
      <c r="ARS344" s="84"/>
      <c r="ART344" s="84"/>
      <c r="ARU344" s="84"/>
      <c r="ARV344" s="84"/>
      <c r="ARW344" s="84"/>
      <c r="ARX344" s="84"/>
      <c r="ARY344" s="84"/>
      <c r="ARZ344" s="84"/>
      <c r="ASA344" s="84"/>
      <c r="ASB344" s="84"/>
      <c r="ASC344" s="84"/>
      <c r="ASD344" s="84"/>
      <c r="ASE344" s="84"/>
      <c r="ASF344" s="84"/>
      <c r="ASG344" s="84"/>
      <c r="ASH344" s="84"/>
      <c r="ASI344" s="84"/>
      <c r="ASJ344" s="84"/>
      <c r="ASK344" s="84"/>
      <c r="ASL344" s="84"/>
      <c r="ASM344" s="84"/>
      <c r="ASN344" s="84"/>
      <c r="ASO344" s="84"/>
      <c r="ASP344" s="84"/>
      <c r="ASQ344" s="84"/>
      <c r="ASR344" s="84"/>
      <c r="ASS344" s="84"/>
      <c r="AST344" s="84"/>
      <c r="ASU344" s="84"/>
      <c r="ASV344" s="84"/>
      <c r="ASW344" s="84"/>
      <c r="ASX344" s="84"/>
      <c r="ASY344" s="84"/>
      <c r="ASZ344" s="84"/>
      <c r="ATA344" s="84"/>
      <c r="ATB344" s="84"/>
      <c r="ATC344" s="84"/>
      <c r="ATD344" s="84"/>
      <c r="ATE344" s="84"/>
      <c r="ATF344" s="84"/>
      <c r="ATG344" s="84"/>
      <c r="ATH344" s="84"/>
      <c r="ATI344" s="84"/>
      <c r="ATJ344" s="84"/>
      <c r="ATK344" s="84"/>
      <c r="ATL344" s="84"/>
      <c r="ATM344" s="84"/>
      <c r="ATN344" s="84"/>
      <c r="ATO344" s="84"/>
      <c r="ATP344" s="84"/>
      <c r="ATQ344" s="84"/>
      <c r="ATR344" s="84"/>
      <c r="ATS344" s="84"/>
      <c r="ATT344" s="84"/>
      <c r="ATU344" s="84"/>
      <c r="ATV344" s="84"/>
      <c r="ATW344" s="84"/>
      <c r="ATX344" s="84"/>
      <c r="ATY344" s="84"/>
      <c r="ATZ344" s="84"/>
      <c r="AUA344" s="84"/>
      <c r="AUB344" s="84"/>
      <c r="AUC344" s="84"/>
      <c r="AUD344" s="84"/>
      <c r="AUE344" s="84"/>
      <c r="AUF344" s="84"/>
      <c r="AUG344" s="84"/>
      <c r="AUH344" s="84"/>
      <c r="AUI344" s="84"/>
      <c r="AUJ344" s="84"/>
      <c r="AUK344" s="84"/>
      <c r="AUL344" s="84"/>
      <c r="AUM344" s="84"/>
      <c r="AUN344" s="84"/>
      <c r="AUO344" s="84"/>
      <c r="AUP344" s="84"/>
      <c r="AUQ344" s="84"/>
      <c r="AUR344" s="84"/>
      <c r="AUS344" s="84"/>
      <c r="AUT344" s="84"/>
      <c r="AUU344" s="84"/>
      <c r="AUV344" s="84"/>
      <c r="AUW344" s="84"/>
      <c r="AUX344" s="84"/>
      <c r="AUY344" s="84"/>
      <c r="AUZ344" s="84"/>
      <c r="AVA344" s="84"/>
      <c r="AVB344" s="84"/>
      <c r="AVC344" s="84"/>
      <c r="AVD344" s="84"/>
      <c r="AVE344" s="84"/>
      <c r="AVF344" s="84"/>
      <c r="AVG344" s="84"/>
      <c r="AVH344" s="84"/>
      <c r="AVI344" s="84"/>
      <c r="AVJ344" s="84"/>
      <c r="AVK344" s="84"/>
      <c r="AVL344" s="84"/>
      <c r="AVM344" s="84"/>
      <c r="AVN344" s="84"/>
      <c r="AVO344" s="84"/>
      <c r="AVP344" s="84"/>
      <c r="AVQ344" s="84"/>
      <c r="AVR344" s="84"/>
      <c r="AVS344" s="84"/>
      <c r="AVT344" s="84"/>
      <c r="AVU344" s="84"/>
      <c r="AVV344" s="84"/>
      <c r="AVW344" s="84"/>
      <c r="AVX344" s="84"/>
      <c r="AVY344" s="84"/>
      <c r="AVZ344" s="84"/>
      <c r="AWA344" s="84"/>
      <c r="AWB344" s="84"/>
      <c r="AWC344" s="84"/>
      <c r="AWD344" s="84"/>
      <c r="AWE344" s="84"/>
      <c r="AWF344" s="84"/>
      <c r="AWG344" s="84"/>
      <c r="AWH344" s="84"/>
      <c r="AWI344" s="84"/>
      <c r="AWJ344" s="84"/>
      <c r="AWK344" s="84"/>
      <c r="AWL344" s="84"/>
      <c r="AWM344" s="84"/>
      <c r="AWN344" s="84"/>
      <c r="AWO344" s="84"/>
      <c r="AWP344" s="84"/>
      <c r="AWQ344" s="84"/>
      <c r="AWR344" s="84"/>
      <c r="AWS344" s="84"/>
      <c r="AWT344" s="84"/>
      <c r="AWU344" s="84"/>
      <c r="AWV344" s="84"/>
      <c r="AWW344" s="84"/>
      <c r="AWX344" s="84"/>
      <c r="AWY344" s="84"/>
      <c r="AWZ344" s="84"/>
      <c r="AXA344" s="84"/>
      <c r="AXB344" s="84"/>
      <c r="AXC344" s="84"/>
      <c r="AXD344" s="84"/>
      <c r="AXE344" s="84"/>
      <c r="AXF344" s="84"/>
      <c r="AXG344" s="84"/>
      <c r="AXH344" s="84"/>
      <c r="AXI344" s="84"/>
      <c r="AXJ344" s="84"/>
      <c r="AXK344" s="84"/>
      <c r="AXL344" s="84"/>
      <c r="AXM344" s="84"/>
      <c r="AXN344" s="84"/>
      <c r="AXO344" s="84"/>
      <c r="AXP344" s="84"/>
      <c r="AXQ344" s="84"/>
      <c r="AXR344" s="84"/>
      <c r="AXS344" s="84"/>
      <c r="AXT344" s="84"/>
      <c r="AXU344" s="84"/>
      <c r="AXV344" s="84"/>
      <c r="AXW344" s="84"/>
      <c r="AXX344" s="84"/>
      <c r="AXY344" s="84"/>
      <c r="AXZ344" s="84"/>
      <c r="AYA344" s="84"/>
      <c r="AYB344" s="84"/>
      <c r="AYC344" s="84"/>
      <c r="AYD344" s="84"/>
      <c r="AYE344" s="84"/>
      <c r="AYF344" s="84"/>
      <c r="AYG344" s="84"/>
      <c r="AYH344" s="84"/>
      <c r="AYI344" s="84"/>
      <c r="AYJ344" s="84"/>
      <c r="AYK344" s="84"/>
      <c r="AYL344" s="84"/>
      <c r="AYM344" s="84"/>
      <c r="AYN344" s="84"/>
      <c r="AYO344" s="84"/>
      <c r="AYP344" s="84"/>
      <c r="AYQ344" s="84"/>
      <c r="AYR344" s="84"/>
      <c r="AYS344" s="84"/>
      <c r="AYT344" s="84"/>
      <c r="AYU344" s="84"/>
      <c r="AYV344" s="84"/>
      <c r="AYW344" s="84"/>
      <c r="AYX344" s="84"/>
      <c r="AYY344" s="84"/>
      <c r="AYZ344" s="84"/>
      <c r="AZA344" s="84"/>
      <c r="AZB344" s="84"/>
      <c r="AZC344" s="84"/>
      <c r="AZD344" s="84"/>
      <c r="AZE344" s="84"/>
      <c r="AZF344" s="84"/>
      <c r="AZG344" s="84"/>
      <c r="AZH344" s="84"/>
      <c r="AZI344" s="84"/>
      <c r="AZJ344" s="84"/>
      <c r="AZK344" s="84"/>
      <c r="AZL344" s="84"/>
      <c r="AZM344" s="84"/>
      <c r="AZN344" s="84"/>
      <c r="AZO344" s="84"/>
      <c r="AZP344" s="84"/>
      <c r="AZQ344" s="84"/>
      <c r="AZR344" s="84"/>
      <c r="AZS344" s="84"/>
      <c r="AZT344" s="84"/>
      <c r="AZU344" s="84"/>
      <c r="AZV344" s="84"/>
      <c r="AZW344" s="84"/>
      <c r="AZX344" s="84"/>
      <c r="AZY344" s="84"/>
      <c r="AZZ344" s="84"/>
      <c r="BAA344" s="84"/>
      <c r="BAB344" s="84"/>
      <c r="BAC344" s="84"/>
      <c r="BAD344" s="84"/>
      <c r="BAE344" s="84"/>
      <c r="BAF344" s="84"/>
      <c r="BAG344" s="84"/>
      <c r="BAH344" s="84"/>
      <c r="BAI344" s="84"/>
      <c r="BAJ344" s="84"/>
      <c r="BAK344" s="84"/>
      <c r="BAL344" s="84"/>
      <c r="BAM344" s="84"/>
      <c r="BAN344" s="84"/>
      <c r="BAO344" s="84"/>
      <c r="BAP344" s="84"/>
      <c r="BAQ344" s="84"/>
      <c r="BAR344" s="84"/>
      <c r="BAS344" s="84"/>
      <c r="BAT344" s="84"/>
      <c r="BAU344" s="84"/>
      <c r="BAV344" s="84"/>
      <c r="BAW344" s="84"/>
      <c r="BAX344" s="84"/>
      <c r="BAY344" s="84"/>
      <c r="BAZ344" s="84"/>
      <c r="BBA344" s="84"/>
      <c r="BBB344" s="84"/>
      <c r="BBC344" s="84"/>
      <c r="BBD344" s="84"/>
      <c r="BBE344" s="84"/>
      <c r="BBF344" s="84"/>
      <c r="BBG344" s="84"/>
      <c r="BBH344" s="84"/>
      <c r="BBI344" s="84"/>
      <c r="BBJ344" s="84"/>
      <c r="BBK344" s="84"/>
      <c r="BBL344" s="84"/>
      <c r="BBM344" s="84"/>
      <c r="BBN344" s="84"/>
      <c r="BBO344" s="84"/>
      <c r="BBP344" s="84"/>
      <c r="BBQ344" s="84"/>
      <c r="BBR344" s="84"/>
      <c r="BBS344" s="84"/>
      <c r="BBT344" s="84"/>
      <c r="BBU344" s="84"/>
      <c r="BBV344" s="84"/>
      <c r="BBW344" s="84"/>
      <c r="BBX344" s="84"/>
      <c r="BBY344" s="84"/>
      <c r="BBZ344" s="84"/>
      <c r="BCA344" s="84"/>
      <c r="BCB344" s="84"/>
      <c r="BCC344" s="84"/>
      <c r="BCD344" s="84"/>
      <c r="BCE344" s="84"/>
      <c r="BCF344" s="84"/>
      <c r="BCG344" s="84"/>
      <c r="BCH344" s="84"/>
      <c r="BCI344" s="84"/>
      <c r="BCJ344" s="84"/>
      <c r="BCK344" s="84"/>
      <c r="BCL344" s="84"/>
      <c r="BCM344" s="84"/>
      <c r="BCN344" s="84"/>
      <c r="BCO344" s="84"/>
      <c r="BCP344" s="84"/>
      <c r="BCQ344" s="84"/>
      <c r="BCR344" s="84"/>
      <c r="BCS344" s="84"/>
      <c r="BCT344" s="84"/>
      <c r="BCU344" s="84"/>
      <c r="BCV344" s="84"/>
      <c r="BCW344" s="84"/>
      <c r="BCX344" s="84"/>
      <c r="BCY344" s="84"/>
      <c r="BCZ344" s="84"/>
      <c r="BDA344" s="84"/>
      <c r="BDB344" s="84"/>
      <c r="BDC344" s="84"/>
      <c r="BDD344" s="84"/>
      <c r="BDE344" s="84"/>
      <c r="BDF344" s="84"/>
      <c r="BDG344" s="84"/>
      <c r="BDH344" s="84"/>
      <c r="BDI344" s="84"/>
      <c r="BDJ344" s="84"/>
      <c r="BDK344" s="84"/>
      <c r="BDL344" s="84"/>
      <c r="BDM344" s="84"/>
      <c r="BDN344" s="84"/>
      <c r="BDO344" s="84"/>
      <c r="BDP344" s="84"/>
      <c r="BDQ344" s="84"/>
      <c r="BDR344" s="84"/>
      <c r="BDS344" s="84"/>
      <c r="BDT344" s="84"/>
      <c r="BDU344" s="84"/>
      <c r="BDV344" s="84"/>
      <c r="BDW344" s="84"/>
      <c r="BDX344" s="84"/>
      <c r="BDY344" s="84"/>
      <c r="BDZ344" s="84"/>
      <c r="BEA344" s="84"/>
      <c r="BEB344" s="84"/>
      <c r="BEC344" s="84"/>
      <c r="BED344" s="84"/>
      <c r="BEE344" s="84"/>
      <c r="BEF344" s="84"/>
      <c r="BEG344" s="84"/>
      <c r="BEH344" s="84"/>
      <c r="BEI344" s="84"/>
      <c r="BEJ344" s="84"/>
      <c r="BEK344" s="84"/>
      <c r="BEL344" s="84"/>
      <c r="BEM344" s="84"/>
      <c r="BEN344" s="84"/>
      <c r="BEO344" s="84"/>
      <c r="BEP344" s="84"/>
      <c r="BEQ344" s="84"/>
      <c r="BER344" s="84"/>
      <c r="BES344" s="84"/>
      <c r="BET344" s="84"/>
      <c r="BEU344" s="84"/>
      <c r="BEV344" s="84"/>
      <c r="BEW344" s="84"/>
      <c r="BEX344" s="84"/>
      <c r="BEY344" s="84"/>
      <c r="BEZ344" s="84"/>
      <c r="BFA344" s="84"/>
      <c r="BFB344" s="84"/>
      <c r="BFC344" s="84"/>
      <c r="BFD344" s="84"/>
      <c r="BFE344" s="84"/>
      <c r="BFF344" s="84"/>
      <c r="BFG344" s="84"/>
      <c r="BFH344" s="84"/>
      <c r="BFI344" s="84"/>
      <c r="BFJ344" s="84"/>
      <c r="BFK344" s="84"/>
      <c r="BFL344" s="84"/>
      <c r="BFM344" s="84"/>
      <c r="BFN344" s="84"/>
      <c r="BFO344" s="84"/>
      <c r="BFP344" s="84"/>
      <c r="BFQ344" s="84"/>
      <c r="BFR344" s="84"/>
      <c r="BFS344" s="84"/>
      <c r="BFT344" s="84"/>
      <c r="BFU344" s="84"/>
      <c r="BFV344" s="84"/>
      <c r="BFW344" s="84"/>
      <c r="BFX344" s="84"/>
      <c r="BFY344" s="84"/>
      <c r="BFZ344" s="84"/>
      <c r="BGA344" s="84"/>
      <c r="BGB344" s="84"/>
      <c r="BGC344" s="84"/>
      <c r="BGD344" s="84"/>
      <c r="BGE344" s="84"/>
      <c r="BGF344" s="84"/>
      <c r="BGG344" s="84"/>
      <c r="BGH344" s="84"/>
      <c r="BGI344" s="84"/>
      <c r="BGJ344" s="84"/>
      <c r="BGK344" s="84"/>
      <c r="BGL344" s="84"/>
      <c r="BGM344" s="84"/>
      <c r="BGN344" s="84"/>
      <c r="BGO344" s="84"/>
      <c r="BGP344" s="84"/>
      <c r="BGQ344" s="84"/>
      <c r="BGR344" s="84"/>
      <c r="BGS344" s="84"/>
      <c r="BGT344" s="84"/>
      <c r="BGU344" s="84"/>
      <c r="BGV344" s="84"/>
      <c r="BGW344" s="84"/>
      <c r="BGX344" s="84"/>
      <c r="BGY344" s="84"/>
      <c r="BGZ344" s="84"/>
      <c r="BHA344" s="84"/>
      <c r="BHB344" s="84"/>
      <c r="BHC344" s="84"/>
      <c r="BHD344" s="84"/>
      <c r="BHE344" s="84"/>
      <c r="BHF344" s="84"/>
      <c r="BHG344" s="84"/>
      <c r="BHH344" s="84"/>
      <c r="BHI344" s="84"/>
      <c r="BHJ344" s="84"/>
      <c r="BHK344" s="84"/>
      <c r="BHL344" s="84"/>
      <c r="BHM344" s="84"/>
      <c r="BHN344" s="84"/>
      <c r="BHO344" s="84"/>
      <c r="BHP344" s="84"/>
      <c r="BHQ344" s="84"/>
      <c r="BHR344" s="84"/>
      <c r="BHS344" s="84"/>
      <c r="BHT344" s="84"/>
      <c r="BHU344" s="84"/>
      <c r="BHV344" s="84"/>
      <c r="BHW344" s="84"/>
      <c r="BHX344" s="84"/>
      <c r="BHY344" s="84"/>
      <c r="BHZ344" s="84"/>
      <c r="BIA344" s="84"/>
      <c r="BIB344" s="84"/>
      <c r="BIC344" s="84"/>
      <c r="BID344" s="84"/>
      <c r="BIE344" s="84"/>
      <c r="BIF344" s="84"/>
      <c r="BIG344" s="84"/>
      <c r="BIH344" s="84"/>
      <c r="BII344" s="84"/>
      <c r="BIJ344" s="84"/>
      <c r="BIK344" s="84"/>
      <c r="BIL344" s="84"/>
      <c r="BIM344" s="84"/>
      <c r="BIN344" s="84"/>
      <c r="BIO344" s="84"/>
      <c r="BIP344" s="84"/>
      <c r="BIQ344" s="84"/>
      <c r="BIR344" s="84"/>
      <c r="BIS344" s="84"/>
      <c r="BIT344" s="84"/>
      <c r="BIU344" s="84"/>
      <c r="BIV344" s="84"/>
      <c r="BIW344" s="84"/>
      <c r="BIX344" s="84"/>
      <c r="BIY344" s="84"/>
      <c r="BIZ344" s="84"/>
      <c r="BJA344" s="84"/>
      <c r="BJB344" s="84"/>
      <c r="BJC344" s="84"/>
      <c r="BJD344" s="84"/>
      <c r="BJE344" s="84"/>
      <c r="BJF344" s="84"/>
      <c r="BJG344" s="84"/>
      <c r="BJH344" s="84"/>
      <c r="BJI344" s="84"/>
      <c r="BJJ344" s="84"/>
      <c r="BJK344" s="84"/>
      <c r="BJL344" s="84"/>
      <c r="BJM344" s="84"/>
      <c r="BJN344" s="84"/>
      <c r="BJO344" s="84"/>
      <c r="BJP344" s="84"/>
      <c r="BJQ344" s="84"/>
      <c r="BJR344" s="84"/>
      <c r="BJS344" s="84"/>
      <c r="BJT344" s="84"/>
      <c r="BJU344" s="84"/>
      <c r="BJV344" s="84"/>
      <c r="BJW344" s="84"/>
      <c r="BJX344" s="84"/>
      <c r="BJY344" s="84"/>
      <c r="BJZ344" s="84"/>
      <c r="BKA344" s="84"/>
      <c r="BKB344" s="84"/>
      <c r="BKC344" s="84"/>
      <c r="BKD344" s="84"/>
      <c r="BKE344" s="84"/>
      <c r="BKF344" s="84"/>
      <c r="BKG344" s="84"/>
      <c r="BKH344" s="84"/>
      <c r="BKI344" s="84"/>
      <c r="BKJ344" s="84"/>
      <c r="BKK344" s="84"/>
      <c r="BKL344" s="84"/>
      <c r="BKM344" s="84"/>
      <c r="BKN344" s="84"/>
      <c r="BKO344" s="84"/>
      <c r="BKP344" s="84"/>
      <c r="BKQ344" s="84"/>
      <c r="BKR344" s="84"/>
      <c r="BKS344" s="84"/>
      <c r="BKT344" s="84"/>
      <c r="BKU344" s="84"/>
      <c r="BKV344" s="84"/>
      <c r="BKW344" s="84"/>
      <c r="BKX344" s="84"/>
      <c r="BKY344" s="84"/>
      <c r="BKZ344" s="84"/>
      <c r="BLA344" s="84"/>
      <c r="BLB344" s="84"/>
      <c r="BLC344" s="84"/>
      <c r="BLD344" s="84"/>
      <c r="BLE344" s="84"/>
      <c r="BLF344" s="84"/>
      <c r="BLG344" s="84"/>
      <c r="BLH344" s="84"/>
      <c r="BLI344" s="84"/>
      <c r="BLJ344" s="84"/>
      <c r="BLK344" s="84"/>
      <c r="BLL344" s="84"/>
      <c r="BLM344" s="84"/>
      <c r="BLN344" s="84"/>
      <c r="BLO344" s="84"/>
      <c r="BLP344" s="84"/>
      <c r="BLQ344" s="84"/>
      <c r="BLR344" s="84"/>
      <c r="BLS344" s="84"/>
      <c r="BLT344" s="84"/>
      <c r="BLU344" s="84"/>
      <c r="BLV344" s="84"/>
      <c r="BLW344" s="84"/>
      <c r="BLX344" s="84"/>
      <c r="BLY344" s="84"/>
      <c r="BLZ344" s="84"/>
      <c r="BMA344" s="84"/>
      <c r="BMB344" s="84"/>
      <c r="BMC344" s="84"/>
      <c r="BMD344" s="84"/>
      <c r="BME344" s="84"/>
      <c r="BMF344" s="84"/>
      <c r="BMG344" s="84"/>
      <c r="BMH344" s="84"/>
      <c r="BMI344" s="84"/>
      <c r="BMJ344" s="84"/>
      <c r="BMK344" s="84"/>
      <c r="BML344" s="84"/>
      <c r="BMM344" s="84"/>
      <c r="BMN344" s="84"/>
      <c r="BMO344" s="84"/>
      <c r="BMP344" s="84"/>
      <c r="BMQ344" s="84"/>
      <c r="BMR344" s="84"/>
      <c r="BMS344" s="84"/>
      <c r="BMT344" s="84"/>
      <c r="BMU344" s="84"/>
      <c r="BMV344" s="84"/>
      <c r="BMW344" s="84"/>
      <c r="BMX344" s="84"/>
      <c r="BMY344" s="84"/>
      <c r="BMZ344" s="84"/>
      <c r="BNA344" s="84"/>
      <c r="BNB344" s="84"/>
      <c r="BNC344" s="84"/>
      <c r="BND344" s="84"/>
      <c r="BNE344" s="84"/>
      <c r="BNF344" s="84"/>
      <c r="BNG344" s="84"/>
      <c r="BNH344" s="84"/>
      <c r="BNI344" s="84"/>
      <c r="BNJ344" s="84"/>
      <c r="BNK344" s="84"/>
      <c r="BNL344" s="84"/>
      <c r="BNM344" s="84"/>
      <c r="BNN344" s="84"/>
      <c r="BNO344" s="84"/>
      <c r="BNP344" s="84"/>
      <c r="BNQ344" s="84"/>
      <c r="BNR344" s="84"/>
      <c r="BNS344" s="84"/>
      <c r="BNT344" s="84"/>
      <c r="BNU344" s="84"/>
      <c r="BNV344" s="84"/>
      <c r="BNW344" s="84"/>
      <c r="BNX344" s="84"/>
      <c r="BNY344" s="84"/>
      <c r="BNZ344" s="84"/>
      <c r="BOA344" s="84"/>
      <c r="BOB344" s="84"/>
      <c r="BOC344" s="84"/>
      <c r="BOD344" s="84"/>
      <c r="BOE344" s="84"/>
      <c r="BOF344" s="84"/>
      <c r="BOG344" s="84"/>
      <c r="BOH344" s="84"/>
      <c r="BOI344" s="84"/>
      <c r="BOJ344" s="84"/>
      <c r="BOK344" s="84"/>
      <c r="BOL344" s="84"/>
      <c r="BOM344" s="84"/>
      <c r="BON344" s="84"/>
      <c r="BOO344" s="84"/>
      <c r="BOP344" s="84"/>
      <c r="BOQ344" s="84"/>
      <c r="BOR344" s="84"/>
      <c r="BOS344" s="84"/>
      <c r="BOT344" s="84"/>
      <c r="BOU344" s="84"/>
      <c r="BOV344" s="84"/>
      <c r="BOW344" s="84"/>
      <c r="BOX344" s="84"/>
      <c r="BOY344" s="84"/>
      <c r="BOZ344" s="84"/>
      <c r="BPA344" s="84"/>
      <c r="BPB344" s="84"/>
      <c r="BPC344" s="84"/>
      <c r="BPD344" s="84"/>
      <c r="BPE344" s="84"/>
      <c r="BPF344" s="84"/>
      <c r="BPG344" s="84"/>
      <c r="BPH344" s="84"/>
      <c r="BPI344" s="84"/>
      <c r="BPJ344" s="84"/>
      <c r="BPK344" s="84"/>
      <c r="BPL344" s="84"/>
      <c r="BPM344" s="84"/>
      <c r="BPN344" s="84"/>
      <c r="BPO344" s="84"/>
      <c r="BPP344" s="84"/>
      <c r="BPQ344" s="84"/>
      <c r="BPR344" s="84"/>
      <c r="BPS344" s="84"/>
      <c r="BPT344" s="84"/>
      <c r="BPU344" s="84"/>
      <c r="BPV344" s="84"/>
      <c r="BPW344" s="84"/>
      <c r="BPX344" s="84"/>
      <c r="BPY344" s="84"/>
      <c r="BPZ344" s="84"/>
      <c r="BQA344" s="84"/>
      <c r="BQB344" s="84"/>
      <c r="BQC344" s="84"/>
      <c r="BQD344" s="84"/>
      <c r="BQE344" s="84"/>
      <c r="BQF344" s="84"/>
      <c r="BQG344" s="84"/>
      <c r="BQH344" s="84"/>
      <c r="BQI344" s="84"/>
      <c r="BQJ344" s="84"/>
      <c r="BQK344" s="84"/>
      <c r="BQL344" s="84"/>
      <c r="BQM344" s="84"/>
      <c r="BQN344" s="84"/>
      <c r="BQO344" s="84"/>
      <c r="BQP344" s="84"/>
      <c r="BQQ344" s="84"/>
      <c r="BQR344" s="84"/>
      <c r="BQS344" s="84"/>
      <c r="BQT344" s="84"/>
      <c r="BQU344" s="84"/>
      <c r="BQV344" s="84"/>
      <c r="BQW344" s="84"/>
      <c r="BQX344" s="84"/>
      <c r="BQY344" s="84"/>
      <c r="BQZ344" s="84"/>
      <c r="BRA344" s="84"/>
      <c r="BRB344" s="84"/>
      <c r="BRC344" s="84"/>
      <c r="BRD344" s="84"/>
      <c r="BRE344" s="84"/>
      <c r="BRF344" s="84"/>
      <c r="BRG344" s="84"/>
      <c r="BRH344" s="84"/>
      <c r="BRI344" s="84"/>
      <c r="BRJ344" s="84"/>
      <c r="BRK344" s="84"/>
      <c r="BRL344" s="84"/>
      <c r="BRM344" s="84"/>
      <c r="BRN344" s="84"/>
      <c r="BRO344" s="84"/>
      <c r="BRP344" s="84"/>
      <c r="BRQ344" s="84"/>
      <c r="BRR344" s="84"/>
      <c r="BRS344" s="84"/>
      <c r="BRT344" s="84"/>
      <c r="BRU344" s="84"/>
      <c r="BRV344" s="84"/>
      <c r="BRW344" s="84"/>
      <c r="BRX344" s="84"/>
      <c r="BRY344" s="84"/>
      <c r="BRZ344" s="84"/>
      <c r="BSA344" s="84"/>
      <c r="BSB344" s="84"/>
      <c r="BSC344" s="84"/>
      <c r="BSD344" s="84"/>
      <c r="BSE344" s="84"/>
      <c r="BSF344" s="84"/>
      <c r="BSG344" s="84"/>
      <c r="BSH344" s="84"/>
      <c r="BSI344" s="84"/>
      <c r="BSJ344" s="84"/>
      <c r="BSK344" s="84"/>
      <c r="BSL344" s="84"/>
      <c r="BSM344" s="84"/>
      <c r="BSN344" s="84"/>
      <c r="BSO344" s="84"/>
      <c r="BSP344" s="84"/>
      <c r="BSQ344" s="84"/>
      <c r="BSR344" s="84"/>
      <c r="BSS344" s="84"/>
      <c r="BST344" s="84"/>
      <c r="BSU344" s="84"/>
      <c r="BSV344" s="84"/>
      <c r="BSW344" s="84"/>
      <c r="BSX344" s="84"/>
      <c r="BSY344" s="84"/>
      <c r="BSZ344" s="84"/>
      <c r="BTA344" s="84"/>
      <c r="BTB344" s="84"/>
      <c r="BTC344" s="84"/>
      <c r="BTD344" s="84"/>
      <c r="BTE344" s="84"/>
      <c r="BTF344" s="84"/>
      <c r="BTG344" s="84"/>
      <c r="BTH344" s="84"/>
      <c r="BTI344" s="84"/>
      <c r="BTJ344" s="84"/>
      <c r="BTK344" s="84"/>
      <c r="BTL344" s="84"/>
      <c r="BTM344" s="84"/>
      <c r="BTN344" s="84"/>
      <c r="BTO344" s="84"/>
      <c r="BTP344" s="84"/>
      <c r="BTQ344" s="84"/>
      <c r="BTR344" s="84"/>
      <c r="BTS344" s="84"/>
      <c r="BTT344" s="84"/>
      <c r="BTU344" s="84"/>
      <c r="BTV344" s="84"/>
      <c r="BTW344" s="84"/>
      <c r="BTX344" s="84"/>
      <c r="BTY344" s="84"/>
      <c r="BTZ344" s="84"/>
      <c r="BUA344" s="84"/>
      <c r="BUB344" s="84"/>
      <c r="BUC344" s="84"/>
      <c r="BUD344" s="84"/>
      <c r="BUE344" s="84"/>
      <c r="BUF344" s="84"/>
      <c r="BUG344" s="84"/>
      <c r="BUH344" s="84"/>
      <c r="BUI344" s="84"/>
      <c r="BUJ344" s="84"/>
      <c r="BUK344" s="84"/>
      <c r="BUL344" s="84"/>
      <c r="BUM344" s="84"/>
      <c r="BUN344" s="84"/>
      <c r="BUO344" s="84"/>
      <c r="BUP344" s="84"/>
      <c r="BUQ344" s="84"/>
      <c r="BUR344" s="84"/>
      <c r="BUS344" s="84"/>
      <c r="BUT344" s="84"/>
      <c r="BUU344" s="84"/>
      <c r="BUV344" s="84"/>
      <c r="BUW344" s="84"/>
      <c r="BUX344" s="84"/>
      <c r="BUY344" s="84"/>
      <c r="BUZ344" s="84"/>
      <c r="BVA344" s="84"/>
      <c r="BVB344" s="84"/>
      <c r="BVC344" s="84"/>
      <c r="BVD344" s="84"/>
      <c r="BVE344" s="84"/>
      <c r="BVF344" s="84"/>
      <c r="BVG344" s="84"/>
      <c r="BVH344" s="84"/>
      <c r="BVI344" s="84"/>
      <c r="BVJ344" s="84"/>
      <c r="BVK344" s="84"/>
      <c r="BVL344" s="84"/>
      <c r="BVM344" s="84"/>
      <c r="BVN344" s="84"/>
      <c r="BVO344" s="84"/>
      <c r="BVP344" s="84"/>
      <c r="BVQ344" s="84"/>
      <c r="BVR344" s="84"/>
      <c r="BVS344" s="84"/>
      <c r="BVT344" s="84"/>
      <c r="BVU344" s="84"/>
      <c r="BVV344" s="84"/>
      <c r="BVW344" s="84"/>
      <c r="BVX344" s="84"/>
      <c r="BVY344" s="84"/>
      <c r="BVZ344" s="84"/>
      <c r="BWA344" s="84"/>
      <c r="BWB344" s="84"/>
      <c r="BWC344" s="84"/>
      <c r="BWD344" s="84"/>
      <c r="BWE344" s="84"/>
      <c r="BWF344" s="84"/>
      <c r="BWG344" s="84"/>
      <c r="BWH344" s="84"/>
      <c r="BWI344" s="84"/>
      <c r="BWJ344" s="84"/>
      <c r="BWK344" s="84"/>
      <c r="BWL344" s="84"/>
      <c r="BWM344" s="84"/>
      <c r="BWN344" s="84"/>
      <c r="BWO344" s="84"/>
      <c r="BWP344" s="84"/>
      <c r="BWQ344" s="84"/>
      <c r="BWR344" s="84"/>
      <c r="BWS344" s="84"/>
      <c r="BWT344" s="84"/>
      <c r="BWU344" s="84"/>
      <c r="BWV344" s="84"/>
      <c r="BWW344" s="84"/>
      <c r="BWX344" s="84"/>
      <c r="BWY344" s="84"/>
      <c r="BWZ344" s="84"/>
      <c r="BXA344" s="84"/>
      <c r="BXB344" s="84"/>
      <c r="BXC344" s="84"/>
      <c r="BXD344" s="84"/>
      <c r="BXE344" s="84"/>
      <c r="BXF344" s="84"/>
      <c r="BXG344" s="84"/>
      <c r="BXH344" s="84"/>
      <c r="BXI344" s="84"/>
      <c r="BXJ344" s="84"/>
      <c r="BXK344" s="84"/>
      <c r="BXL344" s="84"/>
      <c r="BXM344" s="84"/>
      <c r="BXN344" s="84"/>
      <c r="BXO344" s="84"/>
      <c r="BXP344" s="84"/>
      <c r="BXQ344" s="84"/>
      <c r="BXR344" s="84"/>
      <c r="BXS344" s="84"/>
      <c r="BXT344" s="84"/>
      <c r="BXU344" s="84"/>
      <c r="BXV344" s="84"/>
      <c r="BXW344" s="84"/>
      <c r="BXX344" s="84"/>
      <c r="BXY344" s="84"/>
      <c r="BXZ344" s="84"/>
      <c r="BYA344" s="84"/>
      <c r="BYB344" s="84"/>
      <c r="BYC344" s="84"/>
      <c r="BYD344" s="84"/>
      <c r="BYE344" s="84"/>
      <c r="BYF344" s="84"/>
      <c r="BYG344" s="84"/>
      <c r="BYH344" s="84"/>
      <c r="BYI344" s="84"/>
      <c r="BYJ344" s="84"/>
      <c r="BYK344" s="84"/>
      <c r="BYL344" s="84"/>
      <c r="BYM344" s="84"/>
      <c r="BYN344" s="84"/>
      <c r="BYO344" s="84"/>
      <c r="BYP344" s="84"/>
      <c r="BYQ344" s="84"/>
      <c r="BYR344" s="84"/>
      <c r="BYS344" s="84"/>
      <c r="BYT344" s="84"/>
      <c r="BYU344" s="84"/>
      <c r="BYV344" s="84"/>
      <c r="BYW344" s="84"/>
      <c r="BYX344" s="84"/>
      <c r="BYY344" s="84"/>
      <c r="BYZ344" s="84"/>
      <c r="BZA344" s="84"/>
      <c r="BZB344" s="84"/>
      <c r="BZC344" s="84"/>
      <c r="BZD344" s="84"/>
      <c r="BZE344" s="84"/>
      <c r="BZF344" s="84"/>
      <c r="BZG344" s="84"/>
      <c r="BZH344" s="84"/>
      <c r="BZI344" s="84"/>
      <c r="BZJ344" s="84"/>
      <c r="BZK344" s="84"/>
      <c r="BZL344" s="84"/>
      <c r="BZM344" s="84"/>
      <c r="BZN344" s="84"/>
      <c r="BZO344" s="84"/>
      <c r="BZP344" s="84"/>
      <c r="BZQ344" s="84"/>
      <c r="BZR344" s="84"/>
      <c r="BZS344" s="84"/>
      <c r="BZT344" s="84"/>
      <c r="BZU344" s="84"/>
      <c r="BZV344" s="84"/>
      <c r="BZW344" s="84"/>
      <c r="BZX344" s="84"/>
      <c r="BZY344" s="84"/>
      <c r="BZZ344" s="84"/>
      <c r="CAA344" s="84"/>
      <c r="CAB344" s="84"/>
      <c r="CAC344" s="84"/>
      <c r="CAD344" s="84"/>
      <c r="CAE344" s="84"/>
      <c r="CAF344" s="84"/>
      <c r="CAG344" s="84"/>
      <c r="CAH344" s="84"/>
      <c r="CAI344" s="84"/>
      <c r="CAJ344" s="84"/>
      <c r="CAK344" s="84"/>
      <c r="CAL344" s="84"/>
      <c r="CAM344" s="84"/>
      <c r="CAN344" s="84"/>
      <c r="CAO344" s="84"/>
      <c r="CAP344" s="84"/>
      <c r="CAQ344" s="84"/>
      <c r="CAR344" s="84"/>
      <c r="CAS344" s="84"/>
      <c r="CAT344" s="84"/>
      <c r="CAU344" s="84"/>
      <c r="CAV344" s="84"/>
      <c r="CAW344" s="84"/>
      <c r="CAX344" s="84"/>
      <c r="CAY344" s="84"/>
      <c r="CAZ344" s="84"/>
      <c r="CBA344" s="84"/>
      <c r="CBB344" s="84"/>
      <c r="CBC344" s="84"/>
      <c r="CBD344" s="84"/>
      <c r="CBE344" s="84"/>
      <c r="CBF344" s="84"/>
      <c r="CBG344" s="84"/>
      <c r="CBH344" s="84"/>
      <c r="CBI344" s="84"/>
      <c r="CBJ344" s="84"/>
      <c r="CBK344" s="84"/>
      <c r="CBL344" s="84"/>
      <c r="CBM344" s="84"/>
      <c r="CBN344" s="84"/>
      <c r="CBO344" s="84"/>
      <c r="CBP344" s="84"/>
      <c r="CBQ344" s="84"/>
      <c r="CBR344" s="84"/>
      <c r="CBS344" s="84"/>
      <c r="CBT344" s="84"/>
      <c r="CBU344" s="84"/>
      <c r="CBV344" s="84"/>
      <c r="CBW344" s="84"/>
      <c r="CBX344" s="84"/>
      <c r="CBY344" s="84"/>
      <c r="CBZ344" s="84"/>
      <c r="CCA344" s="84"/>
      <c r="CCB344" s="84"/>
      <c r="CCC344" s="84"/>
      <c r="CCD344" s="84"/>
      <c r="CCE344" s="84"/>
      <c r="CCF344" s="84"/>
      <c r="CCG344" s="84"/>
      <c r="CCH344" s="84"/>
      <c r="CCI344" s="84"/>
      <c r="CCJ344" s="84"/>
      <c r="CCK344" s="84"/>
      <c r="CCL344" s="84"/>
      <c r="CCM344" s="84"/>
      <c r="CCN344" s="84"/>
      <c r="CCO344" s="84"/>
      <c r="CCP344" s="84"/>
      <c r="CCQ344" s="84"/>
      <c r="CCR344" s="84"/>
      <c r="CCS344" s="84"/>
      <c r="CCT344" s="84"/>
      <c r="CCU344" s="84"/>
      <c r="CCV344" s="84"/>
      <c r="CCW344" s="84"/>
      <c r="CCX344" s="84"/>
      <c r="CCY344" s="84"/>
      <c r="CCZ344" s="84"/>
      <c r="CDA344" s="84"/>
      <c r="CDB344" s="84"/>
      <c r="CDC344" s="84"/>
      <c r="CDD344" s="84"/>
      <c r="CDE344" s="84"/>
      <c r="CDF344" s="84"/>
      <c r="CDG344" s="84"/>
      <c r="CDH344" s="84"/>
      <c r="CDI344" s="84"/>
      <c r="CDJ344" s="84"/>
      <c r="CDK344" s="84"/>
      <c r="CDL344" s="84"/>
      <c r="CDM344" s="84"/>
      <c r="CDN344" s="84"/>
      <c r="CDO344" s="84"/>
      <c r="CDP344" s="84"/>
      <c r="CDQ344" s="84"/>
      <c r="CDR344" s="84"/>
      <c r="CDS344" s="84"/>
      <c r="CDT344" s="84"/>
      <c r="CDU344" s="84"/>
      <c r="CDV344" s="84"/>
      <c r="CDW344" s="84"/>
      <c r="CDX344" s="84"/>
      <c r="CDY344" s="84"/>
      <c r="CDZ344" s="84"/>
      <c r="CEA344" s="84"/>
      <c r="CEB344" s="84"/>
      <c r="CEC344" s="84"/>
      <c r="CED344" s="84"/>
      <c r="CEE344" s="84"/>
      <c r="CEF344" s="84"/>
      <c r="CEG344" s="84"/>
      <c r="CEH344" s="84"/>
      <c r="CEI344" s="84"/>
      <c r="CEJ344" s="84"/>
      <c r="CEK344" s="84"/>
      <c r="CEL344" s="84"/>
      <c r="CEM344" s="84"/>
      <c r="CEN344" s="84"/>
      <c r="CEO344" s="84"/>
      <c r="CEP344" s="84"/>
      <c r="CEQ344" s="84"/>
      <c r="CER344" s="84"/>
      <c r="CES344" s="84"/>
      <c r="CET344" s="84"/>
      <c r="CEU344" s="84"/>
      <c r="CEV344" s="84"/>
      <c r="CEW344" s="84"/>
      <c r="CEX344" s="84"/>
      <c r="CEY344" s="84"/>
      <c r="CEZ344" s="84"/>
      <c r="CFA344" s="84"/>
      <c r="CFB344" s="84"/>
      <c r="CFC344" s="84"/>
      <c r="CFD344" s="84"/>
      <c r="CFE344" s="84"/>
      <c r="CFF344" s="84"/>
      <c r="CFG344" s="84"/>
      <c r="CFH344" s="84"/>
      <c r="CFI344" s="84"/>
      <c r="CFJ344" s="84"/>
      <c r="CFK344" s="84"/>
      <c r="CFL344" s="84"/>
      <c r="CFM344" s="84"/>
      <c r="CFN344" s="84"/>
      <c r="CFO344" s="84"/>
      <c r="CFP344" s="84"/>
      <c r="CFQ344" s="84"/>
      <c r="CFR344" s="84"/>
      <c r="CFS344" s="84"/>
      <c r="CFT344" s="84"/>
      <c r="CFU344" s="84"/>
      <c r="CFV344" s="84"/>
      <c r="CFW344" s="84"/>
      <c r="CFX344" s="84"/>
      <c r="CFY344" s="84"/>
      <c r="CFZ344" s="84"/>
      <c r="CGA344" s="84"/>
      <c r="CGB344" s="84"/>
      <c r="CGC344" s="84"/>
      <c r="CGD344" s="84"/>
      <c r="CGE344" s="84"/>
      <c r="CGF344" s="84"/>
      <c r="CGG344" s="84"/>
      <c r="CGH344" s="84"/>
      <c r="CGI344" s="84"/>
      <c r="CGJ344" s="84"/>
      <c r="CGK344" s="84"/>
      <c r="CGL344" s="84"/>
      <c r="CGM344" s="84"/>
      <c r="CGN344" s="84"/>
      <c r="CGO344" s="84"/>
      <c r="CGP344" s="84"/>
      <c r="CGQ344" s="84"/>
      <c r="CGR344" s="84"/>
      <c r="CGS344" s="84"/>
      <c r="CGT344" s="84"/>
      <c r="CGU344" s="84"/>
      <c r="CGV344" s="84"/>
      <c r="CGW344" s="84"/>
      <c r="CGX344" s="84"/>
      <c r="CGY344" s="84"/>
      <c r="CGZ344" s="84"/>
      <c r="CHA344" s="84"/>
      <c r="CHB344" s="84"/>
      <c r="CHC344" s="84"/>
      <c r="CHD344" s="84"/>
      <c r="CHE344" s="84"/>
      <c r="CHF344" s="84"/>
      <c r="CHG344" s="84"/>
      <c r="CHH344" s="84"/>
      <c r="CHI344" s="84"/>
      <c r="CHJ344" s="84"/>
      <c r="CHK344" s="84"/>
      <c r="CHL344" s="84"/>
      <c r="CHM344" s="84"/>
      <c r="CHN344" s="84"/>
      <c r="CHO344" s="84"/>
      <c r="CHP344" s="84"/>
      <c r="CHQ344" s="84"/>
      <c r="CHR344" s="84"/>
      <c r="CHS344" s="84"/>
      <c r="CHT344" s="84"/>
      <c r="CHU344" s="84"/>
      <c r="CHV344" s="84"/>
      <c r="CHW344" s="84"/>
      <c r="CHX344" s="84"/>
      <c r="CHY344" s="84"/>
      <c r="CHZ344" s="84"/>
      <c r="CIA344" s="84"/>
      <c r="CIB344" s="84"/>
      <c r="CIC344" s="84"/>
      <c r="CID344" s="84"/>
      <c r="CIE344" s="84"/>
      <c r="CIF344" s="84"/>
      <c r="CIG344" s="84"/>
      <c r="CIH344" s="84"/>
      <c r="CII344" s="84"/>
      <c r="CIJ344" s="84"/>
      <c r="CIK344" s="84"/>
      <c r="CIL344" s="84"/>
      <c r="CIM344" s="84"/>
      <c r="CIN344" s="84"/>
      <c r="CIO344" s="84"/>
      <c r="CIP344" s="84"/>
      <c r="CIQ344" s="84"/>
      <c r="CIR344" s="84"/>
      <c r="CIS344" s="84"/>
      <c r="CIT344" s="84"/>
      <c r="CIU344" s="84"/>
      <c r="CIV344" s="84"/>
      <c r="CIW344" s="84"/>
      <c r="CIX344" s="84"/>
      <c r="CIY344" s="84"/>
      <c r="CIZ344" s="84"/>
      <c r="CJA344" s="84"/>
      <c r="CJB344" s="84"/>
      <c r="CJC344" s="84"/>
      <c r="CJD344" s="84"/>
      <c r="CJE344" s="84"/>
      <c r="CJF344" s="84"/>
      <c r="CJG344" s="84"/>
      <c r="CJH344" s="84"/>
      <c r="CJI344" s="84"/>
      <c r="CJJ344" s="84"/>
      <c r="CJK344" s="84"/>
      <c r="CJL344" s="84"/>
      <c r="CJM344" s="84"/>
      <c r="CJN344" s="84"/>
      <c r="CJO344" s="84"/>
      <c r="CJP344" s="84"/>
      <c r="CJQ344" s="84"/>
      <c r="CJR344" s="84"/>
      <c r="CJS344" s="84"/>
      <c r="CJT344" s="84"/>
      <c r="CJU344" s="84"/>
      <c r="CJV344" s="84"/>
      <c r="CJW344" s="84"/>
      <c r="CJX344" s="84"/>
      <c r="CJY344" s="84"/>
      <c r="CJZ344" s="84"/>
      <c r="CKA344" s="84"/>
      <c r="CKB344" s="84"/>
      <c r="CKC344" s="84"/>
      <c r="CKD344" s="84"/>
      <c r="CKE344" s="84"/>
      <c r="CKF344" s="84"/>
      <c r="CKG344" s="84"/>
      <c r="CKH344" s="84"/>
      <c r="CKI344" s="84"/>
      <c r="CKJ344" s="84"/>
      <c r="CKK344" s="84"/>
      <c r="CKL344" s="84"/>
      <c r="CKM344" s="84"/>
      <c r="CKN344" s="84"/>
      <c r="CKO344" s="84"/>
      <c r="CKP344" s="84"/>
      <c r="CKQ344" s="84"/>
      <c r="CKR344" s="84"/>
      <c r="CKS344" s="84"/>
      <c r="CKT344" s="84"/>
      <c r="CKU344" s="84"/>
      <c r="CKV344" s="84"/>
      <c r="CKW344" s="84"/>
      <c r="CKX344" s="84"/>
      <c r="CKY344" s="84"/>
      <c r="CKZ344" s="84"/>
      <c r="CLA344" s="84"/>
      <c r="CLB344" s="84"/>
      <c r="CLC344" s="84"/>
      <c r="CLD344" s="84"/>
      <c r="CLE344" s="84"/>
      <c r="CLF344" s="84"/>
      <c r="CLG344" s="84"/>
      <c r="CLH344" s="84"/>
      <c r="CLI344" s="84"/>
      <c r="CLJ344" s="84"/>
      <c r="CLK344" s="84"/>
      <c r="CLL344" s="84"/>
      <c r="CLM344" s="84"/>
      <c r="CLN344" s="84"/>
      <c r="CLO344" s="84"/>
      <c r="CLP344" s="84"/>
      <c r="CLQ344" s="84"/>
      <c r="CLR344" s="84"/>
      <c r="CLS344" s="84"/>
      <c r="CLT344" s="84"/>
      <c r="CLU344" s="84"/>
      <c r="CLV344" s="84"/>
      <c r="CLW344" s="84"/>
      <c r="CLX344" s="84"/>
      <c r="CLY344" s="84"/>
      <c r="CLZ344" s="84"/>
      <c r="CMA344" s="84"/>
      <c r="CMB344" s="84"/>
      <c r="CMC344" s="84"/>
      <c r="CMD344" s="84"/>
      <c r="CME344" s="84"/>
      <c r="CMF344" s="84"/>
      <c r="CMG344" s="84"/>
      <c r="CMH344" s="84"/>
      <c r="CMI344" s="84"/>
      <c r="CMJ344" s="84"/>
      <c r="CMK344" s="84"/>
      <c r="CML344" s="84"/>
      <c r="CMM344" s="84"/>
      <c r="CMN344" s="84"/>
      <c r="CMO344" s="84"/>
      <c r="CMP344" s="84"/>
      <c r="CMQ344" s="84"/>
      <c r="CMR344" s="84"/>
      <c r="CMS344" s="84"/>
      <c r="CMT344" s="84"/>
      <c r="CMU344" s="84"/>
      <c r="CMV344" s="84"/>
      <c r="CMW344" s="84"/>
      <c r="CMX344" s="84"/>
      <c r="CMY344" s="84"/>
      <c r="CMZ344" s="84"/>
      <c r="CNA344" s="84"/>
      <c r="CNB344" s="84"/>
      <c r="CNC344" s="84"/>
      <c r="CND344" s="84"/>
      <c r="CNE344" s="84"/>
      <c r="CNF344" s="84"/>
      <c r="CNG344" s="84"/>
      <c r="CNH344" s="84"/>
      <c r="CNI344" s="84"/>
      <c r="CNJ344" s="84"/>
      <c r="CNK344" s="84"/>
      <c r="CNL344" s="84"/>
      <c r="CNM344" s="84"/>
      <c r="CNN344" s="84"/>
      <c r="CNO344" s="84"/>
      <c r="CNP344" s="84"/>
      <c r="CNQ344" s="84"/>
      <c r="CNR344" s="84"/>
      <c r="CNS344" s="84"/>
      <c r="CNT344" s="84"/>
      <c r="CNU344" s="84"/>
      <c r="CNV344" s="84"/>
      <c r="CNW344" s="84"/>
      <c r="CNX344" s="84"/>
      <c r="CNY344" s="84"/>
      <c r="CNZ344" s="84"/>
      <c r="COA344" s="84"/>
      <c r="COB344" s="84"/>
      <c r="COC344" s="84"/>
      <c r="COD344" s="84"/>
      <c r="COE344" s="84"/>
      <c r="COF344" s="84"/>
      <c r="COG344" s="84"/>
      <c r="COH344" s="84"/>
      <c r="COI344" s="84"/>
      <c r="COJ344" s="84"/>
      <c r="COK344" s="84"/>
      <c r="COL344" s="84"/>
      <c r="COM344" s="84"/>
      <c r="CON344" s="84"/>
      <c r="COO344" s="84"/>
      <c r="COP344" s="84"/>
      <c r="COQ344" s="84"/>
      <c r="COR344" s="84"/>
      <c r="COS344" s="84"/>
      <c r="COT344" s="84"/>
      <c r="COU344" s="84"/>
      <c r="COV344" s="84"/>
      <c r="COW344" s="84"/>
      <c r="COX344" s="84"/>
      <c r="COY344" s="84"/>
      <c r="COZ344" s="84"/>
      <c r="CPA344" s="84"/>
      <c r="CPB344" s="84"/>
      <c r="CPC344" s="84"/>
      <c r="CPD344" s="84"/>
      <c r="CPE344" s="84"/>
      <c r="CPF344" s="84"/>
      <c r="CPG344" s="84"/>
      <c r="CPH344" s="84"/>
      <c r="CPI344" s="84"/>
      <c r="CPJ344" s="84"/>
      <c r="CPK344" s="84"/>
      <c r="CPL344" s="84"/>
      <c r="CPM344" s="84"/>
      <c r="CPN344" s="84"/>
      <c r="CPO344" s="84"/>
      <c r="CPP344" s="84"/>
      <c r="CPQ344" s="84"/>
      <c r="CPR344" s="84"/>
      <c r="CPS344" s="84"/>
      <c r="CPT344" s="84"/>
      <c r="CPU344" s="84"/>
      <c r="CPV344" s="84"/>
      <c r="CPW344" s="84"/>
      <c r="CPX344" s="84"/>
      <c r="CPY344" s="84"/>
      <c r="CPZ344" s="84"/>
      <c r="CQA344" s="84"/>
      <c r="CQB344" s="84"/>
      <c r="CQC344" s="84"/>
      <c r="CQD344" s="84"/>
      <c r="CQE344" s="84"/>
      <c r="CQF344" s="84"/>
      <c r="CQG344" s="84"/>
      <c r="CQH344" s="84"/>
      <c r="CQI344" s="84"/>
      <c r="CQJ344" s="84"/>
      <c r="CQK344" s="84"/>
      <c r="CQL344" s="84"/>
      <c r="CQM344" s="84"/>
      <c r="CQN344" s="84"/>
      <c r="CQO344" s="84"/>
      <c r="CQP344" s="84"/>
      <c r="CQQ344" s="84"/>
      <c r="CQR344" s="84"/>
      <c r="CQS344" s="84"/>
      <c r="CQT344" s="84"/>
      <c r="CQU344" s="84"/>
      <c r="CQV344" s="84"/>
      <c r="CQW344" s="84"/>
      <c r="CQX344" s="84"/>
      <c r="CQY344" s="84"/>
      <c r="CQZ344" s="84"/>
      <c r="CRA344" s="84"/>
      <c r="CRB344" s="84"/>
      <c r="CRC344" s="84"/>
      <c r="CRD344" s="84"/>
      <c r="CRE344" s="84"/>
      <c r="CRF344" s="84"/>
      <c r="CRG344" s="84"/>
      <c r="CRH344" s="84"/>
      <c r="CRI344" s="84"/>
      <c r="CRJ344" s="84"/>
      <c r="CRK344" s="84"/>
      <c r="CRL344" s="84"/>
      <c r="CRM344" s="84"/>
      <c r="CRN344" s="84"/>
      <c r="CRO344" s="84"/>
      <c r="CRP344" s="84"/>
      <c r="CRQ344" s="84"/>
      <c r="CRR344" s="84"/>
      <c r="CRS344" s="84"/>
      <c r="CRT344" s="84"/>
      <c r="CRU344" s="84"/>
      <c r="CRV344" s="84"/>
      <c r="CRW344" s="84"/>
      <c r="CRX344" s="84"/>
      <c r="CRY344" s="84"/>
      <c r="CRZ344" s="84"/>
      <c r="CSA344" s="84"/>
      <c r="CSB344" s="84"/>
      <c r="CSC344" s="84"/>
      <c r="CSD344" s="84"/>
      <c r="CSE344" s="84"/>
      <c r="CSF344" s="84"/>
      <c r="CSG344" s="84"/>
      <c r="CSH344" s="84"/>
      <c r="CSI344" s="84"/>
      <c r="CSJ344" s="84"/>
      <c r="CSK344" s="84"/>
      <c r="CSL344" s="84"/>
      <c r="CSM344" s="84"/>
      <c r="CSN344" s="84"/>
      <c r="CSO344" s="84"/>
      <c r="CSP344" s="84"/>
      <c r="CSQ344" s="84"/>
      <c r="CSR344" s="84"/>
      <c r="CSS344" s="84"/>
      <c r="CST344" s="84"/>
      <c r="CSU344" s="84"/>
      <c r="CSV344" s="84"/>
      <c r="CSW344" s="84"/>
      <c r="CSX344" s="84"/>
      <c r="CSY344" s="84"/>
      <c r="CSZ344" s="84"/>
      <c r="CTA344" s="84"/>
      <c r="CTB344" s="84"/>
      <c r="CTC344" s="84"/>
      <c r="CTD344" s="84"/>
      <c r="CTE344" s="84"/>
      <c r="CTF344" s="84"/>
      <c r="CTG344" s="84"/>
      <c r="CTH344" s="84"/>
      <c r="CTI344" s="84"/>
      <c r="CTJ344" s="84"/>
      <c r="CTK344" s="84"/>
      <c r="CTL344" s="84"/>
      <c r="CTM344" s="84"/>
      <c r="CTN344" s="84"/>
      <c r="CTO344" s="84"/>
      <c r="CTP344" s="84"/>
      <c r="CTQ344" s="84"/>
      <c r="CTR344" s="84"/>
      <c r="CTS344" s="84"/>
      <c r="CTT344" s="84"/>
      <c r="CTU344" s="84"/>
      <c r="CTV344" s="84"/>
      <c r="CTW344" s="84"/>
      <c r="CTX344" s="84"/>
      <c r="CTY344" s="84"/>
      <c r="CTZ344" s="84"/>
      <c r="CUA344" s="84"/>
      <c r="CUB344" s="84"/>
      <c r="CUC344" s="84"/>
      <c r="CUD344" s="84"/>
      <c r="CUE344" s="84"/>
      <c r="CUF344" s="84"/>
      <c r="CUG344" s="84"/>
      <c r="CUH344" s="84"/>
      <c r="CUI344" s="84"/>
      <c r="CUJ344" s="84"/>
      <c r="CUK344" s="84"/>
      <c r="CUL344" s="84"/>
      <c r="CUM344" s="84"/>
      <c r="CUN344" s="84"/>
      <c r="CUO344" s="84"/>
      <c r="CUP344" s="84"/>
      <c r="CUQ344" s="84"/>
      <c r="CUR344" s="84"/>
      <c r="CUS344" s="84"/>
      <c r="CUT344" s="84"/>
      <c r="CUU344" s="84"/>
      <c r="CUV344" s="84"/>
      <c r="CUW344" s="84"/>
      <c r="CUX344" s="84"/>
      <c r="CUY344" s="84"/>
      <c r="CUZ344" s="84"/>
      <c r="CVA344" s="84"/>
      <c r="CVB344" s="84"/>
      <c r="CVC344" s="84"/>
      <c r="CVD344" s="84"/>
      <c r="CVE344" s="84"/>
      <c r="CVF344" s="84"/>
      <c r="CVG344" s="84"/>
      <c r="CVH344" s="84"/>
      <c r="CVI344" s="84"/>
      <c r="CVJ344" s="84"/>
      <c r="CVK344" s="84"/>
      <c r="CVL344" s="84"/>
      <c r="CVM344" s="84"/>
      <c r="CVN344" s="84"/>
      <c r="CVO344" s="84"/>
      <c r="CVP344" s="84"/>
      <c r="CVQ344" s="84"/>
      <c r="CVR344" s="84"/>
      <c r="CVS344" s="84"/>
      <c r="CVT344" s="84"/>
      <c r="CVU344" s="84"/>
      <c r="CVV344" s="84"/>
      <c r="CVW344" s="84"/>
      <c r="CVX344" s="84"/>
      <c r="CVY344" s="84"/>
      <c r="CVZ344" s="84"/>
      <c r="CWA344" s="84"/>
      <c r="CWB344" s="84"/>
      <c r="CWC344" s="84"/>
      <c r="CWD344" s="84"/>
      <c r="CWE344" s="84"/>
      <c r="CWF344" s="84"/>
      <c r="CWG344" s="84"/>
      <c r="CWH344" s="84"/>
      <c r="CWI344" s="84"/>
      <c r="CWJ344" s="84"/>
      <c r="CWK344" s="84"/>
      <c r="CWL344" s="84"/>
      <c r="CWM344" s="84"/>
      <c r="CWN344" s="84"/>
      <c r="CWO344" s="84"/>
      <c r="CWP344" s="84"/>
      <c r="CWQ344" s="84"/>
      <c r="CWR344" s="84"/>
      <c r="CWS344" s="84"/>
      <c r="CWT344" s="84"/>
      <c r="CWU344" s="84"/>
      <c r="CWV344" s="84"/>
      <c r="CWW344" s="84"/>
      <c r="CWX344" s="84"/>
      <c r="CWY344" s="84"/>
      <c r="CWZ344" s="84"/>
      <c r="CXA344" s="84"/>
      <c r="CXB344" s="84"/>
      <c r="CXC344" s="84"/>
      <c r="CXD344" s="84"/>
      <c r="CXE344" s="84"/>
      <c r="CXF344" s="84"/>
      <c r="CXG344" s="84"/>
      <c r="CXH344" s="84"/>
      <c r="CXI344" s="84"/>
      <c r="CXJ344" s="84"/>
      <c r="CXK344" s="84"/>
      <c r="CXL344" s="84"/>
      <c r="CXM344" s="84"/>
      <c r="CXN344" s="84"/>
      <c r="CXO344" s="84"/>
      <c r="CXP344" s="84"/>
      <c r="CXQ344" s="84"/>
      <c r="CXR344" s="84"/>
      <c r="CXS344" s="84"/>
      <c r="CXT344" s="84"/>
      <c r="CXU344" s="84"/>
      <c r="CXV344" s="84"/>
      <c r="CXW344" s="84"/>
      <c r="CXX344" s="84"/>
      <c r="CXY344" s="84"/>
      <c r="CXZ344" s="84"/>
      <c r="CYA344" s="84"/>
      <c r="CYB344" s="84"/>
      <c r="CYC344" s="84"/>
      <c r="CYD344" s="84"/>
      <c r="CYE344" s="84"/>
      <c r="CYF344" s="84"/>
      <c r="CYG344" s="84"/>
      <c r="CYH344" s="84"/>
      <c r="CYI344" s="84"/>
      <c r="CYJ344" s="84"/>
      <c r="CYK344" s="84"/>
      <c r="CYL344" s="84"/>
      <c r="CYM344" s="84"/>
      <c r="CYN344" s="84"/>
      <c r="CYO344" s="84"/>
      <c r="CYP344" s="84"/>
      <c r="CYQ344" s="84"/>
      <c r="CYR344" s="84"/>
      <c r="CYS344" s="84"/>
      <c r="CYT344" s="84"/>
      <c r="CYU344" s="84"/>
      <c r="CYV344" s="84"/>
      <c r="CYW344" s="84"/>
      <c r="CYX344" s="84"/>
      <c r="CYY344" s="84"/>
      <c r="CYZ344" s="84"/>
      <c r="CZA344" s="84"/>
      <c r="CZB344" s="84"/>
      <c r="CZC344" s="84"/>
      <c r="CZD344" s="84"/>
      <c r="CZE344" s="84"/>
      <c r="CZF344" s="84"/>
      <c r="CZG344" s="84"/>
      <c r="CZH344" s="84"/>
      <c r="CZI344" s="84"/>
      <c r="CZJ344" s="84"/>
      <c r="CZK344" s="84"/>
      <c r="CZL344" s="84"/>
      <c r="CZM344" s="84"/>
      <c r="CZN344" s="84"/>
      <c r="CZO344" s="84"/>
      <c r="CZP344" s="84"/>
      <c r="CZQ344" s="84"/>
      <c r="CZR344" s="84"/>
      <c r="CZS344" s="84"/>
      <c r="CZT344" s="84"/>
      <c r="CZU344" s="84"/>
      <c r="CZV344" s="84"/>
      <c r="CZW344" s="84"/>
      <c r="CZX344" s="84"/>
      <c r="CZY344" s="84"/>
      <c r="CZZ344" s="84"/>
      <c r="DAA344" s="84"/>
      <c r="DAB344" s="84"/>
      <c r="DAC344" s="84"/>
      <c r="DAD344" s="84"/>
      <c r="DAE344" s="84"/>
      <c r="DAF344" s="84"/>
      <c r="DAG344" s="84"/>
      <c r="DAH344" s="84"/>
      <c r="DAI344" s="84"/>
      <c r="DAJ344" s="84"/>
      <c r="DAK344" s="84"/>
      <c r="DAL344" s="84"/>
      <c r="DAM344" s="84"/>
      <c r="DAN344" s="84"/>
      <c r="DAO344" s="84"/>
      <c r="DAP344" s="84"/>
      <c r="DAQ344" s="84"/>
      <c r="DAR344" s="84"/>
      <c r="DAS344" s="84"/>
      <c r="DAT344" s="84"/>
      <c r="DAU344" s="84"/>
      <c r="DAV344" s="84"/>
      <c r="DAW344" s="84"/>
      <c r="DAX344" s="84"/>
      <c r="DAY344" s="84"/>
      <c r="DAZ344" s="84"/>
      <c r="DBA344" s="84"/>
      <c r="DBB344" s="84"/>
      <c r="DBC344" s="84"/>
      <c r="DBD344" s="84"/>
      <c r="DBE344" s="84"/>
      <c r="DBF344" s="84"/>
      <c r="DBG344" s="84"/>
      <c r="DBH344" s="84"/>
      <c r="DBI344" s="84"/>
      <c r="DBJ344" s="84"/>
      <c r="DBK344" s="84"/>
      <c r="DBL344" s="84"/>
      <c r="DBM344" s="84"/>
      <c r="DBN344" s="84"/>
      <c r="DBO344" s="84"/>
      <c r="DBP344" s="84"/>
      <c r="DBQ344" s="84"/>
      <c r="DBR344" s="84"/>
      <c r="DBS344" s="84"/>
      <c r="DBT344" s="84"/>
      <c r="DBU344" s="84"/>
      <c r="DBV344" s="84"/>
      <c r="DBW344" s="84"/>
      <c r="DBX344" s="84"/>
      <c r="DBY344" s="84"/>
      <c r="DBZ344" s="84"/>
      <c r="DCA344" s="84"/>
      <c r="DCB344" s="84"/>
      <c r="DCC344" s="84"/>
      <c r="DCD344" s="84"/>
      <c r="DCE344" s="84"/>
      <c r="DCF344" s="84"/>
      <c r="DCG344" s="84"/>
      <c r="DCH344" s="84"/>
      <c r="DCI344" s="84"/>
      <c r="DCJ344" s="84"/>
      <c r="DCK344" s="84"/>
      <c r="DCL344" s="84"/>
      <c r="DCM344" s="84"/>
      <c r="DCN344" s="84"/>
      <c r="DCO344" s="84"/>
      <c r="DCP344" s="84"/>
      <c r="DCQ344" s="84"/>
      <c r="DCR344" s="84"/>
      <c r="DCS344" s="84"/>
      <c r="DCT344" s="84"/>
      <c r="DCU344" s="84"/>
      <c r="DCV344" s="84"/>
      <c r="DCW344" s="84"/>
      <c r="DCX344" s="84"/>
      <c r="DCY344" s="84"/>
      <c r="DCZ344" s="84"/>
      <c r="DDA344" s="84"/>
      <c r="DDB344" s="84"/>
      <c r="DDC344" s="84"/>
      <c r="DDD344" s="84"/>
      <c r="DDE344" s="84"/>
      <c r="DDF344" s="84"/>
      <c r="DDG344" s="84"/>
      <c r="DDH344" s="84"/>
      <c r="DDI344" s="84"/>
      <c r="DDJ344" s="84"/>
      <c r="DDK344" s="84"/>
      <c r="DDL344" s="84"/>
      <c r="DDM344" s="84"/>
      <c r="DDN344" s="84"/>
      <c r="DDO344" s="84"/>
      <c r="DDP344" s="84"/>
      <c r="DDQ344" s="84"/>
      <c r="DDR344" s="84"/>
      <c r="DDS344" s="84"/>
      <c r="DDT344" s="84"/>
      <c r="DDU344" s="84"/>
      <c r="DDV344" s="84"/>
      <c r="DDW344" s="84"/>
      <c r="DDX344" s="84"/>
      <c r="DDY344" s="84"/>
      <c r="DDZ344" s="84"/>
      <c r="DEA344" s="84"/>
      <c r="DEB344" s="84"/>
      <c r="DEC344" s="84"/>
      <c r="DED344" s="84"/>
      <c r="DEE344" s="84"/>
      <c r="DEF344" s="84"/>
      <c r="DEG344" s="84"/>
      <c r="DEH344" s="84"/>
      <c r="DEI344" s="84"/>
      <c r="DEJ344" s="84"/>
      <c r="DEK344" s="84"/>
      <c r="DEL344" s="84"/>
      <c r="DEM344" s="84"/>
      <c r="DEN344" s="84"/>
      <c r="DEO344" s="84"/>
      <c r="DEP344" s="84"/>
      <c r="DEQ344" s="84"/>
      <c r="DER344" s="84"/>
      <c r="DES344" s="84"/>
      <c r="DET344" s="84"/>
      <c r="DEU344" s="84"/>
      <c r="DEV344" s="84"/>
      <c r="DEW344" s="84"/>
      <c r="DEX344" s="84"/>
      <c r="DEY344" s="84"/>
      <c r="DEZ344" s="84"/>
      <c r="DFA344" s="84"/>
      <c r="DFB344" s="84"/>
      <c r="DFC344" s="84"/>
      <c r="DFD344" s="84"/>
      <c r="DFE344" s="84"/>
      <c r="DFF344" s="84"/>
      <c r="DFG344" s="84"/>
      <c r="DFH344" s="84"/>
      <c r="DFI344" s="84"/>
      <c r="DFJ344" s="84"/>
      <c r="DFK344" s="84"/>
      <c r="DFL344" s="84"/>
      <c r="DFM344" s="84"/>
      <c r="DFN344" s="84"/>
      <c r="DFO344" s="84"/>
      <c r="DFP344" s="84"/>
      <c r="DFQ344" s="84"/>
      <c r="DFR344" s="84"/>
      <c r="DFS344" s="84"/>
      <c r="DFT344" s="84"/>
      <c r="DFU344" s="84"/>
      <c r="DFV344" s="84"/>
      <c r="DFW344" s="84"/>
      <c r="DFX344" s="84"/>
      <c r="DFY344" s="84"/>
      <c r="DFZ344" s="84"/>
      <c r="DGA344" s="84"/>
      <c r="DGB344" s="84"/>
      <c r="DGC344" s="84"/>
      <c r="DGD344" s="84"/>
      <c r="DGE344" s="84"/>
      <c r="DGF344" s="84"/>
      <c r="DGG344" s="84"/>
      <c r="DGH344" s="84"/>
      <c r="DGI344" s="84"/>
      <c r="DGJ344" s="84"/>
      <c r="DGK344" s="84"/>
      <c r="DGL344" s="84"/>
      <c r="DGM344" s="84"/>
      <c r="DGN344" s="84"/>
      <c r="DGO344" s="84"/>
      <c r="DGP344" s="84"/>
      <c r="DGQ344" s="84"/>
      <c r="DGR344" s="84"/>
      <c r="DGS344" s="84"/>
      <c r="DGT344" s="84"/>
      <c r="DGU344" s="84"/>
      <c r="DGV344" s="84"/>
      <c r="DGW344" s="84"/>
      <c r="DGX344" s="84"/>
      <c r="DGY344" s="84"/>
      <c r="DGZ344" s="84"/>
      <c r="DHA344" s="84"/>
      <c r="DHB344" s="84"/>
      <c r="DHC344" s="84"/>
      <c r="DHD344" s="84"/>
      <c r="DHE344" s="84"/>
      <c r="DHF344" s="84"/>
      <c r="DHG344" s="84"/>
      <c r="DHH344" s="84"/>
      <c r="DHI344" s="84"/>
      <c r="DHJ344" s="84"/>
      <c r="DHK344" s="84"/>
      <c r="DHL344" s="84"/>
      <c r="DHM344" s="84"/>
      <c r="DHN344" s="84"/>
      <c r="DHO344" s="84"/>
      <c r="DHP344" s="84"/>
      <c r="DHQ344" s="84"/>
      <c r="DHR344" s="84"/>
      <c r="DHS344" s="84"/>
      <c r="DHT344" s="84"/>
      <c r="DHU344" s="84"/>
      <c r="DHV344" s="84"/>
      <c r="DHW344" s="84"/>
      <c r="DHX344" s="84"/>
      <c r="DHY344" s="84"/>
      <c r="DHZ344" s="84"/>
      <c r="DIA344" s="84"/>
      <c r="DIB344" s="84"/>
      <c r="DIC344" s="84"/>
      <c r="DID344" s="84"/>
      <c r="DIE344" s="84"/>
      <c r="DIF344" s="84"/>
      <c r="DIG344" s="84"/>
      <c r="DIH344" s="84"/>
      <c r="DII344" s="84"/>
      <c r="DIJ344" s="84"/>
      <c r="DIK344" s="84"/>
      <c r="DIL344" s="84"/>
      <c r="DIM344" s="84"/>
      <c r="DIN344" s="84"/>
      <c r="DIO344" s="84"/>
      <c r="DIP344" s="84"/>
      <c r="DIQ344" s="84"/>
      <c r="DIR344" s="84"/>
      <c r="DIS344" s="84"/>
      <c r="DIT344" s="84"/>
      <c r="DIU344" s="84"/>
      <c r="DIV344" s="84"/>
      <c r="DIW344" s="84"/>
      <c r="DIX344" s="84"/>
      <c r="DIY344" s="84"/>
      <c r="DIZ344" s="84"/>
      <c r="DJA344" s="84"/>
      <c r="DJB344" s="84"/>
      <c r="DJC344" s="84"/>
      <c r="DJD344" s="84"/>
      <c r="DJE344" s="84"/>
      <c r="DJF344" s="84"/>
      <c r="DJG344" s="84"/>
      <c r="DJH344" s="84"/>
      <c r="DJI344" s="84"/>
      <c r="DJJ344" s="84"/>
      <c r="DJK344" s="84"/>
      <c r="DJL344" s="84"/>
      <c r="DJM344" s="84"/>
      <c r="DJN344" s="84"/>
      <c r="DJO344" s="84"/>
      <c r="DJP344" s="84"/>
      <c r="DJQ344" s="84"/>
      <c r="DJR344" s="84"/>
      <c r="DJS344" s="84"/>
      <c r="DJT344" s="84"/>
      <c r="DJU344" s="84"/>
      <c r="DJV344" s="84"/>
      <c r="DJW344" s="84"/>
      <c r="DJX344" s="84"/>
      <c r="DJY344" s="84"/>
      <c r="DJZ344" s="84"/>
      <c r="DKA344" s="84"/>
      <c r="DKB344" s="84"/>
      <c r="DKC344" s="84"/>
      <c r="DKD344" s="84"/>
      <c r="DKE344" s="84"/>
      <c r="DKF344" s="84"/>
      <c r="DKG344" s="84"/>
      <c r="DKH344" s="84"/>
      <c r="DKI344" s="84"/>
      <c r="DKJ344" s="84"/>
      <c r="DKK344" s="84"/>
      <c r="DKL344" s="84"/>
      <c r="DKM344" s="84"/>
      <c r="DKN344" s="84"/>
      <c r="DKO344" s="84"/>
      <c r="DKP344" s="84"/>
      <c r="DKQ344" s="84"/>
      <c r="DKR344" s="84"/>
      <c r="DKS344" s="84"/>
      <c r="DKT344" s="84"/>
      <c r="DKU344" s="84"/>
      <c r="DKV344" s="84"/>
      <c r="DKW344" s="84"/>
      <c r="DKX344" s="84"/>
      <c r="DKY344" s="84"/>
      <c r="DKZ344" s="84"/>
      <c r="DLA344" s="84"/>
      <c r="DLB344" s="84"/>
      <c r="DLC344" s="84"/>
      <c r="DLD344" s="84"/>
      <c r="DLE344" s="84"/>
      <c r="DLF344" s="84"/>
      <c r="DLG344" s="84"/>
      <c r="DLH344" s="84"/>
      <c r="DLI344" s="84"/>
      <c r="DLJ344" s="84"/>
      <c r="DLK344" s="84"/>
      <c r="DLL344" s="84"/>
      <c r="DLM344" s="84"/>
      <c r="DLN344" s="84"/>
      <c r="DLO344" s="84"/>
      <c r="DLP344" s="84"/>
      <c r="DLQ344" s="84"/>
      <c r="DLR344" s="84"/>
      <c r="DLS344" s="84"/>
      <c r="DLT344" s="84"/>
      <c r="DLU344" s="84"/>
      <c r="DLV344" s="84"/>
      <c r="DLW344" s="84"/>
      <c r="DLX344" s="84"/>
      <c r="DLY344" s="84"/>
      <c r="DLZ344" s="84"/>
      <c r="DMA344" s="84"/>
      <c r="DMB344" s="84"/>
      <c r="DMC344" s="84"/>
      <c r="DMD344" s="84"/>
      <c r="DME344" s="84"/>
      <c r="DMF344" s="84"/>
      <c r="DMG344" s="84"/>
      <c r="DMH344" s="84"/>
      <c r="DMI344" s="84"/>
      <c r="DMJ344" s="84"/>
      <c r="DMK344" s="84"/>
      <c r="DML344" s="84"/>
      <c r="DMM344" s="84"/>
      <c r="DMN344" s="84"/>
      <c r="DMO344" s="84"/>
      <c r="DMP344" s="84"/>
      <c r="DMQ344" s="84"/>
      <c r="DMR344" s="84"/>
      <c r="DMS344" s="84"/>
      <c r="DMT344" s="84"/>
      <c r="DMU344" s="84"/>
      <c r="DMV344" s="84"/>
      <c r="DMW344" s="84"/>
      <c r="DMX344" s="84"/>
      <c r="DMY344" s="84"/>
      <c r="DMZ344" s="84"/>
      <c r="DNA344" s="84"/>
      <c r="DNB344" s="84"/>
      <c r="DNC344" s="84"/>
      <c r="DND344" s="84"/>
      <c r="DNE344" s="84"/>
      <c r="DNF344" s="84"/>
      <c r="DNG344" s="84"/>
      <c r="DNH344" s="84"/>
      <c r="DNI344" s="84"/>
      <c r="DNJ344" s="84"/>
      <c r="DNK344" s="84"/>
      <c r="DNL344" s="84"/>
      <c r="DNM344" s="84"/>
      <c r="DNN344" s="84"/>
      <c r="DNO344" s="84"/>
      <c r="DNP344" s="84"/>
      <c r="DNQ344" s="84"/>
      <c r="DNR344" s="84"/>
      <c r="DNS344" s="84"/>
      <c r="DNT344" s="84"/>
      <c r="DNU344" s="84"/>
      <c r="DNV344" s="84"/>
      <c r="DNW344" s="84"/>
      <c r="DNX344" s="84"/>
      <c r="DNY344" s="84"/>
      <c r="DNZ344" s="84"/>
      <c r="DOA344" s="84"/>
      <c r="DOB344" s="84"/>
      <c r="DOC344" s="84"/>
      <c r="DOD344" s="84"/>
      <c r="DOE344" s="84"/>
      <c r="DOF344" s="84"/>
      <c r="DOG344" s="84"/>
      <c r="DOH344" s="84"/>
      <c r="DOI344" s="84"/>
      <c r="DOJ344" s="84"/>
      <c r="DOK344" s="84"/>
      <c r="DOL344" s="84"/>
      <c r="DOM344" s="84"/>
      <c r="DON344" s="84"/>
      <c r="DOO344" s="84"/>
      <c r="DOP344" s="84"/>
      <c r="DOQ344" s="84"/>
      <c r="DOR344" s="84"/>
      <c r="DOS344" s="84"/>
      <c r="DOT344" s="84"/>
      <c r="DOU344" s="84"/>
      <c r="DOV344" s="84"/>
      <c r="DOW344" s="84"/>
      <c r="DOX344" s="84"/>
      <c r="DOY344" s="84"/>
      <c r="DOZ344" s="84"/>
      <c r="DPA344" s="84"/>
      <c r="DPB344" s="84"/>
      <c r="DPC344" s="84"/>
      <c r="DPD344" s="84"/>
      <c r="DPE344" s="84"/>
      <c r="DPF344" s="84"/>
      <c r="DPG344" s="84"/>
      <c r="DPH344" s="84"/>
      <c r="DPI344" s="84"/>
      <c r="DPJ344" s="84"/>
      <c r="DPK344" s="84"/>
      <c r="DPL344" s="84"/>
      <c r="DPM344" s="84"/>
      <c r="DPN344" s="84"/>
      <c r="DPO344" s="84"/>
      <c r="DPP344" s="84"/>
      <c r="DPQ344" s="84"/>
      <c r="DPR344" s="84"/>
      <c r="DPS344" s="84"/>
      <c r="DPT344" s="84"/>
      <c r="DPU344" s="84"/>
      <c r="DPV344" s="84"/>
      <c r="DPW344" s="84"/>
      <c r="DPX344" s="84"/>
      <c r="DPY344" s="84"/>
      <c r="DPZ344" s="84"/>
      <c r="DQA344" s="84"/>
      <c r="DQB344" s="84"/>
      <c r="DQC344" s="84"/>
      <c r="DQD344" s="84"/>
      <c r="DQE344" s="84"/>
      <c r="DQF344" s="84"/>
      <c r="DQG344" s="84"/>
      <c r="DQH344" s="84"/>
      <c r="DQI344" s="84"/>
      <c r="DQJ344" s="84"/>
      <c r="DQK344" s="84"/>
      <c r="DQL344" s="84"/>
      <c r="DQM344" s="84"/>
      <c r="DQN344" s="84"/>
      <c r="DQO344" s="84"/>
      <c r="DQP344" s="84"/>
      <c r="DQQ344" s="84"/>
      <c r="DQR344" s="84"/>
      <c r="DQS344" s="84"/>
      <c r="DQT344" s="84"/>
      <c r="DQU344" s="84"/>
      <c r="DQV344" s="84"/>
      <c r="DQW344" s="84"/>
      <c r="DQX344" s="84"/>
      <c r="DQY344" s="84"/>
      <c r="DQZ344" s="84"/>
      <c r="DRA344" s="84"/>
      <c r="DRB344" s="84"/>
      <c r="DRC344" s="84"/>
      <c r="DRD344" s="84"/>
      <c r="DRE344" s="84"/>
      <c r="DRF344" s="84"/>
      <c r="DRG344" s="84"/>
      <c r="DRH344" s="84"/>
      <c r="DRI344" s="84"/>
      <c r="DRJ344" s="84"/>
      <c r="DRK344" s="84"/>
      <c r="DRL344" s="84"/>
      <c r="DRM344" s="84"/>
      <c r="DRN344" s="84"/>
      <c r="DRO344" s="84"/>
      <c r="DRP344" s="84"/>
      <c r="DRQ344" s="84"/>
      <c r="DRR344" s="84"/>
      <c r="DRS344" s="84"/>
      <c r="DRT344" s="84"/>
      <c r="DRU344" s="84"/>
      <c r="DRV344" s="84"/>
      <c r="DRW344" s="84"/>
      <c r="DRX344" s="84"/>
      <c r="DRY344" s="84"/>
      <c r="DRZ344" s="84"/>
      <c r="DSA344" s="84"/>
      <c r="DSB344" s="84"/>
      <c r="DSC344" s="84"/>
      <c r="DSD344" s="84"/>
      <c r="DSE344" s="84"/>
      <c r="DSF344" s="84"/>
      <c r="DSG344" s="84"/>
      <c r="DSH344" s="84"/>
      <c r="DSI344" s="84"/>
      <c r="DSJ344" s="84"/>
      <c r="DSK344" s="84"/>
      <c r="DSL344" s="84"/>
      <c r="DSM344" s="84"/>
      <c r="DSN344" s="84"/>
      <c r="DSO344" s="84"/>
      <c r="DSP344" s="84"/>
      <c r="DSQ344" s="84"/>
      <c r="DSR344" s="84"/>
      <c r="DSS344" s="84"/>
      <c r="DST344" s="84"/>
      <c r="DSU344" s="84"/>
      <c r="DSV344" s="84"/>
      <c r="DSW344" s="84"/>
      <c r="DSX344" s="84"/>
      <c r="DSY344" s="84"/>
      <c r="DSZ344" s="84"/>
      <c r="DTA344" s="84"/>
      <c r="DTB344" s="84"/>
      <c r="DTC344" s="84"/>
      <c r="DTD344" s="84"/>
      <c r="DTE344" s="84"/>
      <c r="DTF344" s="84"/>
      <c r="DTG344" s="84"/>
      <c r="DTH344" s="84"/>
      <c r="DTI344" s="84"/>
      <c r="DTJ344" s="84"/>
      <c r="DTK344" s="84"/>
      <c r="DTL344" s="84"/>
      <c r="DTM344" s="84"/>
      <c r="DTN344" s="84"/>
      <c r="DTO344" s="84"/>
      <c r="DTP344" s="84"/>
      <c r="DTQ344" s="84"/>
      <c r="DTR344" s="84"/>
      <c r="DTS344" s="84"/>
      <c r="DTT344" s="84"/>
      <c r="DTU344" s="84"/>
      <c r="DTV344" s="84"/>
      <c r="DTW344" s="84"/>
      <c r="DTX344" s="84"/>
      <c r="DTY344" s="84"/>
      <c r="DTZ344" s="84"/>
      <c r="DUA344" s="84"/>
      <c r="DUB344" s="84"/>
      <c r="DUC344" s="84"/>
      <c r="DUD344" s="84"/>
      <c r="DUE344" s="84"/>
      <c r="DUF344" s="84"/>
      <c r="DUG344" s="84"/>
      <c r="DUH344" s="84"/>
      <c r="DUI344" s="84"/>
      <c r="DUJ344" s="84"/>
      <c r="DUK344" s="84"/>
      <c r="DUL344" s="84"/>
      <c r="DUM344" s="84"/>
      <c r="DUN344" s="84"/>
      <c r="DUO344" s="84"/>
      <c r="DUP344" s="84"/>
      <c r="DUQ344" s="84"/>
      <c r="DUR344" s="84"/>
      <c r="DUS344" s="84"/>
      <c r="DUT344" s="84"/>
      <c r="DUU344" s="84"/>
      <c r="DUV344" s="84"/>
      <c r="DUW344" s="84"/>
      <c r="DUX344" s="84"/>
      <c r="DUY344" s="84"/>
      <c r="DUZ344" s="84"/>
      <c r="DVA344" s="84"/>
      <c r="DVB344" s="84"/>
      <c r="DVC344" s="84"/>
      <c r="DVD344" s="84"/>
      <c r="DVE344" s="84"/>
      <c r="DVF344" s="84"/>
      <c r="DVG344" s="84"/>
      <c r="DVH344" s="84"/>
      <c r="DVI344" s="84"/>
      <c r="DVJ344" s="84"/>
      <c r="DVK344" s="84"/>
      <c r="DVL344" s="84"/>
      <c r="DVM344" s="84"/>
      <c r="DVN344" s="84"/>
      <c r="DVO344" s="84"/>
      <c r="DVP344" s="84"/>
      <c r="DVQ344" s="84"/>
      <c r="DVR344" s="84"/>
      <c r="DVS344" s="84"/>
      <c r="DVT344" s="84"/>
      <c r="DVU344" s="84"/>
      <c r="DVV344" s="84"/>
      <c r="DVW344" s="84"/>
      <c r="DVX344" s="84"/>
      <c r="DVY344" s="84"/>
      <c r="DVZ344" s="84"/>
      <c r="DWA344" s="84"/>
      <c r="DWB344" s="84"/>
      <c r="DWC344" s="84"/>
      <c r="DWD344" s="84"/>
      <c r="DWE344" s="84"/>
      <c r="DWF344" s="84"/>
      <c r="DWG344" s="84"/>
      <c r="DWH344" s="84"/>
      <c r="DWI344" s="84"/>
      <c r="DWJ344" s="84"/>
      <c r="DWK344" s="84"/>
      <c r="DWL344" s="84"/>
      <c r="DWM344" s="84"/>
      <c r="DWN344" s="84"/>
      <c r="DWO344" s="84"/>
      <c r="DWP344" s="84"/>
      <c r="DWQ344" s="84"/>
      <c r="DWR344" s="84"/>
      <c r="DWS344" s="84"/>
      <c r="DWT344" s="84"/>
      <c r="DWU344" s="84"/>
      <c r="DWV344" s="84"/>
      <c r="DWW344" s="84"/>
      <c r="DWX344" s="84"/>
      <c r="DWY344" s="84"/>
      <c r="DWZ344" s="84"/>
      <c r="DXA344" s="84"/>
      <c r="DXB344" s="84"/>
      <c r="DXC344" s="84"/>
      <c r="DXD344" s="84"/>
      <c r="DXE344" s="84"/>
      <c r="DXF344" s="84"/>
      <c r="DXG344" s="84"/>
      <c r="DXH344" s="84"/>
      <c r="DXI344" s="84"/>
      <c r="DXJ344" s="84"/>
      <c r="DXK344" s="84"/>
      <c r="DXL344" s="84"/>
      <c r="DXM344" s="84"/>
      <c r="DXN344" s="84"/>
      <c r="DXO344" s="84"/>
      <c r="DXP344" s="84"/>
      <c r="DXQ344" s="84"/>
      <c r="DXR344" s="84"/>
      <c r="DXS344" s="84"/>
      <c r="DXT344" s="84"/>
      <c r="DXU344" s="84"/>
      <c r="DXV344" s="84"/>
      <c r="DXW344" s="84"/>
      <c r="DXX344" s="84"/>
      <c r="DXY344" s="84"/>
      <c r="DXZ344" s="84"/>
      <c r="DYA344" s="84"/>
      <c r="DYB344" s="84"/>
      <c r="DYC344" s="84"/>
      <c r="DYD344" s="84"/>
      <c r="DYE344" s="84"/>
      <c r="DYF344" s="84"/>
      <c r="DYG344" s="84"/>
      <c r="DYH344" s="84"/>
      <c r="DYI344" s="84"/>
      <c r="DYJ344" s="84"/>
      <c r="DYK344" s="84"/>
      <c r="DYL344" s="84"/>
      <c r="DYM344" s="84"/>
      <c r="DYN344" s="84"/>
      <c r="DYO344" s="84"/>
      <c r="DYP344" s="84"/>
      <c r="DYQ344" s="84"/>
      <c r="DYR344" s="84"/>
      <c r="DYS344" s="84"/>
      <c r="DYT344" s="84"/>
      <c r="DYU344" s="84"/>
      <c r="DYV344" s="84"/>
      <c r="DYW344" s="84"/>
      <c r="DYX344" s="84"/>
      <c r="DYY344" s="84"/>
      <c r="DYZ344" s="84"/>
      <c r="DZA344" s="84"/>
      <c r="DZB344" s="84"/>
      <c r="DZC344" s="84"/>
      <c r="DZD344" s="84"/>
      <c r="DZE344" s="84"/>
      <c r="DZF344" s="84"/>
      <c r="DZG344" s="84"/>
      <c r="DZH344" s="84"/>
      <c r="DZI344" s="84"/>
      <c r="DZJ344" s="84"/>
      <c r="DZK344" s="84"/>
      <c r="DZL344" s="84"/>
      <c r="DZM344" s="84"/>
      <c r="DZN344" s="84"/>
      <c r="DZO344" s="84"/>
      <c r="DZP344" s="84"/>
      <c r="DZQ344" s="84"/>
      <c r="DZR344" s="84"/>
      <c r="DZS344" s="84"/>
      <c r="DZT344" s="84"/>
      <c r="DZU344" s="84"/>
      <c r="DZV344" s="84"/>
      <c r="DZW344" s="84"/>
      <c r="DZX344" s="84"/>
      <c r="DZY344" s="84"/>
      <c r="DZZ344" s="84"/>
      <c r="EAA344" s="84"/>
      <c r="EAB344" s="84"/>
      <c r="EAC344" s="84"/>
      <c r="EAD344" s="84"/>
      <c r="EAE344" s="84"/>
      <c r="EAF344" s="84"/>
      <c r="EAG344" s="84"/>
      <c r="EAH344" s="84"/>
      <c r="EAI344" s="84"/>
      <c r="EAJ344" s="84"/>
      <c r="EAK344" s="84"/>
      <c r="EAL344" s="84"/>
      <c r="EAM344" s="84"/>
      <c r="EAN344" s="84"/>
      <c r="EAO344" s="84"/>
      <c r="EAP344" s="84"/>
      <c r="EAQ344" s="84"/>
      <c r="EAR344" s="84"/>
      <c r="EAS344" s="84"/>
      <c r="EAT344" s="84"/>
      <c r="EAU344" s="84"/>
      <c r="EAV344" s="84"/>
      <c r="EAW344" s="84"/>
      <c r="EAX344" s="84"/>
      <c r="EAY344" s="84"/>
      <c r="EAZ344" s="84"/>
      <c r="EBA344" s="84"/>
      <c r="EBB344" s="84"/>
      <c r="EBC344" s="84"/>
      <c r="EBD344" s="84"/>
      <c r="EBE344" s="84"/>
      <c r="EBF344" s="84"/>
      <c r="EBG344" s="84"/>
      <c r="EBH344" s="84"/>
      <c r="EBI344" s="84"/>
      <c r="EBJ344" s="84"/>
      <c r="EBK344" s="84"/>
      <c r="EBL344" s="84"/>
      <c r="EBM344" s="84"/>
      <c r="EBN344" s="84"/>
      <c r="EBO344" s="84"/>
      <c r="EBP344" s="84"/>
      <c r="EBQ344" s="84"/>
      <c r="EBR344" s="84"/>
      <c r="EBS344" s="84"/>
      <c r="EBT344" s="84"/>
      <c r="EBU344" s="84"/>
      <c r="EBV344" s="84"/>
      <c r="EBW344" s="84"/>
      <c r="EBX344" s="84"/>
      <c r="EBY344" s="84"/>
      <c r="EBZ344" s="84"/>
      <c r="ECA344" s="84"/>
      <c r="ECB344" s="84"/>
      <c r="ECC344" s="84"/>
      <c r="ECD344" s="84"/>
      <c r="ECE344" s="84"/>
      <c r="ECF344" s="84"/>
      <c r="ECG344" s="84"/>
      <c r="ECH344" s="84"/>
      <c r="ECI344" s="84"/>
      <c r="ECJ344" s="84"/>
      <c r="ECK344" s="84"/>
      <c r="ECL344" s="84"/>
      <c r="ECM344" s="84"/>
      <c r="ECN344" s="84"/>
      <c r="ECO344" s="84"/>
      <c r="ECP344" s="84"/>
      <c r="ECQ344" s="84"/>
      <c r="ECR344" s="84"/>
      <c r="ECS344" s="84"/>
      <c r="ECT344" s="84"/>
      <c r="ECU344" s="84"/>
      <c r="ECV344" s="84"/>
      <c r="ECW344" s="84"/>
      <c r="ECX344" s="84"/>
      <c r="ECY344" s="84"/>
      <c r="ECZ344" s="84"/>
      <c r="EDA344" s="84"/>
      <c r="EDB344" s="84"/>
      <c r="EDC344" s="84"/>
      <c r="EDD344" s="84"/>
      <c r="EDE344" s="84"/>
      <c r="EDF344" s="84"/>
      <c r="EDG344" s="84"/>
      <c r="EDH344" s="84"/>
      <c r="EDI344" s="84"/>
      <c r="EDJ344" s="84"/>
      <c r="EDK344" s="84"/>
      <c r="EDL344" s="84"/>
      <c r="EDM344" s="84"/>
      <c r="EDN344" s="84"/>
      <c r="EDO344" s="84"/>
      <c r="EDP344" s="84"/>
      <c r="EDQ344" s="84"/>
      <c r="EDR344" s="84"/>
      <c r="EDS344" s="84"/>
      <c r="EDT344" s="84"/>
      <c r="EDU344" s="84"/>
      <c r="EDV344" s="84"/>
      <c r="EDW344" s="84"/>
      <c r="EDX344" s="84"/>
      <c r="EDY344" s="84"/>
      <c r="EDZ344" s="84"/>
      <c r="EEA344" s="84"/>
      <c r="EEB344" s="84"/>
      <c r="EEC344" s="84"/>
      <c r="EED344" s="84"/>
      <c r="EEE344" s="84"/>
      <c r="EEF344" s="84"/>
      <c r="EEG344" s="84"/>
      <c r="EEH344" s="84"/>
      <c r="EEI344" s="84"/>
      <c r="EEJ344" s="84"/>
      <c r="EEK344" s="84"/>
      <c r="EEL344" s="84"/>
      <c r="EEM344" s="84"/>
      <c r="EEN344" s="84"/>
      <c r="EEO344" s="84"/>
      <c r="EEP344" s="84"/>
      <c r="EEQ344" s="84"/>
      <c r="EER344" s="84"/>
      <c r="EES344" s="84"/>
      <c r="EET344" s="84"/>
      <c r="EEU344" s="84"/>
      <c r="EEV344" s="84"/>
      <c r="EEW344" s="84"/>
      <c r="EEX344" s="84"/>
      <c r="EEY344" s="84"/>
      <c r="EEZ344" s="84"/>
      <c r="EFA344" s="84"/>
      <c r="EFB344" s="84"/>
      <c r="EFC344" s="84"/>
      <c r="EFD344" s="84"/>
      <c r="EFE344" s="84"/>
      <c r="EFF344" s="84"/>
      <c r="EFG344" s="84"/>
      <c r="EFH344" s="84"/>
      <c r="EFI344" s="84"/>
      <c r="EFJ344" s="84"/>
      <c r="EFK344" s="84"/>
      <c r="EFL344" s="84"/>
      <c r="EFM344" s="84"/>
      <c r="EFN344" s="84"/>
      <c r="EFO344" s="84"/>
      <c r="EFP344" s="84"/>
      <c r="EFQ344" s="84"/>
      <c r="EFR344" s="84"/>
      <c r="EFS344" s="84"/>
      <c r="EFT344" s="84"/>
      <c r="EFU344" s="84"/>
      <c r="EFV344" s="84"/>
      <c r="EFW344" s="84"/>
      <c r="EFX344" s="84"/>
      <c r="EFY344" s="84"/>
      <c r="EFZ344" s="84"/>
      <c r="EGA344" s="84"/>
      <c r="EGB344" s="84"/>
      <c r="EGC344" s="84"/>
      <c r="EGD344" s="84"/>
      <c r="EGE344" s="84"/>
      <c r="EGF344" s="84"/>
      <c r="EGG344" s="84"/>
      <c r="EGH344" s="84"/>
      <c r="EGI344" s="84"/>
      <c r="EGJ344" s="84"/>
      <c r="EGK344" s="84"/>
      <c r="EGL344" s="84"/>
      <c r="EGM344" s="84"/>
      <c r="EGN344" s="84"/>
      <c r="EGO344" s="84"/>
      <c r="EGP344" s="84"/>
      <c r="EGQ344" s="84"/>
      <c r="EGR344" s="84"/>
      <c r="EGS344" s="84"/>
      <c r="EGT344" s="84"/>
      <c r="EGU344" s="84"/>
      <c r="EGV344" s="84"/>
      <c r="EGW344" s="84"/>
      <c r="EGX344" s="84"/>
      <c r="EGY344" s="84"/>
      <c r="EGZ344" s="84"/>
      <c r="EHA344" s="84"/>
      <c r="EHB344" s="84"/>
      <c r="EHC344" s="84"/>
      <c r="EHD344" s="84"/>
      <c r="EHE344" s="84"/>
      <c r="EHF344" s="84"/>
      <c r="EHG344" s="84"/>
      <c r="EHH344" s="84"/>
      <c r="EHI344" s="84"/>
      <c r="EHJ344" s="84"/>
      <c r="EHK344" s="84"/>
      <c r="EHL344" s="84"/>
      <c r="EHM344" s="84"/>
      <c r="EHN344" s="84"/>
      <c r="EHO344" s="84"/>
      <c r="EHP344" s="84"/>
      <c r="EHQ344" s="84"/>
      <c r="EHR344" s="84"/>
      <c r="EHS344" s="84"/>
      <c r="EHT344" s="84"/>
      <c r="EHU344" s="84"/>
      <c r="EHV344" s="84"/>
      <c r="EHW344" s="84"/>
      <c r="EHX344" s="84"/>
      <c r="EHY344" s="84"/>
      <c r="EHZ344" s="84"/>
      <c r="EIA344" s="84"/>
      <c r="EIB344" s="84"/>
      <c r="EIC344" s="84"/>
      <c r="EID344" s="84"/>
      <c r="EIE344" s="84"/>
      <c r="EIF344" s="84"/>
      <c r="EIG344" s="84"/>
      <c r="EIH344" s="84"/>
      <c r="EII344" s="84"/>
      <c r="EIJ344" s="84"/>
      <c r="EIK344" s="84"/>
      <c r="EIL344" s="84"/>
      <c r="EIM344" s="84"/>
      <c r="EIN344" s="84"/>
      <c r="EIO344" s="84"/>
      <c r="EIP344" s="84"/>
      <c r="EIQ344" s="84"/>
      <c r="EIR344" s="84"/>
      <c r="EIS344" s="84"/>
      <c r="EIT344" s="84"/>
      <c r="EIU344" s="84"/>
      <c r="EIV344" s="84"/>
      <c r="EIW344" s="84"/>
      <c r="EIX344" s="84"/>
      <c r="EIY344" s="84"/>
      <c r="EIZ344" s="84"/>
      <c r="EJA344" s="84"/>
      <c r="EJB344" s="84"/>
      <c r="EJC344" s="84"/>
      <c r="EJD344" s="84"/>
      <c r="EJE344" s="84"/>
      <c r="EJF344" s="84"/>
      <c r="EJG344" s="84"/>
      <c r="EJH344" s="84"/>
      <c r="EJI344" s="84"/>
      <c r="EJJ344" s="84"/>
      <c r="EJK344" s="84"/>
      <c r="EJL344" s="84"/>
      <c r="EJM344" s="84"/>
      <c r="EJN344" s="84"/>
      <c r="EJO344" s="84"/>
      <c r="EJP344" s="84"/>
      <c r="EJQ344" s="84"/>
      <c r="EJR344" s="84"/>
      <c r="EJS344" s="84"/>
      <c r="EJT344" s="84"/>
      <c r="EJU344" s="84"/>
      <c r="EJV344" s="84"/>
      <c r="EJW344" s="84"/>
      <c r="EJX344" s="84"/>
      <c r="EJY344" s="84"/>
      <c r="EJZ344" s="84"/>
      <c r="EKA344" s="84"/>
      <c r="EKB344" s="84"/>
      <c r="EKC344" s="84"/>
      <c r="EKD344" s="84"/>
      <c r="EKE344" s="84"/>
      <c r="EKF344" s="84"/>
      <c r="EKG344" s="84"/>
      <c r="EKH344" s="84"/>
      <c r="EKI344" s="84"/>
      <c r="EKJ344" s="84"/>
      <c r="EKK344" s="84"/>
      <c r="EKL344" s="84"/>
      <c r="EKM344" s="84"/>
      <c r="EKN344" s="84"/>
      <c r="EKO344" s="84"/>
      <c r="EKP344" s="84"/>
      <c r="EKQ344" s="84"/>
      <c r="EKR344" s="84"/>
      <c r="EKS344" s="84"/>
      <c r="EKT344" s="84"/>
      <c r="EKU344" s="84"/>
      <c r="EKV344" s="84"/>
      <c r="EKW344" s="84"/>
      <c r="EKX344" s="84"/>
      <c r="EKY344" s="84"/>
      <c r="EKZ344" s="84"/>
      <c r="ELA344" s="84"/>
      <c r="ELB344" s="84"/>
      <c r="ELC344" s="84"/>
      <c r="ELD344" s="84"/>
      <c r="ELE344" s="84"/>
      <c r="ELF344" s="84"/>
      <c r="ELG344" s="84"/>
      <c r="ELH344" s="84"/>
      <c r="ELI344" s="84"/>
      <c r="ELJ344" s="84"/>
      <c r="ELK344" s="84"/>
      <c r="ELL344" s="84"/>
      <c r="ELM344" s="84"/>
      <c r="ELN344" s="84"/>
      <c r="ELO344" s="84"/>
      <c r="ELP344" s="84"/>
      <c r="ELQ344" s="84"/>
      <c r="ELR344" s="84"/>
      <c r="ELS344" s="84"/>
      <c r="ELT344" s="84"/>
      <c r="ELU344" s="84"/>
      <c r="ELV344" s="84"/>
      <c r="ELW344" s="84"/>
      <c r="ELX344" s="84"/>
      <c r="ELY344" s="84"/>
      <c r="ELZ344" s="84"/>
      <c r="EMA344" s="84"/>
      <c r="EMB344" s="84"/>
      <c r="EMC344" s="84"/>
      <c r="EMD344" s="84"/>
      <c r="EME344" s="84"/>
      <c r="EMF344" s="84"/>
      <c r="EMG344" s="84"/>
      <c r="EMH344" s="84"/>
      <c r="EMI344" s="84"/>
      <c r="EMJ344" s="84"/>
      <c r="EMK344" s="84"/>
      <c r="EML344" s="84"/>
      <c r="EMM344" s="84"/>
      <c r="EMN344" s="84"/>
      <c r="EMO344" s="84"/>
      <c r="EMP344" s="84"/>
      <c r="EMQ344" s="84"/>
      <c r="EMR344" s="84"/>
      <c r="EMS344" s="84"/>
      <c r="EMT344" s="84"/>
      <c r="EMU344" s="84"/>
      <c r="EMV344" s="84"/>
      <c r="EMW344" s="84"/>
      <c r="EMX344" s="84"/>
      <c r="EMY344" s="84"/>
      <c r="EMZ344" s="84"/>
      <c r="ENA344" s="84"/>
      <c r="ENB344" s="84"/>
      <c r="ENC344" s="84"/>
      <c r="END344" s="84"/>
      <c r="ENE344" s="84"/>
      <c r="ENF344" s="84"/>
      <c r="ENG344" s="84"/>
      <c r="ENH344" s="84"/>
      <c r="ENI344" s="84"/>
      <c r="ENJ344" s="84"/>
      <c r="ENK344" s="84"/>
      <c r="ENL344" s="84"/>
      <c r="ENM344" s="84"/>
      <c r="ENN344" s="84"/>
      <c r="ENO344" s="84"/>
      <c r="ENP344" s="84"/>
      <c r="ENQ344" s="84"/>
      <c r="ENR344" s="84"/>
      <c r="ENS344" s="84"/>
      <c r="ENT344" s="84"/>
      <c r="ENU344" s="84"/>
      <c r="ENV344" s="84"/>
      <c r="ENW344" s="84"/>
      <c r="ENX344" s="84"/>
      <c r="ENY344" s="84"/>
      <c r="ENZ344" s="84"/>
      <c r="EOA344" s="84"/>
      <c r="EOB344" s="84"/>
      <c r="EOC344" s="84"/>
      <c r="EOD344" s="84"/>
      <c r="EOE344" s="84"/>
      <c r="EOF344" s="84"/>
      <c r="EOG344" s="84"/>
      <c r="EOH344" s="84"/>
      <c r="EOI344" s="84"/>
      <c r="EOJ344" s="84"/>
      <c r="EOK344" s="84"/>
      <c r="EOL344" s="84"/>
      <c r="EOM344" s="84"/>
      <c r="EON344" s="84"/>
      <c r="EOO344" s="84"/>
      <c r="EOP344" s="84"/>
      <c r="EOQ344" s="84"/>
      <c r="EOR344" s="84"/>
      <c r="EOS344" s="84"/>
      <c r="EOT344" s="84"/>
      <c r="EOU344" s="84"/>
      <c r="EOV344" s="84"/>
      <c r="EOW344" s="84"/>
      <c r="EOX344" s="84"/>
      <c r="EOY344" s="84"/>
      <c r="EOZ344" s="84"/>
      <c r="EPA344" s="84"/>
      <c r="EPB344" s="84"/>
      <c r="EPC344" s="84"/>
      <c r="EPD344" s="84"/>
      <c r="EPE344" s="84"/>
      <c r="EPF344" s="84"/>
      <c r="EPG344" s="84"/>
      <c r="EPH344" s="84"/>
      <c r="EPI344" s="84"/>
      <c r="EPJ344" s="84"/>
      <c r="EPK344" s="84"/>
      <c r="EPL344" s="84"/>
      <c r="EPM344" s="84"/>
      <c r="EPN344" s="84"/>
      <c r="EPO344" s="84"/>
      <c r="EPP344" s="84"/>
      <c r="EPQ344" s="84"/>
      <c r="EPR344" s="84"/>
      <c r="EPS344" s="84"/>
      <c r="EPT344" s="84"/>
      <c r="EPU344" s="84"/>
      <c r="EPV344" s="84"/>
      <c r="EPW344" s="84"/>
      <c r="EPX344" s="84"/>
      <c r="EPY344" s="84"/>
      <c r="EPZ344" s="84"/>
      <c r="EQA344" s="84"/>
      <c r="EQB344" s="84"/>
      <c r="EQC344" s="84"/>
      <c r="EQD344" s="84"/>
      <c r="EQE344" s="84"/>
      <c r="EQF344" s="84"/>
      <c r="EQG344" s="84"/>
      <c r="EQH344" s="84"/>
      <c r="EQI344" s="84"/>
      <c r="EQJ344" s="84"/>
      <c r="EQK344" s="84"/>
      <c r="EQL344" s="84"/>
      <c r="EQM344" s="84"/>
      <c r="EQN344" s="84"/>
      <c r="EQO344" s="84"/>
      <c r="EQP344" s="84"/>
      <c r="EQQ344" s="84"/>
      <c r="EQR344" s="84"/>
      <c r="EQS344" s="84"/>
      <c r="EQT344" s="84"/>
      <c r="EQU344" s="84"/>
      <c r="EQV344" s="84"/>
      <c r="EQW344" s="84"/>
      <c r="EQX344" s="84"/>
      <c r="EQY344" s="84"/>
      <c r="EQZ344" s="84"/>
      <c r="ERA344" s="84"/>
      <c r="ERB344" s="84"/>
      <c r="ERC344" s="84"/>
      <c r="ERD344" s="84"/>
      <c r="ERE344" s="84"/>
      <c r="ERF344" s="84"/>
      <c r="ERG344" s="84"/>
      <c r="ERH344" s="84"/>
      <c r="ERI344" s="84"/>
      <c r="ERJ344" s="84"/>
      <c r="ERK344" s="84"/>
      <c r="ERL344" s="84"/>
      <c r="ERM344" s="84"/>
      <c r="ERN344" s="84"/>
      <c r="ERO344" s="84"/>
      <c r="ERP344" s="84"/>
      <c r="ERQ344" s="84"/>
      <c r="ERR344" s="84"/>
      <c r="ERS344" s="84"/>
      <c r="ERT344" s="84"/>
      <c r="ERU344" s="84"/>
      <c r="ERV344" s="84"/>
      <c r="ERW344" s="84"/>
      <c r="ERX344" s="84"/>
      <c r="ERY344" s="84"/>
      <c r="ERZ344" s="84"/>
      <c r="ESA344" s="84"/>
      <c r="ESB344" s="84"/>
      <c r="ESC344" s="84"/>
      <c r="ESD344" s="84"/>
      <c r="ESE344" s="84"/>
      <c r="ESF344" s="84"/>
      <c r="ESG344" s="84"/>
      <c r="ESH344" s="84"/>
      <c r="ESI344" s="84"/>
      <c r="ESJ344" s="84"/>
      <c r="ESK344" s="84"/>
      <c r="ESL344" s="84"/>
      <c r="ESM344" s="84"/>
      <c r="ESN344" s="84"/>
      <c r="ESO344" s="84"/>
      <c r="ESP344" s="84"/>
      <c r="ESQ344" s="84"/>
      <c r="ESR344" s="84"/>
      <c r="ESS344" s="84"/>
      <c r="EST344" s="84"/>
      <c r="ESU344" s="84"/>
      <c r="ESV344" s="84"/>
      <c r="ESW344" s="84"/>
      <c r="ESX344" s="84"/>
      <c r="ESY344" s="84"/>
      <c r="ESZ344" s="84"/>
      <c r="ETA344" s="84"/>
      <c r="ETB344" s="84"/>
      <c r="ETC344" s="84"/>
      <c r="ETD344" s="84"/>
      <c r="ETE344" s="84"/>
      <c r="ETF344" s="84"/>
      <c r="ETG344" s="84"/>
      <c r="ETH344" s="84"/>
      <c r="ETI344" s="84"/>
      <c r="ETJ344" s="84"/>
      <c r="ETK344" s="84"/>
      <c r="ETL344" s="84"/>
      <c r="ETM344" s="84"/>
      <c r="ETN344" s="84"/>
      <c r="ETO344" s="84"/>
      <c r="ETP344" s="84"/>
      <c r="ETQ344" s="84"/>
      <c r="ETR344" s="84"/>
      <c r="ETS344" s="84"/>
      <c r="ETT344" s="84"/>
      <c r="ETU344" s="84"/>
      <c r="ETV344" s="84"/>
      <c r="ETW344" s="84"/>
      <c r="ETX344" s="84"/>
      <c r="ETY344" s="84"/>
      <c r="ETZ344" s="84"/>
      <c r="EUA344" s="84"/>
      <c r="EUB344" s="84"/>
      <c r="EUC344" s="84"/>
      <c r="EUD344" s="84"/>
      <c r="EUE344" s="84"/>
      <c r="EUF344" s="84"/>
      <c r="EUG344" s="84"/>
      <c r="EUH344" s="84"/>
      <c r="EUI344" s="84"/>
      <c r="EUJ344" s="84"/>
      <c r="EUK344" s="84"/>
      <c r="EUL344" s="84"/>
      <c r="EUM344" s="84"/>
      <c r="EUN344" s="84"/>
      <c r="EUO344" s="84"/>
      <c r="EUP344" s="84"/>
      <c r="EUQ344" s="84"/>
      <c r="EUR344" s="84"/>
      <c r="EUS344" s="84"/>
      <c r="EUT344" s="84"/>
      <c r="EUU344" s="84"/>
      <c r="EUV344" s="84"/>
      <c r="EUW344" s="84"/>
      <c r="EUX344" s="84"/>
      <c r="EUY344" s="84"/>
      <c r="EUZ344" s="84"/>
      <c r="EVA344" s="84"/>
      <c r="EVB344" s="84"/>
      <c r="EVC344" s="84"/>
      <c r="EVD344" s="84"/>
      <c r="EVE344" s="84"/>
      <c r="EVF344" s="84"/>
      <c r="EVG344" s="84"/>
      <c r="EVH344" s="84"/>
      <c r="EVI344" s="84"/>
      <c r="EVJ344" s="84"/>
      <c r="EVK344" s="84"/>
      <c r="EVL344" s="84"/>
      <c r="EVM344" s="84"/>
      <c r="EVN344" s="84"/>
      <c r="EVO344" s="84"/>
      <c r="EVP344" s="84"/>
      <c r="EVQ344" s="84"/>
      <c r="EVR344" s="84"/>
      <c r="EVS344" s="84"/>
      <c r="EVT344" s="84"/>
      <c r="EVU344" s="84"/>
      <c r="EVV344" s="84"/>
      <c r="EVW344" s="84"/>
      <c r="EVX344" s="84"/>
      <c r="EVY344" s="84"/>
      <c r="EVZ344" s="84"/>
      <c r="EWA344" s="84"/>
      <c r="EWB344" s="84"/>
      <c r="EWC344" s="84"/>
      <c r="EWD344" s="84"/>
      <c r="EWE344" s="84"/>
      <c r="EWF344" s="84"/>
      <c r="EWG344" s="84"/>
      <c r="EWH344" s="84"/>
      <c r="EWI344" s="84"/>
      <c r="EWJ344" s="84"/>
      <c r="EWK344" s="84"/>
      <c r="EWL344" s="84"/>
      <c r="EWM344" s="84"/>
      <c r="EWN344" s="84"/>
      <c r="EWO344" s="84"/>
      <c r="EWP344" s="84"/>
      <c r="EWQ344" s="84"/>
      <c r="EWR344" s="84"/>
      <c r="EWS344" s="84"/>
      <c r="EWT344" s="84"/>
      <c r="EWU344" s="84"/>
      <c r="EWV344" s="84"/>
      <c r="EWW344" s="84"/>
      <c r="EWX344" s="84"/>
      <c r="EWY344" s="84"/>
      <c r="EWZ344" s="84"/>
      <c r="EXA344" s="84"/>
      <c r="EXB344" s="84"/>
      <c r="EXC344" s="84"/>
      <c r="EXD344" s="84"/>
      <c r="EXE344" s="84"/>
      <c r="EXF344" s="84"/>
      <c r="EXG344" s="84"/>
      <c r="EXH344" s="84"/>
      <c r="EXI344" s="84"/>
      <c r="EXJ344" s="84"/>
      <c r="EXK344" s="84"/>
      <c r="EXL344" s="84"/>
      <c r="EXM344" s="84"/>
      <c r="EXN344" s="84"/>
      <c r="EXO344" s="84"/>
      <c r="EXP344" s="84"/>
      <c r="EXQ344" s="84"/>
      <c r="EXR344" s="84"/>
      <c r="EXS344" s="84"/>
      <c r="EXT344" s="84"/>
      <c r="EXU344" s="84"/>
      <c r="EXV344" s="84"/>
      <c r="EXW344" s="84"/>
      <c r="EXX344" s="84"/>
      <c r="EXY344" s="84"/>
      <c r="EXZ344" s="84"/>
      <c r="EYA344" s="84"/>
      <c r="EYB344" s="84"/>
      <c r="EYC344" s="84"/>
      <c r="EYD344" s="84"/>
      <c r="EYE344" s="84"/>
      <c r="EYF344" s="84"/>
      <c r="EYG344" s="84"/>
      <c r="EYH344" s="84"/>
      <c r="EYI344" s="84"/>
      <c r="EYJ344" s="84"/>
      <c r="EYK344" s="84"/>
      <c r="EYL344" s="84"/>
      <c r="EYM344" s="84"/>
      <c r="EYN344" s="84"/>
      <c r="EYO344" s="84"/>
      <c r="EYP344" s="84"/>
      <c r="EYQ344" s="84"/>
      <c r="EYR344" s="84"/>
      <c r="EYS344" s="84"/>
      <c r="EYT344" s="84"/>
      <c r="EYU344" s="84"/>
      <c r="EYV344" s="84"/>
      <c r="EYW344" s="84"/>
      <c r="EYX344" s="84"/>
      <c r="EYY344" s="84"/>
      <c r="EYZ344" s="84"/>
      <c r="EZA344" s="84"/>
      <c r="EZB344" s="84"/>
      <c r="EZC344" s="84"/>
      <c r="EZD344" s="84"/>
      <c r="EZE344" s="84"/>
      <c r="EZF344" s="84"/>
      <c r="EZG344" s="84"/>
      <c r="EZH344" s="84"/>
      <c r="EZI344" s="84"/>
      <c r="EZJ344" s="84"/>
      <c r="EZK344" s="84"/>
      <c r="EZL344" s="84"/>
      <c r="EZM344" s="84"/>
      <c r="EZN344" s="84"/>
      <c r="EZO344" s="84"/>
      <c r="EZP344" s="84"/>
      <c r="EZQ344" s="84"/>
      <c r="EZR344" s="84"/>
      <c r="EZS344" s="84"/>
      <c r="EZT344" s="84"/>
      <c r="EZU344" s="84"/>
      <c r="EZV344" s="84"/>
      <c r="EZW344" s="84"/>
      <c r="EZX344" s="84"/>
      <c r="EZY344" s="84"/>
      <c r="EZZ344" s="84"/>
      <c r="FAA344" s="84"/>
      <c r="FAB344" s="84"/>
      <c r="FAC344" s="84"/>
      <c r="FAD344" s="84"/>
      <c r="FAE344" s="84"/>
      <c r="FAF344" s="84"/>
      <c r="FAG344" s="84"/>
      <c r="FAH344" s="84"/>
      <c r="FAI344" s="84"/>
      <c r="FAJ344" s="84"/>
      <c r="FAK344" s="84"/>
      <c r="FAL344" s="84"/>
      <c r="FAM344" s="84"/>
      <c r="FAN344" s="84"/>
      <c r="FAO344" s="84"/>
      <c r="FAP344" s="84"/>
      <c r="FAQ344" s="84"/>
      <c r="FAR344" s="84"/>
      <c r="FAS344" s="84"/>
      <c r="FAT344" s="84"/>
      <c r="FAU344" s="84"/>
      <c r="FAV344" s="84"/>
      <c r="FAW344" s="84"/>
      <c r="FAX344" s="84"/>
      <c r="FAY344" s="84"/>
      <c r="FAZ344" s="84"/>
      <c r="FBA344" s="84"/>
      <c r="FBB344" s="84"/>
      <c r="FBC344" s="84"/>
      <c r="FBD344" s="84"/>
      <c r="FBE344" s="84"/>
      <c r="FBF344" s="84"/>
      <c r="FBG344" s="84"/>
      <c r="FBH344" s="84"/>
      <c r="FBI344" s="84"/>
      <c r="FBJ344" s="84"/>
      <c r="FBK344" s="84"/>
      <c r="FBL344" s="84"/>
      <c r="FBM344" s="84"/>
      <c r="FBN344" s="84"/>
      <c r="FBO344" s="84"/>
      <c r="FBP344" s="84"/>
      <c r="FBQ344" s="84"/>
      <c r="FBR344" s="84"/>
      <c r="FBS344" s="84"/>
      <c r="FBT344" s="84"/>
      <c r="FBU344" s="84"/>
      <c r="FBV344" s="84"/>
      <c r="FBW344" s="84"/>
      <c r="FBX344" s="84"/>
      <c r="FBY344" s="84"/>
      <c r="FBZ344" s="84"/>
      <c r="FCA344" s="84"/>
      <c r="FCB344" s="84"/>
      <c r="FCC344" s="84"/>
      <c r="FCD344" s="84"/>
      <c r="FCE344" s="84"/>
      <c r="FCF344" s="84"/>
      <c r="FCG344" s="84"/>
      <c r="FCH344" s="84"/>
      <c r="FCI344" s="84"/>
      <c r="FCJ344" s="84"/>
      <c r="FCK344" s="84"/>
      <c r="FCL344" s="84"/>
      <c r="FCM344" s="84"/>
      <c r="FCN344" s="84"/>
      <c r="FCO344" s="84"/>
      <c r="FCP344" s="84"/>
      <c r="FCQ344" s="84"/>
      <c r="FCR344" s="84"/>
      <c r="FCS344" s="84"/>
      <c r="FCT344" s="84"/>
      <c r="FCU344" s="84"/>
      <c r="FCV344" s="84"/>
      <c r="FCW344" s="84"/>
      <c r="FCX344" s="84"/>
      <c r="FCY344" s="84"/>
      <c r="FCZ344" s="84"/>
      <c r="FDA344" s="84"/>
      <c r="FDB344" s="84"/>
      <c r="FDC344" s="84"/>
      <c r="FDD344" s="84"/>
      <c r="FDE344" s="84"/>
      <c r="FDF344" s="84"/>
      <c r="FDG344" s="84"/>
      <c r="FDH344" s="84"/>
      <c r="FDI344" s="84"/>
      <c r="FDJ344" s="84"/>
      <c r="FDK344" s="84"/>
      <c r="FDL344" s="84"/>
      <c r="FDM344" s="84"/>
      <c r="FDN344" s="84"/>
      <c r="FDO344" s="84"/>
      <c r="FDP344" s="84"/>
      <c r="FDQ344" s="84"/>
      <c r="FDR344" s="84"/>
      <c r="FDS344" s="84"/>
      <c r="FDT344" s="84"/>
      <c r="FDU344" s="84"/>
      <c r="FDV344" s="84"/>
      <c r="FDW344" s="84"/>
      <c r="FDX344" s="84"/>
      <c r="FDY344" s="84"/>
      <c r="FDZ344" s="84"/>
      <c r="FEA344" s="84"/>
      <c r="FEB344" s="84"/>
      <c r="FEC344" s="84"/>
      <c r="FED344" s="84"/>
      <c r="FEE344" s="84"/>
      <c r="FEF344" s="84"/>
      <c r="FEG344" s="84"/>
      <c r="FEH344" s="84"/>
      <c r="FEI344" s="84"/>
      <c r="FEJ344" s="84"/>
      <c r="FEK344" s="84"/>
      <c r="FEL344" s="84"/>
      <c r="FEM344" s="84"/>
      <c r="FEN344" s="84"/>
      <c r="FEO344" s="84"/>
      <c r="FEP344" s="84"/>
      <c r="FEQ344" s="84"/>
      <c r="FER344" s="84"/>
      <c r="FES344" s="84"/>
      <c r="FET344" s="84"/>
      <c r="FEU344" s="84"/>
      <c r="FEV344" s="84"/>
      <c r="FEW344" s="84"/>
      <c r="FEX344" s="84"/>
      <c r="FEY344" s="84"/>
      <c r="FEZ344" s="84"/>
      <c r="FFA344" s="84"/>
      <c r="FFB344" s="84"/>
      <c r="FFC344" s="84"/>
      <c r="FFD344" s="84"/>
      <c r="FFE344" s="84"/>
      <c r="FFF344" s="84"/>
      <c r="FFG344" s="84"/>
      <c r="FFH344" s="84"/>
      <c r="FFI344" s="84"/>
      <c r="FFJ344" s="84"/>
      <c r="FFK344" s="84"/>
      <c r="FFL344" s="84"/>
      <c r="FFM344" s="84"/>
      <c r="FFN344" s="84"/>
      <c r="FFO344" s="84"/>
      <c r="FFP344" s="84"/>
      <c r="FFQ344" s="84"/>
      <c r="FFR344" s="84"/>
      <c r="FFS344" s="84"/>
      <c r="FFT344" s="84"/>
      <c r="FFU344" s="84"/>
      <c r="FFV344" s="84"/>
      <c r="FFW344" s="84"/>
      <c r="FFX344" s="84"/>
      <c r="FFY344" s="84"/>
      <c r="FFZ344" s="84"/>
      <c r="FGA344" s="84"/>
      <c r="FGB344" s="84"/>
      <c r="FGC344" s="84"/>
      <c r="FGD344" s="84"/>
      <c r="FGE344" s="84"/>
      <c r="FGF344" s="84"/>
      <c r="FGG344" s="84"/>
      <c r="FGH344" s="84"/>
      <c r="FGI344" s="84"/>
      <c r="FGJ344" s="84"/>
      <c r="FGK344" s="84"/>
      <c r="FGL344" s="84"/>
      <c r="FGM344" s="84"/>
      <c r="FGN344" s="84"/>
      <c r="FGO344" s="84"/>
      <c r="FGP344" s="84"/>
      <c r="FGQ344" s="84"/>
      <c r="FGR344" s="84"/>
      <c r="FGS344" s="84"/>
      <c r="FGT344" s="84"/>
      <c r="FGU344" s="84"/>
      <c r="FGV344" s="84"/>
      <c r="FGW344" s="84"/>
      <c r="FGX344" s="84"/>
      <c r="FGY344" s="84"/>
      <c r="FGZ344" s="84"/>
      <c r="FHA344" s="84"/>
      <c r="FHB344" s="84"/>
      <c r="FHC344" s="84"/>
      <c r="FHD344" s="84"/>
      <c r="FHE344" s="84"/>
      <c r="FHF344" s="84"/>
      <c r="FHG344" s="84"/>
      <c r="FHH344" s="84"/>
      <c r="FHI344" s="84"/>
      <c r="FHJ344" s="84"/>
      <c r="FHK344" s="84"/>
      <c r="FHL344" s="84"/>
      <c r="FHM344" s="84"/>
      <c r="FHN344" s="84"/>
      <c r="FHO344" s="84"/>
      <c r="FHP344" s="84"/>
      <c r="FHQ344" s="84"/>
      <c r="FHR344" s="84"/>
      <c r="FHS344" s="84"/>
      <c r="FHT344" s="84"/>
      <c r="FHU344" s="84"/>
      <c r="FHV344" s="84"/>
      <c r="FHW344" s="84"/>
      <c r="FHX344" s="84"/>
      <c r="FHY344" s="84"/>
      <c r="FHZ344" s="84"/>
      <c r="FIA344" s="84"/>
      <c r="FIB344" s="84"/>
      <c r="FIC344" s="84"/>
      <c r="FID344" s="84"/>
      <c r="FIE344" s="84"/>
      <c r="FIF344" s="84"/>
      <c r="FIG344" s="84"/>
      <c r="FIH344" s="84"/>
      <c r="FII344" s="84"/>
      <c r="FIJ344" s="84"/>
      <c r="FIK344" s="84"/>
      <c r="FIL344" s="84"/>
      <c r="FIM344" s="84"/>
      <c r="FIN344" s="84"/>
      <c r="FIO344" s="84"/>
      <c r="FIP344" s="84"/>
      <c r="FIQ344" s="84"/>
      <c r="FIR344" s="84"/>
      <c r="FIS344" s="84"/>
      <c r="FIT344" s="84"/>
      <c r="FIU344" s="84"/>
      <c r="FIV344" s="84"/>
      <c r="FIW344" s="84"/>
      <c r="FIX344" s="84"/>
      <c r="FIY344" s="84"/>
      <c r="FIZ344" s="84"/>
      <c r="FJA344" s="84"/>
      <c r="FJB344" s="84"/>
      <c r="FJC344" s="84"/>
      <c r="FJD344" s="84"/>
      <c r="FJE344" s="84"/>
      <c r="FJF344" s="84"/>
      <c r="FJG344" s="84"/>
      <c r="FJH344" s="84"/>
      <c r="FJI344" s="84"/>
      <c r="FJJ344" s="84"/>
      <c r="FJK344" s="84"/>
      <c r="FJL344" s="84"/>
      <c r="FJM344" s="84"/>
      <c r="FJN344" s="84"/>
      <c r="FJO344" s="84"/>
      <c r="FJP344" s="84"/>
      <c r="FJQ344" s="84"/>
      <c r="FJR344" s="84"/>
      <c r="FJS344" s="84"/>
      <c r="FJT344" s="84"/>
      <c r="FJU344" s="84"/>
      <c r="FJV344" s="84"/>
      <c r="FJW344" s="84"/>
      <c r="FJX344" s="84"/>
      <c r="FJY344" s="84"/>
      <c r="FJZ344" s="84"/>
      <c r="FKA344" s="84"/>
      <c r="FKB344" s="84"/>
      <c r="FKC344" s="84"/>
      <c r="FKD344" s="84"/>
      <c r="FKE344" s="84"/>
      <c r="FKF344" s="84"/>
      <c r="FKG344" s="84"/>
      <c r="FKH344" s="84"/>
      <c r="FKI344" s="84"/>
      <c r="FKJ344" s="84"/>
      <c r="FKK344" s="84"/>
      <c r="FKL344" s="84"/>
      <c r="FKM344" s="84"/>
      <c r="FKN344" s="84"/>
      <c r="FKO344" s="84"/>
      <c r="FKP344" s="84"/>
      <c r="FKQ344" s="84"/>
      <c r="FKR344" s="84"/>
      <c r="FKS344" s="84"/>
      <c r="FKT344" s="84"/>
      <c r="FKU344" s="84"/>
      <c r="FKV344" s="84"/>
      <c r="FKW344" s="84"/>
      <c r="FKX344" s="84"/>
      <c r="FKY344" s="84"/>
      <c r="FKZ344" s="84"/>
      <c r="FLA344" s="84"/>
      <c r="FLB344" s="84"/>
      <c r="FLC344" s="84"/>
      <c r="FLD344" s="84"/>
      <c r="FLE344" s="84"/>
      <c r="FLF344" s="84"/>
      <c r="FLG344" s="84"/>
      <c r="FLH344" s="84"/>
      <c r="FLI344" s="84"/>
      <c r="FLJ344" s="84"/>
      <c r="FLK344" s="84"/>
      <c r="FLL344" s="84"/>
      <c r="FLM344" s="84"/>
      <c r="FLN344" s="84"/>
      <c r="FLO344" s="84"/>
      <c r="FLP344" s="84"/>
      <c r="FLQ344" s="84"/>
      <c r="FLR344" s="84"/>
      <c r="FLS344" s="84"/>
      <c r="FLT344" s="84"/>
      <c r="FLU344" s="84"/>
      <c r="FLV344" s="84"/>
      <c r="FLW344" s="84"/>
      <c r="FLX344" s="84"/>
      <c r="FLY344" s="84"/>
      <c r="FLZ344" s="84"/>
      <c r="FMA344" s="84"/>
      <c r="FMB344" s="84"/>
      <c r="FMC344" s="84"/>
      <c r="FMD344" s="84"/>
      <c r="FME344" s="84"/>
      <c r="FMF344" s="84"/>
      <c r="FMG344" s="84"/>
      <c r="FMH344" s="84"/>
      <c r="FMI344" s="84"/>
      <c r="FMJ344" s="84"/>
      <c r="FMK344" s="84"/>
      <c r="FML344" s="84"/>
      <c r="FMM344" s="84"/>
      <c r="FMN344" s="84"/>
      <c r="FMO344" s="84"/>
      <c r="FMP344" s="84"/>
      <c r="FMQ344" s="84"/>
      <c r="FMR344" s="84"/>
      <c r="FMS344" s="84"/>
      <c r="FMT344" s="84"/>
      <c r="FMU344" s="84"/>
      <c r="FMV344" s="84"/>
      <c r="FMW344" s="84"/>
      <c r="FMX344" s="84"/>
      <c r="FMY344" s="84"/>
      <c r="FMZ344" s="84"/>
      <c r="FNA344" s="84"/>
      <c r="FNB344" s="84"/>
      <c r="FNC344" s="84"/>
      <c r="FND344" s="84"/>
      <c r="FNE344" s="84"/>
      <c r="FNF344" s="84"/>
      <c r="FNG344" s="84"/>
      <c r="FNH344" s="84"/>
      <c r="FNI344" s="84"/>
      <c r="FNJ344" s="84"/>
      <c r="FNK344" s="84"/>
      <c r="FNL344" s="84"/>
      <c r="FNM344" s="84"/>
      <c r="FNN344" s="84"/>
      <c r="FNO344" s="84"/>
      <c r="FNP344" s="84"/>
      <c r="FNQ344" s="84"/>
      <c r="FNR344" s="84"/>
      <c r="FNS344" s="84"/>
      <c r="FNT344" s="84"/>
      <c r="FNU344" s="84"/>
      <c r="FNV344" s="84"/>
      <c r="FNW344" s="84"/>
      <c r="FNX344" s="84"/>
      <c r="FNY344" s="84"/>
      <c r="FNZ344" s="84"/>
      <c r="FOA344" s="84"/>
      <c r="FOB344" s="84"/>
      <c r="FOC344" s="84"/>
      <c r="FOD344" s="84"/>
      <c r="FOE344" s="84"/>
      <c r="FOF344" s="84"/>
      <c r="FOG344" s="84"/>
      <c r="FOH344" s="84"/>
      <c r="FOI344" s="84"/>
      <c r="FOJ344" s="84"/>
      <c r="FOK344" s="84"/>
      <c r="FOL344" s="84"/>
      <c r="FOM344" s="84"/>
      <c r="FON344" s="84"/>
      <c r="FOO344" s="84"/>
      <c r="FOP344" s="84"/>
      <c r="FOQ344" s="84"/>
      <c r="FOR344" s="84"/>
      <c r="FOS344" s="84"/>
      <c r="FOT344" s="84"/>
      <c r="FOU344" s="84"/>
      <c r="FOV344" s="84"/>
      <c r="FOW344" s="84"/>
      <c r="FOX344" s="84"/>
      <c r="FOY344" s="84"/>
      <c r="FOZ344" s="84"/>
      <c r="FPA344" s="84"/>
      <c r="FPB344" s="84"/>
      <c r="FPC344" s="84"/>
      <c r="FPD344" s="84"/>
      <c r="FPE344" s="84"/>
      <c r="FPF344" s="84"/>
      <c r="FPG344" s="84"/>
      <c r="FPH344" s="84"/>
      <c r="FPI344" s="84"/>
      <c r="FPJ344" s="84"/>
      <c r="FPK344" s="84"/>
      <c r="FPL344" s="84"/>
      <c r="FPM344" s="84"/>
      <c r="FPN344" s="84"/>
      <c r="FPO344" s="84"/>
      <c r="FPP344" s="84"/>
      <c r="FPQ344" s="84"/>
      <c r="FPR344" s="84"/>
      <c r="FPS344" s="84"/>
      <c r="FPT344" s="84"/>
      <c r="FPU344" s="84"/>
      <c r="FPV344" s="84"/>
      <c r="FPW344" s="84"/>
      <c r="FPX344" s="84"/>
      <c r="FPY344" s="84"/>
      <c r="FPZ344" s="84"/>
      <c r="FQA344" s="84"/>
      <c r="FQB344" s="84"/>
      <c r="FQC344" s="84"/>
      <c r="FQD344" s="84"/>
      <c r="FQE344" s="84"/>
      <c r="FQF344" s="84"/>
      <c r="FQG344" s="84"/>
      <c r="FQH344" s="84"/>
      <c r="FQI344" s="84"/>
      <c r="FQJ344" s="84"/>
      <c r="FQK344" s="84"/>
      <c r="FQL344" s="84"/>
      <c r="FQM344" s="84"/>
      <c r="FQN344" s="84"/>
      <c r="FQO344" s="84"/>
      <c r="FQP344" s="84"/>
      <c r="FQQ344" s="84"/>
      <c r="FQR344" s="84"/>
      <c r="FQS344" s="84"/>
      <c r="FQT344" s="84"/>
      <c r="FQU344" s="84"/>
      <c r="FQV344" s="84"/>
      <c r="FQW344" s="84"/>
      <c r="FQX344" s="84"/>
      <c r="FQY344" s="84"/>
      <c r="FQZ344" s="84"/>
      <c r="FRA344" s="84"/>
      <c r="FRB344" s="84"/>
      <c r="FRC344" s="84"/>
      <c r="FRD344" s="84"/>
      <c r="FRE344" s="84"/>
      <c r="FRF344" s="84"/>
      <c r="FRG344" s="84"/>
      <c r="FRH344" s="84"/>
      <c r="FRI344" s="84"/>
      <c r="FRJ344" s="84"/>
      <c r="FRK344" s="84"/>
      <c r="FRL344" s="84"/>
      <c r="FRM344" s="84"/>
      <c r="FRN344" s="84"/>
      <c r="FRO344" s="84"/>
      <c r="FRP344" s="84"/>
      <c r="FRQ344" s="84"/>
      <c r="FRR344" s="84"/>
      <c r="FRS344" s="84"/>
      <c r="FRT344" s="84"/>
      <c r="FRU344" s="84"/>
      <c r="FRV344" s="84"/>
      <c r="FRW344" s="84"/>
      <c r="FRX344" s="84"/>
      <c r="FRY344" s="84"/>
      <c r="FRZ344" s="84"/>
      <c r="FSA344" s="84"/>
      <c r="FSB344" s="84"/>
      <c r="FSC344" s="84"/>
      <c r="FSD344" s="84"/>
      <c r="FSE344" s="84"/>
      <c r="FSF344" s="84"/>
      <c r="FSG344" s="84"/>
      <c r="FSH344" s="84"/>
      <c r="FSI344" s="84"/>
      <c r="FSJ344" s="84"/>
      <c r="FSK344" s="84"/>
      <c r="FSL344" s="84"/>
      <c r="FSM344" s="84"/>
      <c r="FSN344" s="84"/>
      <c r="FSO344" s="84"/>
      <c r="FSP344" s="84"/>
      <c r="FSQ344" s="84"/>
      <c r="FSR344" s="84"/>
      <c r="FSS344" s="84"/>
      <c r="FST344" s="84"/>
      <c r="FSU344" s="84"/>
      <c r="FSV344" s="84"/>
      <c r="FSW344" s="84"/>
      <c r="FSX344" s="84"/>
      <c r="FSY344" s="84"/>
      <c r="FSZ344" s="84"/>
      <c r="FTA344" s="84"/>
      <c r="FTB344" s="84"/>
      <c r="FTC344" s="84"/>
      <c r="FTD344" s="84"/>
      <c r="FTE344" s="84"/>
      <c r="FTF344" s="84"/>
      <c r="FTG344" s="84"/>
      <c r="FTH344" s="84"/>
      <c r="FTI344" s="84"/>
      <c r="FTJ344" s="84"/>
      <c r="FTK344" s="84"/>
      <c r="FTL344" s="84"/>
      <c r="FTM344" s="84"/>
      <c r="FTN344" s="84"/>
      <c r="FTO344" s="84"/>
      <c r="FTP344" s="84"/>
      <c r="FTQ344" s="84"/>
      <c r="FTR344" s="84"/>
      <c r="FTS344" s="84"/>
      <c r="FTT344" s="84"/>
      <c r="FTU344" s="84"/>
      <c r="FTV344" s="84"/>
      <c r="FTW344" s="84"/>
      <c r="FTX344" s="84"/>
      <c r="FTY344" s="84"/>
      <c r="FTZ344" s="84"/>
      <c r="FUA344" s="84"/>
      <c r="FUB344" s="84"/>
      <c r="FUC344" s="84"/>
      <c r="FUD344" s="84"/>
      <c r="FUE344" s="84"/>
      <c r="FUF344" s="84"/>
      <c r="FUG344" s="84"/>
      <c r="FUH344" s="84"/>
      <c r="FUI344" s="84"/>
      <c r="FUJ344" s="84"/>
      <c r="FUK344" s="84"/>
      <c r="FUL344" s="84"/>
      <c r="FUM344" s="84"/>
      <c r="FUN344" s="84"/>
      <c r="FUO344" s="84"/>
      <c r="FUP344" s="84"/>
      <c r="FUQ344" s="84"/>
      <c r="FUR344" s="84"/>
      <c r="FUS344" s="84"/>
      <c r="FUT344" s="84"/>
      <c r="FUU344" s="84"/>
      <c r="FUV344" s="84"/>
      <c r="FUW344" s="84"/>
      <c r="FUX344" s="84"/>
      <c r="FUY344" s="84"/>
      <c r="FUZ344" s="84"/>
      <c r="FVA344" s="84"/>
      <c r="FVB344" s="84"/>
      <c r="FVC344" s="84"/>
      <c r="FVD344" s="84"/>
      <c r="FVE344" s="84"/>
      <c r="FVF344" s="84"/>
      <c r="FVG344" s="84"/>
      <c r="FVH344" s="84"/>
      <c r="FVI344" s="84"/>
      <c r="FVJ344" s="84"/>
      <c r="FVK344" s="84"/>
      <c r="FVL344" s="84"/>
      <c r="FVM344" s="84"/>
      <c r="FVN344" s="84"/>
      <c r="FVO344" s="84"/>
      <c r="FVP344" s="84"/>
      <c r="FVQ344" s="84"/>
      <c r="FVR344" s="84"/>
      <c r="FVS344" s="84"/>
      <c r="FVT344" s="84"/>
      <c r="FVU344" s="84"/>
      <c r="FVV344" s="84"/>
      <c r="FVW344" s="84"/>
      <c r="FVX344" s="84"/>
      <c r="FVY344" s="84"/>
      <c r="FVZ344" s="84"/>
      <c r="FWA344" s="84"/>
      <c r="FWB344" s="84"/>
      <c r="FWC344" s="84"/>
      <c r="FWD344" s="84"/>
      <c r="FWE344" s="84"/>
      <c r="FWF344" s="84"/>
      <c r="FWG344" s="84"/>
      <c r="FWH344" s="84"/>
      <c r="FWI344" s="84"/>
      <c r="FWJ344" s="84"/>
      <c r="FWK344" s="84"/>
      <c r="FWL344" s="84"/>
      <c r="FWM344" s="84"/>
      <c r="FWN344" s="84"/>
      <c r="FWO344" s="84"/>
      <c r="FWP344" s="84"/>
      <c r="FWQ344" s="84"/>
      <c r="FWR344" s="84"/>
      <c r="FWS344" s="84"/>
      <c r="FWT344" s="84"/>
      <c r="FWU344" s="84"/>
      <c r="FWV344" s="84"/>
      <c r="FWW344" s="84"/>
      <c r="FWX344" s="84"/>
      <c r="FWY344" s="84"/>
      <c r="FWZ344" s="84"/>
      <c r="FXA344" s="84"/>
      <c r="FXB344" s="84"/>
      <c r="FXC344" s="84"/>
      <c r="FXD344" s="84"/>
      <c r="FXE344" s="84"/>
      <c r="FXF344" s="84"/>
      <c r="FXG344" s="84"/>
      <c r="FXH344" s="84"/>
      <c r="FXI344" s="84"/>
      <c r="FXJ344" s="84"/>
      <c r="FXK344" s="84"/>
      <c r="FXL344" s="84"/>
      <c r="FXM344" s="84"/>
      <c r="FXN344" s="84"/>
      <c r="FXO344" s="84"/>
      <c r="FXP344" s="84"/>
      <c r="FXQ344" s="84"/>
      <c r="FXR344" s="84"/>
      <c r="FXS344" s="84"/>
      <c r="FXT344" s="84"/>
      <c r="FXU344" s="84"/>
      <c r="FXV344" s="84"/>
      <c r="FXW344" s="84"/>
      <c r="FXX344" s="84"/>
      <c r="FXY344" s="84"/>
      <c r="FXZ344" s="84"/>
      <c r="FYA344" s="84"/>
      <c r="FYB344" s="84"/>
      <c r="FYC344" s="84"/>
      <c r="FYD344" s="84"/>
      <c r="FYE344" s="84"/>
      <c r="FYF344" s="84"/>
      <c r="FYG344" s="84"/>
      <c r="FYH344" s="84"/>
      <c r="FYI344" s="84"/>
      <c r="FYJ344" s="84"/>
      <c r="FYK344" s="84"/>
      <c r="FYL344" s="84"/>
      <c r="FYM344" s="84"/>
      <c r="FYN344" s="84"/>
      <c r="FYO344" s="84"/>
      <c r="FYP344" s="84"/>
      <c r="FYQ344" s="84"/>
      <c r="FYR344" s="84"/>
      <c r="FYS344" s="84"/>
      <c r="FYT344" s="84"/>
      <c r="FYU344" s="84"/>
      <c r="FYV344" s="84"/>
      <c r="FYW344" s="84"/>
      <c r="FYX344" s="84"/>
      <c r="FYY344" s="84"/>
      <c r="FYZ344" s="84"/>
      <c r="FZA344" s="84"/>
      <c r="FZB344" s="84"/>
      <c r="FZC344" s="84"/>
      <c r="FZD344" s="84"/>
      <c r="FZE344" s="84"/>
      <c r="FZF344" s="84"/>
      <c r="FZG344" s="84"/>
      <c r="FZH344" s="84"/>
      <c r="FZI344" s="84"/>
      <c r="FZJ344" s="84"/>
      <c r="FZK344" s="84"/>
      <c r="FZL344" s="84"/>
      <c r="FZM344" s="84"/>
      <c r="FZN344" s="84"/>
      <c r="FZO344" s="84"/>
      <c r="FZP344" s="84"/>
      <c r="FZQ344" s="84"/>
      <c r="FZR344" s="84"/>
      <c r="FZS344" s="84"/>
      <c r="FZT344" s="84"/>
      <c r="FZU344" s="84"/>
      <c r="FZV344" s="84"/>
      <c r="FZW344" s="84"/>
      <c r="FZX344" s="84"/>
      <c r="FZY344" s="84"/>
      <c r="FZZ344" s="84"/>
      <c r="GAA344" s="84"/>
      <c r="GAB344" s="84"/>
      <c r="GAC344" s="84"/>
      <c r="GAD344" s="84"/>
      <c r="GAE344" s="84"/>
      <c r="GAF344" s="84"/>
      <c r="GAG344" s="84"/>
      <c r="GAH344" s="84"/>
      <c r="GAI344" s="84"/>
      <c r="GAJ344" s="84"/>
      <c r="GAK344" s="84"/>
      <c r="GAL344" s="84"/>
      <c r="GAM344" s="84"/>
      <c r="GAN344" s="84"/>
      <c r="GAO344" s="84"/>
      <c r="GAP344" s="84"/>
      <c r="GAQ344" s="84"/>
      <c r="GAR344" s="84"/>
      <c r="GAS344" s="84"/>
      <c r="GAT344" s="84"/>
      <c r="GAU344" s="84"/>
      <c r="GAV344" s="84"/>
      <c r="GAW344" s="84"/>
      <c r="GAX344" s="84"/>
      <c r="GAY344" s="84"/>
      <c r="GAZ344" s="84"/>
      <c r="GBA344" s="84"/>
      <c r="GBB344" s="84"/>
      <c r="GBC344" s="84"/>
      <c r="GBD344" s="84"/>
      <c r="GBE344" s="84"/>
      <c r="GBF344" s="84"/>
      <c r="GBG344" s="84"/>
      <c r="GBH344" s="84"/>
      <c r="GBI344" s="84"/>
      <c r="GBJ344" s="84"/>
      <c r="GBK344" s="84"/>
      <c r="GBL344" s="84"/>
      <c r="GBM344" s="84"/>
      <c r="GBN344" s="84"/>
      <c r="GBO344" s="84"/>
      <c r="GBP344" s="84"/>
      <c r="GBQ344" s="84"/>
      <c r="GBR344" s="84"/>
      <c r="GBS344" s="84"/>
      <c r="GBT344" s="84"/>
      <c r="GBU344" s="84"/>
      <c r="GBV344" s="84"/>
      <c r="GBW344" s="84"/>
      <c r="GBX344" s="84"/>
      <c r="GBY344" s="84"/>
      <c r="GBZ344" s="84"/>
      <c r="GCA344" s="84"/>
      <c r="GCB344" s="84"/>
      <c r="GCC344" s="84"/>
      <c r="GCD344" s="84"/>
      <c r="GCE344" s="84"/>
      <c r="GCF344" s="84"/>
      <c r="GCG344" s="84"/>
      <c r="GCH344" s="84"/>
      <c r="GCI344" s="84"/>
      <c r="GCJ344" s="84"/>
      <c r="GCK344" s="84"/>
      <c r="GCL344" s="84"/>
      <c r="GCM344" s="84"/>
      <c r="GCN344" s="84"/>
      <c r="GCO344" s="84"/>
      <c r="GCP344" s="84"/>
      <c r="GCQ344" s="84"/>
      <c r="GCR344" s="84"/>
      <c r="GCS344" s="84"/>
      <c r="GCT344" s="84"/>
      <c r="GCU344" s="84"/>
      <c r="GCV344" s="84"/>
      <c r="GCW344" s="84"/>
      <c r="GCX344" s="84"/>
      <c r="GCY344" s="84"/>
      <c r="GCZ344" s="84"/>
      <c r="GDA344" s="84"/>
      <c r="GDB344" s="84"/>
      <c r="GDC344" s="84"/>
      <c r="GDD344" s="84"/>
      <c r="GDE344" s="84"/>
      <c r="GDF344" s="84"/>
      <c r="GDG344" s="84"/>
      <c r="GDH344" s="84"/>
      <c r="GDI344" s="84"/>
      <c r="GDJ344" s="84"/>
      <c r="GDK344" s="84"/>
      <c r="GDL344" s="84"/>
      <c r="GDM344" s="84"/>
      <c r="GDN344" s="84"/>
      <c r="GDO344" s="84"/>
      <c r="GDP344" s="84"/>
      <c r="GDQ344" s="84"/>
      <c r="GDR344" s="84"/>
      <c r="GDS344" s="84"/>
      <c r="GDT344" s="84"/>
      <c r="GDU344" s="84"/>
      <c r="GDV344" s="84"/>
      <c r="GDW344" s="84"/>
      <c r="GDX344" s="84"/>
      <c r="GDY344" s="84"/>
      <c r="GDZ344" s="84"/>
      <c r="GEA344" s="84"/>
      <c r="GEB344" s="84"/>
      <c r="GEC344" s="84"/>
      <c r="GED344" s="84"/>
      <c r="GEE344" s="84"/>
      <c r="GEF344" s="84"/>
      <c r="GEG344" s="84"/>
      <c r="GEH344" s="84"/>
      <c r="GEI344" s="84"/>
      <c r="GEJ344" s="84"/>
      <c r="GEK344" s="84"/>
      <c r="GEL344" s="84"/>
      <c r="GEM344" s="84"/>
      <c r="GEN344" s="84"/>
      <c r="GEO344" s="84"/>
      <c r="GEP344" s="84"/>
      <c r="GEQ344" s="84"/>
      <c r="GER344" s="84"/>
      <c r="GES344" s="84"/>
      <c r="GET344" s="84"/>
      <c r="GEU344" s="84"/>
      <c r="GEV344" s="84"/>
      <c r="GEW344" s="84"/>
      <c r="GEX344" s="84"/>
      <c r="GEY344" s="84"/>
      <c r="GEZ344" s="84"/>
      <c r="GFA344" s="84"/>
      <c r="GFB344" s="84"/>
      <c r="GFC344" s="84"/>
      <c r="GFD344" s="84"/>
      <c r="GFE344" s="84"/>
      <c r="GFF344" s="84"/>
      <c r="GFG344" s="84"/>
      <c r="GFH344" s="84"/>
      <c r="GFI344" s="84"/>
      <c r="GFJ344" s="84"/>
      <c r="GFK344" s="84"/>
      <c r="GFL344" s="84"/>
      <c r="GFM344" s="84"/>
      <c r="GFN344" s="84"/>
      <c r="GFO344" s="84"/>
      <c r="GFP344" s="84"/>
      <c r="GFQ344" s="84"/>
      <c r="GFR344" s="84"/>
      <c r="GFS344" s="84"/>
      <c r="GFT344" s="84"/>
      <c r="GFU344" s="84"/>
      <c r="GFV344" s="84"/>
      <c r="GFW344" s="84"/>
      <c r="GFX344" s="84"/>
      <c r="GFY344" s="84"/>
      <c r="GFZ344" s="84"/>
      <c r="GGA344" s="84"/>
      <c r="GGB344" s="84"/>
      <c r="GGC344" s="84"/>
      <c r="GGD344" s="84"/>
      <c r="GGE344" s="84"/>
      <c r="GGF344" s="84"/>
      <c r="GGG344" s="84"/>
      <c r="GGH344" s="84"/>
      <c r="GGI344" s="84"/>
      <c r="GGJ344" s="84"/>
      <c r="GGK344" s="84"/>
      <c r="GGL344" s="84"/>
      <c r="GGM344" s="84"/>
      <c r="GGN344" s="84"/>
      <c r="GGO344" s="84"/>
      <c r="GGP344" s="84"/>
      <c r="GGQ344" s="84"/>
      <c r="GGR344" s="84"/>
      <c r="GGS344" s="84"/>
      <c r="GGT344" s="84"/>
      <c r="GGU344" s="84"/>
      <c r="GGV344" s="84"/>
      <c r="GGW344" s="84"/>
      <c r="GGX344" s="84"/>
      <c r="GGY344" s="84"/>
      <c r="GGZ344" s="84"/>
      <c r="GHA344" s="84"/>
      <c r="GHB344" s="84"/>
      <c r="GHC344" s="84"/>
      <c r="GHD344" s="84"/>
      <c r="GHE344" s="84"/>
      <c r="GHF344" s="84"/>
      <c r="GHG344" s="84"/>
      <c r="GHH344" s="84"/>
      <c r="GHI344" s="84"/>
      <c r="GHJ344" s="84"/>
      <c r="GHK344" s="84"/>
      <c r="GHL344" s="84"/>
      <c r="GHM344" s="84"/>
      <c r="GHN344" s="84"/>
      <c r="GHO344" s="84"/>
      <c r="GHP344" s="84"/>
      <c r="GHQ344" s="84"/>
      <c r="GHR344" s="84"/>
      <c r="GHS344" s="84"/>
      <c r="GHT344" s="84"/>
      <c r="GHU344" s="84"/>
      <c r="GHV344" s="84"/>
      <c r="GHW344" s="84"/>
      <c r="GHX344" s="84"/>
      <c r="GHY344" s="84"/>
      <c r="GHZ344" s="84"/>
      <c r="GIA344" s="84"/>
      <c r="GIB344" s="84"/>
      <c r="GIC344" s="84"/>
      <c r="GID344" s="84"/>
      <c r="GIE344" s="84"/>
      <c r="GIF344" s="84"/>
      <c r="GIG344" s="84"/>
      <c r="GIH344" s="84"/>
      <c r="GII344" s="84"/>
      <c r="GIJ344" s="84"/>
      <c r="GIK344" s="84"/>
      <c r="GIL344" s="84"/>
      <c r="GIM344" s="84"/>
      <c r="GIN344" s="84"/>
      <c r="GIO344" s="84"/>
      <c r="GIP344" s="84"/>
      <c r="GIQ344" s="84"/>
      <c r="GIR344" s="84"/>
      <c r="GIS344" s="84"/>
      <c r="GIT344" s="84"/>
      <c r="GIU344" s="84"/>
      <c r="GIV344" s="84"/>
      <c r="GIW344" s="84"/>
      <c r="GIX344" s="84"/>
      <c r="GIY344" s="84"/>
      <c r="GIZ344" s="84"/>
      <c r="GJA344" s="84"/>
      <c r="GJB344" s="84"/>
      <c r="GJC344" s="84"/>
      <c r="GJD344" s="84"/>
      <c r="GJE344" s="84"/>
      <c r="GJF344" s="84"/>
      <c r="GJG344" s="84"/>
      <c r="GJH344" s="84"/>
      <c r="GJI344" s="84"/>
      <c r="GJJ344" s="84"/>
      <c r="GJK344" s="84"/>
      <c r="GJL344" s="84"/>
      <c r="GJM344" s="84"/>
      <c r="GJN344" s="84"/>
      <c r="GJO344" s="84"/>
      <c r="GJP344" s="84"/>
      <c r="GJQ344" s="84"/>
      <c r="GJR344" s="84"/>
      <c r="GJS344" s="84"/>
      <c r="GJT344" s="84"/>
      <c r="GJU344" s="84"/>
      <c r="GJV344" s="84"/>
      <c r="GJW344" s="84"/>
      <c r="GJX344" s="84"/>
      <c r="GJY344" s="84"/>
      <c r="GJZ344" s="84"/>
      <c r="GKA344" s="84"/>
      <c r="GKB344" s="84"/>
      <c r="GKC344" s="84"/>
      <c r="GKD344" s="84"/>
      <c r="GKE344" s="84"/>
      <c r="GKF344" s="84"/>
      <c r="GKG344" s="84"/>
      <c r="GKH344" s="84"/>
      <c r="GKI344" s="84"/>
      <c r="GKJ344" s="84"/>
      <c r="GKK344" s="84"/>
      <c r="GKL344" s="84"/>
      <c r="GKM344" s="84"/>
      <c r="GKN344" s="84"/>
      <c r="GKO344" s="84"/>
      <c r="GKP344" s="84"/>
      <c r="GKQ344" s="84"/>
      <c r="GKR344" s="84"/>
      <c r="GKS344" s="84"/>
      <c r="GKT344" s="84"/>
      <c r="GKU344" s="84"/>
      <c r="GKV344" s="84"/>
      <c r="GKW344" s="84"/>
      <c r="GKX344" s="84"/>
      <c r="GKY344" s="84"/>
      <c r="GKZ344" s="84"/>
      <c r="GLA344" s="84"/>
      <c r="GLB344" s="84"/>
      <c r="GLC344" s="84"/>
      <c r="GLD344" s="84"/>
      <c r="GLE344" s="84"/>
      <c r="GLF344" s="84"/>
      <c r="GLG344" s="84"/>
      <c r="GLH344" s="84"/>
      <c r="GLI344" s="84"/>
      <c r="GLJ344" s="84"/>
      <c r="GLK344" s="84"/>
      <c r="GLL344" s="84"/>
      <c r="GLM344" s="84"/>
      <c r="GLN344" s="84"/>
      <c r="GLO344" s="84"/>
      <c r="GLP344" s="84"/>
      <c r="GLQ344" s="84"/>
      <c r="GLR344" s="84"/>
      <c r="GLS344" s="84"/>
      <c r="GLT344" s="84"/>
      <c r="GLU344" s="84"/>
      <c r="GLV344" s="84"/>
      <c r="GLW344" s="84"/>
      <c r="GLX344" s="84"/>
      <c r="GLY344" s="84"/>
      <c r="GLZ344" s="84"/>
      <c r="GMA344" s="84"/>
      <c r="GMB344" s="84"/>
      <c r="GMC344" s="84"/>
      <c r="GMD344" s="84"/>
      <c r="GME344" s="84"/>
      <c r="GMF344" s="84"/>
      <c r="GMG344" s="84"/>
      <c r="GMH344" s="84"/>
      <c r="GMI344" s="84"/>
      <c r="GMJ344" s="84"/>
      <c r="GMK344" s="84"/>
      <c r="GML344" s="84"/>
      <c r="GMM344" s="84"/>
      <c r="GMN344" s="84"/>
      <c r="GMO344" s="84"/>
      <c r="GMP344" s="84"/>
      <c r="GMQ344" s="84"/>
      <c r="GMR344" s="84"/>
      <c r="GMS344" s="84"/>
      <c r="GMT344" s="84"/>
      <c r="GMU344" s="84"/>
      <c r="GMV344" s="84"/>
      <c r="GMW344" s="84"/>
      <c r="GMX344" s="84"/>
      <c r="GMY344" s="84"/>
      <c r="GMZ344" s="84"/>
      <c r="GNA344" s="84"/>
      <c r="GNB344" s="84"/>
      <c r="GNC344" s="84"/>
      <c r="GND344" s="84"/>
      <c r="GNE344" s="84"/>
      <c r="GNF344" s="84"/>
      <c r="GNG344" s="84"/>
      <c r="GNH344" s="84"/>
      <c r="GNI344" s="84"/>
      <c r="GNJ344" s="84"/>
      <c r="GNK344" s="84"/>
      <c r="GNL344" s="84"/>
      <c r="GNM344" s="84"/>
      <c r="GNN344" s="84"/>
      <c r="GNO344" s="84"/>
      <c r="GNP344" s="84"/>
      <c r="GNQ344" s="84"/>
      <c r="GNR344" s="84"/>
      <c r="GNS344" s="84"/>
      <c r="GNT344" s="84"/>
      <c r="GNU344" s="84"/>
      <c r="GNV344" s="84"/>
      <c r="GNW344" s="84"/>
      <c r="GNX344" s="84"/>
      <c r="GNY344" s="84"/>
      <c r="GNZ344" s="84"/>
      <c r="GOA344" s="84"/>
      <c r="GOB344" s="84"/>
      <c r="GOC344" s="84"/>
      <c r="GOD344" s="84"/>
      <c r="GOE344" s="84"/>
      <c r="GOF344" s="84"/>
      <c r="GOG344" s="84"/>
      <c r="GOH344" s="84"/>
      <c r="GOI344" s="84"/>
      <c r="GOJ344" s="84"/>
      <c r="GOK344" s="84"/>
      <c r="GOL344" s="84"/>
      <c r="GOM344" s="84"/>
      <c r="GON344" s="84"/>
      <c r="GOO344" s="84"/>
      <c r="GOP344" s="84"/>
      <c r="GOQ344" s="84"/>
      <c r="GOR344" s="84"/>
      <c r="GOS344" s="84"/>
      <c r="GOT344" s="84"/>
      <c r="GOU344" s="84"/>
      <c r="GOV344" s="84"/>
      <c r="GOW344" s="84"/>
      <c r="GOX344" s="84"/>
      <c r="GOY344" s="84"/>
      <c r="GOZ344" s="84"/>
      <c r="GPA344" s="84"/>
      <c r="GPB344" s="84"/>
      <c r="GPC344" s="84"/>
      <c r="GPD344" s="84"/>
      <c r="GPE344" s="84"/>
      <c r="GPF344" s="84"/>
      <c r="GPG344" s="84"/>
      <c r="GPH344" s="84"/>
      <c r="GPI344" s="84"/>
      <c r="GPJ344" s="84"/>
      <c r="GPK344" s="84"/>
      <c r="GPL344" s="84"/>
      <c r="GPM344" s="84"/>
      <c r="GPN344" s="84"/>
      <c r="GPO344" s="84"/>
      <c r="GPP344" s="84"/>
      <c r="GPQ344" s="84"/>
      <c r="GPR344" s="84"/>
      <c r="GPS344" s="84"/>
      <c r="GPT344" s="84"/>
      <c r="GPU344" s="84"/>
      <c r="GPV344" s="84"/>
      <c r="GPW344" s="84"/>
      <c r="GPX344" s="84"/>
      <c r="GPY344" s="84"/>
      <c r="GPZ344" s="84"/>
      <c r="GQA344" s="84"/>
      <c r="GQB344" s="84"/>
      <c r="GQC344" s="84"/>
      <c r="GQD344" s="84"/>
      <c r="GQE344" s="84"/>
      <c r="GQF344" s="84"/>
      <c r="GQG344" s="84"/>
      <c r="GQH344" s="84"/>
      <c r="GQI344" s="84"/>
      <c r="GQJ344" s="84"/>
      <c r="GQK344" s="84"/>
      <c r="GQL344" s="84"/>
      <c r="GQM344" s="84"/>
      <c r="GQN344" s="84"/>
      <c r="GQO344" s="84"/>
      <c r="GQP344" s="84"/>
      <c r="GQQ344" s="84"/>
      <c r="GQR344" s="84"/>
      <c r="GQS344" s="84"/>
      <c r="GQT344" s="84"/>
      <c r="GQU344" s="84"/>
      <c r="GQV344" s="84"/>
      <c r="GQW344" s="84"/>
      <c r="GQX344" s="84"/>
      <c r="GQY344" s="84"/>
      <c r="GQZ344" s="84"/>
      <c r="GRA344" s="84"/>
      <c r="GRB344" s="84"/>
      <c r="GRC344" s="84"/>
      <c r="GRD344" s="84"/>
      <c r="GRE344" s="84"/>
      <c r="GRF344" s="84"/>
      <c r="GRG344" s="84"/>
      <c r="GRH344" s="84"/>
      <c r="GRI344" s="84"/>
      <c r="GRJ344" s="84"/>
      <c r="GRK344" s="84"/>
      <c r="GRL344" s="84"/>
      <c r="GRM344" s="84"/>
      <c r="GRN344" s="84"/>
      <c r="GRO344" s="84"/>
      <c r="GRP344" s="84"/>
      <c r="GRQ344" s="84"/>
      <c r="GRR344" s="84"/>
      <c r="GRS344" s="84"/>
      <c r="GRT344" s="84"/>
      <c r="GRU344" s="84"/>
      <c r="GRV344" s="84"/>
      <c r="GRW344" s="84"/>
      <c r="GRX344" s="84"/>
      <c r="GRY344" s="84"/>
      <c r="GRZ344" s="84"/>
      <c r="GSA344" s="84"/>
      <c r="GSB344" s="84"/>
      <c r="GSC344" s="84"/>
      <c r="GSD344" s="84"/>
      <c r="GSE344" s="84"/>
      <c r="GSF344" s="84"/>
      <c r="GSG344" s="84"/>
      <c r="GSH344" s="84"/>
      <c r="GSI344" s="84"/>
      <c r="GSJ344" s="84"/>
      <c r="GSK344" s="84"/>
      <c r="GSL344" s="84"/>
      <c r="GSM344" s="84"/>
      <c r="GSN344" s="84"/>
      <c r="GSO344" s="84"/>
      <c r="GSP344" s="84"/>
      <c r="GSQ344" s="84"/>
      <c r="GSR344" s="84"/>
      <c r="GSS344" s="84"/>
      <c r="GST344" s="84"/>
      <c r="GSU344" s="84"/>
      <c r="GSV344" s="84"/>
      <c r="GSW344" s="84"/>
      <c r="GSX344" s="84"/>
      <c r="GSY344" s="84"/>
      <c r="GSZ344" s="84"/>
      <c r="GTA344" s="84"/>
      <c r="GTB344" s="84"/>
      <c r="GTC344" s="84"/>
      <c r="GTD344" s="84"/>
      <c r="GTE344" s="84"/>
      <c r="GTF344" s="84"/>
      <c r="GTG344" s="84"/>
      <c r="GTH344" s="84"/>
      <c r="GTI344" s="84"/>
      <c r="GTJ344" s="84"/>
      <c r="GTK344" s="84"/>
      <c r="GTL344" s="84"/>
      <c r="GTM344" s="84"/>
      <c r="GTN344" s="84"/>
      <c r="GTO344" s="84"/>
      <c r="GTP344" s="84"/>
      <c r="GTQ344" s="84"/>
      <c r="GTR344" s="84"/>
      <c r="GTS344" s="84"/>
      <c r="GTT344" s="84"/>
      <c r="GTU344" s="84"/>
      <c r="GTV344" s="84"/>
      <c r="GTW344" s="84"/>
      <c r="GTX344" s="84"/>
      <c r="GTY344" s="84"/>
      <c r="GTZ344" s="84"/>
      <c r="GUA344" s="84"/>
      <c r="GUB344" s="84"/>
      <c r="GUC344" s="84"/>
      <c r="GUD344" s="84"/>
      <c r="GUE344" s="84"/>
      <c r="GUF344" s="84"/>
      <c r="GUG344" s="84"/>
      <c r="GUH344" s="84"/>
      <c r="GUI344" s="84"/>
      <c r="GUJ344" s="84"/>
      <c r="GUK344" s="84"/>
      <c r="GUL344" s="84"/>
      <c r="GUM344" s="84"/>
      <c r="GUN344" s="84"/>
      <c r="GUO344" s="84"/>
      <c r="GUP344" s="84"/>
      <c r="GUQ344" s="84"/>
      <c r="GUR344" s="84"/>
      <c r="GUS344" s="84"/>
      <c r="GUT344" s="84"/>
      <c r="GUU344" s="84"/>
      <c r="GUV344" s="84"/>
      <c r="GUW344" s="84"/>
      <c r="GUX344" s="84"/>
      <c r="GUY344" s="84"/>
      <c r="GUZ344" s="84"/>
      <c r="GVA344" s="84"/>
      <c r="GVB344" s="84"/>
      <c r="GVC344" s="84"/>
      <c r="GVD344" s="84"/>
      <c r="GVE344" s="84"/>
      <c r="GVF344" s="84"/>
      <c r="GVG344" s="84"/>
      <c r="GVH344" s="84"/>
      <c r="GVI344" s="84"/>
      <c r="GVJ344" s="84"/>
      <c r="GVK344" s="84"/>
      <c r="GVL344" s="84"/>
      <c r="GVM344" s="84"/>
      <c r="GVN344" s="84"/>
      <c r="GVO344" s="84"/>
      <c r="GVP344" s="84"/>
      <c r="GVQ344" s="84"/>
      <c r="GVR344" s="84"/>
      <c r="GVS344" s="84"/>
      <c r="GVT344" s="84"/>
      <c r="GVU344" s="84"/>
      <c r="GVV344" s="84"/>
      <c r="GVW344" s="84"/>
      <c r="GVX344" s="84"/>
      <c r="GVY344" s="84"/>
      <c r="GVZ344" s="84"/>
      <c r="GWA344" s="84"/>
      <c r="GWB344" s="84"/>
      <c r="GWC344" s="84"/>
      <c r="GWD344" s="84"/>
      <c r="GWE344" s="84"/>
      <c r="GWF344" s="84"/>
      <c r="GWG344" s="84"/>
      <c r="GWH344" s="84"/>
      <c r="GWI344" s="84"/>
      <c r="GWJ344" s="84"/>
      <c r="GWK344" s="84"/>
      <c r="GWL344" s="84"/>
      <c r="GWM344" s="84"/>
      <c r="GWN344" s="84"/>
      <c r="GWO344" s="84"/>
      <c r="GWP344" s="84"/>
      <c r="GWQ344" s="84"/>
      <c r="GWR344" s="84"/>
      <c r="GWS344" s="84"/>
      <c r="GWT344" s="84"/>
      <c r="GWU344" s="84"/>
      <c r="GWV344" s="84"/>
      <c r="GWW344" s="84"/>
      <c r="GWX344" s="84"/>
      <c r="GWY344" s="84"/>
      <c r="GWZ344" s="84"/>
      <c r="GXA344" s="84"/>
      <c r="GXB344" s="84"/>
      <c r="GXC344" s="84"/>
      <c r="GXD344" s="84"/>
      <c r="GXE344" s="84"/>
      <c r="GXF344" s="84"/>
      <c r="GXG344" s="84"/>
      <c r="GXH344" s="84"/>
      <c r="GXI344" s="84"/>
      <c r="GXJ344" s="84"/>
      <c r="GXK344" s="84"/>
      <c r="GXL344" s="84"/>
      <c r="GXM344" s="84"/>
      <c r="GXN344" s="84"/>
      <c r="GXO344" s="84"/>
      <c r="GXP344" s="84"/>
      <c r="GXQ344" s="84"/>
      <c r="GXR344" s="84"/>
      <c r="GXS344" s="84"/>
      <c r="GXT344" s="84"/>
      <c r="GXU344" s="84"/>
      <c r="GXV344" s="84"/>
      <c r="GXW344" s="84"/>
      <c r="GXX344" s="84"/>
      <c r="GXY344" s="84"/>
      <c r="GXZ344" s="84"/>
      <c r="GYA344" s="84"/>
      <c r="GYB344" s="84"/>
      <c r="GYC344" s="84"/>
      <c r="GYD344" s="84"/>
      <c r="GYE344" s="84"/>
      <c r="GYF344" s="84"/>
      <c r="GYG344" s="84"/>
      <c r="GYH344" s="84"/>
      <c r="GYI344" s="84"/>
      <c r="GYJ344" s="84"/>
      <c r="GYK344" s="84"/>
      <c r="GYL344" s="84"/>
      <c r="GYM344" s="84"/>
      <c r="GYN344" s="84"/>
      <c r="GYO344" s="84"/>
      <c r="GYP344" s="84"/>
      <c r="GYQ344" s="84"/>
      <c r="GYR344" s="84"/>
      <c r="GYS344" s="84"/>
      <c r="GYT344" s="84"/>
      <c r="GYU344" s="84"/>
      <c r="GYV344" s="84"/>
      <c r="GYW344" s="84"/>
      <c r="GYX344" s="84"/>
      <c r="GYY344" s="84"/>
      <c r="GYZ344" s="84"/>
      <c r="GZA344" s="84"/>
      <c r="GZB344" s="84"/>
      <c r="GZC344" s="84"/>
      <c r="GZD344" s="84"/>
      <c r="GZE344" s="84"/>
      <c r="GZF344" s="84"/>
      <c r="GZG344" s="84"/>
      <c r="GZH344" s="84"/>
      <c r="GZI344" s="84"/>
      <c r="GZJ344" s="84"/>
      <c r="GZK344" s="84"/>
      <c r="GZL344" s="84"/>
      <c r="GZM344" s="84"/>
      <c r="GZN344" s="84"/>
      <c r="GZO344" s="84"/>
      <c r="GZP344" s="84"/>
      <c r="GZQ344" s="84"/>
      <c r="GZR344" s="84"/>
      <c r="GZS344" s="84"/>
      <c r="GZT344" s="84"/>
      <c r="GZU344" s="84"/>
      <c r="GZV344" s="84"/>
      <c r="GZW344" s="84"/>
      <c r="GZX344" s="84"/>
      <c r="GZY344" s="84"/>
      <c r="GZZ344" s="84"/>
      <c r="HAA344" s="84"/>
      <c r="HAB344" s="84"/>
      <c r="HAC344" s="84"/>
      <c r="HAD344" s="84"/>
      <c r="HAE344" s="84"/>
      <c r="HAF344" s="84"/>
      <c r="HAG344" s="84"/>
      <c r="HAH344" s="84"/>
      <c r="HAI344" s="84"/>
      <c r="HAJ344" s="84"/>
      <c r="HAK344" s="84"/>
      <c r="HAL344" s="84"/>
      <c r="HAM344" s="84"/>
      <c r="HAN344" s="84"/>
      <c r="HAO344" s="84"/>
      <c r="HAP344" s="84"/>
      <c r="HAQ344" s="84"/>
      <c r="HAR344" s="84"/>
      <c r="HAS344" s="84"/>
      <c r="HAT344" s="84"/>
      <c r="HAU344" s="84"/>
      <c r="HAV344" s="84"/>
      <c r="HAW344" s="84"/>
      <c r="HAX344" s="84"/>
      <c r="HAY344" s="84"/>
      <c r="HAZ344" s="84"/>
      <c r="HBA344" s="84"/>
      <c r="HBB344" s="84"/>
      <c r="HBC344" s="84"/>
      <c r="HBD344" s="84"/>
      <c r="HBE344" s="84"/>
      <c r="HBF344" s="84"/>
      <c r="HBG344" s="84"/>
      <c r="HBH344" s="84"/>
      <c r="HBI344" s="84"/>
      <c r="HBJ344" s="84"/>
      <c r="HBK344" s="84"/>
      <c r="HBL344" s="84"/>
      <c r="HBM344" s="84"/>
      <c r="HBN344" s="84"/>
      <c r="HBO344" s="84"/>
      <c r="HBP344" s="84"/>
      <c r="HBQ344" s="84"/>
      <c r="HBR344" s="84"/>
      <c r="HBS344" s="84"/>
      <c r="HBT344" s="84"/>
      <c r="HBU344" s="84"/>
      <c r="HBV344" s="84"/>
      <c r="HBW344" s="84"/>
      <c r="HBX344" s="84"/>
      <c r="HBY344" s="84"/>
      <c r="HBZ344" s="84"/>
      <c r="HCA344" s="84"/>
      <c r="HCB344" s="84"/>
      <c r="HCC344" s="84"/>
      <c r="HCD344" s="84"/>
      <c r="HCE344" s="84"/>
      <c r="HCF344" s="84"/>
      <c r="HCG344" s="84"/>
      <c r="HCH344" s="84"/>
      <c r="HCI344" s="84"/>
      <c r="HCJ344" s="84"/>
      <c r="HCK344" s="84"/>
      <c r="HCL344" s="84"/>
      <c r="HCM344" s="84"/>
      <c r="HCN344" s="84"/>
      <c r="HCO344" s="84"/>
      <c r="HCP344" s="84"/>
      <c r="HCQ344" s="84"/>
      <c r="HCR344" s="84"/>
      <c r="HCS344" s="84"/>
      <c r="HCT344" s="84"/>
      <c r="HCU344" s="84"/>
      <c r="HCV344" s="84"/>
      <c r="HCW344" s="84"/>
      <c r="HCX344" s="84"/>
      <c r="HCY344" s="84"/>
      <c r="HCZ344" s="84"/>
      <c r="HDA344" s="84"/>
      <c r="HDB344" s="84"/>
      <c r="HDC344" s="84"/>
      <c r="HDD344" s="84"/>
      <c r="HDE344" s="84"/>
      <c r="HDF344" s="84"/>
      <c r="HDG344" s="84"/>
      <c r="HDH344" s="84"/>
      <c r="HDI344" s="84"/>
      <c r="HDJ344" s="84"/>
      <c r="HDK344" s="84"/>
      <c r="HDL344" s="84"/>
      <c r="HDM344" s="84"/>
      <c r="HDN344" s="84"/>
      <c r="HDO344" s="84"/>
      <c r="HDP344" s="84"/>
      <c r="HDQ344" s="84"/>
      <c r="HDR344" s="84"/>
      <c r="HDS344" s="84"/>
      <c r="HDT344" s="84"/>
      <c r="HDU344" s="84"/>
      <c r="HDV344" s="84"/>
      <c r="HDW344" s="84"/>
      <c r="HDX344" s="84"/>
      <c r="HDY344" s="84"/>
      <c r="HDZ344" s="84"/>
      <c r="HEA344" s="84"/>
      <c r="HEB344" s="84"/>
      <c r="HEC344" s="84"/>
      <c r="HED344" s="84"/>
      <c r="HEE344" s="84"/>
      <c r="HEF344" s="84"/>
      <c r="HEG344" s="84"/>
      <c r="HEH344" s="84"/>
      <c r="HEI344" s="84"/>
      <c r="HEJ344" s="84"/>
      <c r="HEK344" s="84"/>
      <c r="HEL344" s="84"/>
      <c r="HEM344" s="84"/>
      <c r="HEN344" s="84"/>
      <c r="HEO344" s="84"/>
      <c r="HEP344" s="84"/>
      <c r="HEQ344" s="84"/>
      <c r="HER344" s="84"/>
      <c r="HES344" s="84"/>
      <c r="HET344" s="84"/>
      <c r="HEU344" s="84"/>
      <c r="HEV344" s="84"/>
      <c r="HEW344" s="84"/>
      <c r="HEX344" s="84"/>
      <c r="HEY344" s="84"/>
      <c r="HEZ344" s="84"/>
      <c r="HFA344" s="84"/>
      <c r="HFB344" s="84"/>
      <c r="HFC344" s="84"/>
      <c r="HFD344" s="84"/>
      <c r="HFE344" s="84"/>
      <c r="HFF344" s="84"/>
      <c r="HFG344" s="84"/>
      <c r="HFH344" s="84"/>
      <c r="HFI344" s="84"/>
      <c r="HFJ344" s="84"/>
      <c r="HFK344" s="84"/>
      <c r="HFL344" s="84"/>
      <c r="HFM344" s="84"/>
      <c r="HFN344" s="84"/>
      <c r="HFO344" s="84"/>
      <c r="HFP344" s="84"/>
      <c r="HFQ344" s="84"/>
      <c r="HFR344" s="84"/>
      <c r="HFS344" s="84"/>
      <c r="HFT344" s="84"/>
      <c r="HFU344" s="84"/>
      <c r="HFV344" s="84"/>
      <c r="HFW344" s="84"/>
      <c r="HFX344" s="84"/>
      <c r="HFY344" s="84"/>
      <c r="HFZ344" s="84"/>
      <c r="HGA344" s="84"/>
      <c r="HGB344" s="84"/>
      <c r="HGC344" s="84"/>
      <c r="HGD344" s="84"/>
      <c r="HGE344" s="84"/>
      <c r="HGF344" s="84"/>
      <c r="HGG344" s="84"/>
      <c r="HGH344" s="84"/>
      <c r="HGI344" s="84"/>
      <c r="HGJ344" s="84"/>
      <c r="HGK344" s="84"/>
      <c r="HGL344" s="84"/>
      <c r="HGM344" s="84"/>
      <c r="HGN344" s="84"/>
      <c r="HGO344" s="84"/>
      <c r="HGP344" s="84"/>
      <c r="HGQ344" s="84"/>
      <c r="HGR344" s="84"/>
      <c r="HGS344" s="84"/>
      <c r="HGT344" s="84"/>
      <c r="HGU344" s="84"/>
      <c r="HGV344" s="84"/>
      <c r="HGW344" s="84"/>
      <c r="HGX344" s="84"/>
      <c r="HGY344" s="84"/>
      <c r="HGZ344" s="84"/>
      <c r="HHA344" s="84"/>
      <c r="HHB344" s="84"/>
      <c r="HHC344" s="84"/>
      <c r="HHD344" s="84"/>
      <c r="HHE344" s="84"/>
      <c r="HHF344" s="84"/>
      <c r="HHG344" s="84"/>
      <c r="HHH344" s="84"/>
      <c r="HHI344" s="84"/>
      <c r="HHJ344" s="84"/>
      <c r="HHK344" s="84"/>
      <c r="HHL344" s="84"/>
      <c r="HHM344" s="84"/>
      <c r="HHN344" s="84"/>
      <c r="HHO344" s="84"/>
      <c r="HHP344" s="84"/>
      <c r="HHQ344" s="84"/>
      <c r="HHR344" s="84"/>
      <c r="HHS344" s="84"/>
      <c r="HHT344" s="84"/>
      <c r="HHU344" s="84"/>
      <c r="HHV344" s="84"/>
      <c r="HHW344" s="84"/>
      <c r="HHX344" s="84"/>
      <c r="HHY344" s="84"/>
      <c r="HHZ344" s="84"/>
      <c r="HIA344" s="84"/>
      <c r="HIB344" s="84"/>
      <c r="HIC344" s="84"/>
      <c r="HID344" s="84"/>
      <c r="HIE344" s="84"/>
      <c r="HIF344" s="84"/>
      <c r="HIG344" s="84"/>
      <c r="HIH344" s="84"/>
      <c r="HII344" s="84"/>
      <c r="HIJ344" s="84"/>
      <c r="HIK344" s="84"/>
      <c r="HIL344" s="84"/>
      <c r="HIM344" s="84"/>
      <c r="HIN344" s="84"/>
      <c r="HIO344" s="84"/>
      <c r="HIP344" s="84"/>
      <c r="HIQ344" s="84"/>
      <c r="HIR344" s="84"/>
      <c r="HIS344" s="84"/>
      <c r="HIT344" s="84"/>
      <c r="HIU344" s="84"/>
      <c r="HIV344" s="84"/>
      <c r="HIW344" s="84"/>
      <c r="HIX344" s="84"/>
      <c r="HIY344" s="84"/>
      <c r="HIZ344" s="84"/>
      <c r="HJA344" s="84"/>
      <c r="HJB344" s="84"/>
      <c r="HJC344" s="84"/>
      <c r="HJD344" s="84"/>
      <c r="HJE344" s="84"/>
      <c r="HJF344" s="84"/>
      <c r="HJG344" s="84"/>
      <c r="HJH344" s="84"/>
      <c r="HJI344" s="84"/>
      <c r="HJJ344" s="84"/>
      <c r="HJK344" s="84"/>
      <c r="HJL344" s="84"/>
      <c r="HJM344" s="84"/>
      <c r="HJN344" s="84"/>
      <c r="HJO344" s="84"/>
      <c r="HJP344" s="84"/>
      <c r="HJQ344" s="84"/>
      <c r="HJR344" s="84"/>
      <c r="HJS344" s="84"/>
      <c r="HJT344" s="84"/>
      <c r="HJU344" s="84"/>
      <c r="HJV344" s="84"/>
      <c r="HJW344" s="84"/>
      <c r="HJX344" s="84"/>
      <c r="HJY344" s="84"/>
      <c r="HJZ344" s="84"/>
      <c r="HKA344" s="84"/>
      <c r="HKB344" s="84"/>
      <c r="HKC344" s="84"/>
      <c r="HKD344" s="84"/>
      <c r="HKE344" s="84"/>
      <c r="HKF344" s="84"/>
      <c r="HKG344" s="84"/>
      <c r="HKH344" s="84"/>
      <c r="HKI344" s="84"/>
      <c r="HKJ344" s="84"/>
      <c r="HKK344" s="84"/>
      <c r="HKL344" s="84"/>
      <c r="HKM344" s="84"/>
      <c r="HKN344" s="84"/>
      <c r="HKO344" s="84"/>
      <c r="HKP344" s="84"/>
      <c r="HKQ344" s="84"/>
      <c r="HKR344" s="84"/>
      <c r="HKS344" s="84"/>
      <c r="HKT344" s="84"/>
      <c r="HKU344" s="84"/>
      <c r="HKV344" s="84"/>
      <c r="HKW344" s="84"/>
      <c r="HKX344" s="84"/>
      <c r="HKY344" s="84"/>
      <c r="HKZ344" s="84"/>
      <c r="HLA344" s="84"/>
      <c r="HLB344" s="84"/>
      <c r="HLC344" s="84"/>
      <c r="HLD344" s="84"/>
      <c r="HLE344" s="84"/>
      <c r="HLF344" s="84"/>
      <c r="HLG344" s="84"/>
      <c r="HLH344" s="84"/>
      <c r="HLI344" s="84"/>
      <c r="HLJ344" s="84"/>
      <c r="HLK344" s="84"/>
      <c r="HLL344" s="84"/>
      <c r="HLM344" s="84"/>
      <c r="HLN344" s="84"/>
      <c r="HLO344" s="84"/>
      <c r="HLP344" s="84"/>
      <c r="HLQ344" s="84"/>
      <c r="HLR344" s="84"/>
      <c r="HLS344" s="84"/>
      <c r="HLT344" s="84"/>
      <c r="HLU344" s="84"/>
      <c r="HLV344" s="84"/>
      <c r="HLW344" s="84"/>
      <c r="HLX344" s="84"/>
      <c r="HLY344" s="84"/>
      <c r="HLZ344" s="84"/>
      <c r="HMA344" s="84"/>
      <c r="HMB344" s="84"/>
      <c r="HMC344" s="84"/>
      <c r="HMD344" s="84"/>
      <c r="HME344" s="84"/>
      <c r="HMF344" s="84"/>
      <c r="HMG344" s="84"/>
      <c r="HMH344" s="84"/>
      <c r="HMI344" s="84"/>
      <c r="HMJ344" s="84"/>
      <c r="HMK344" s="84"/>
      <c r="HML344" s="84"/>
      <c r="HMM344" s="84"/>
      <c r="HMN344" s="84"/>
      <c r="HMO344" s="84"/>
      <c r="HMP344" s="84"/>
      <c r="HMQ344" s="84"/>
      <c r="HMR344" s="84"/>
      <c r="HMS344" s="84"/>
      <c r="HMT344" s="84"/>
      <c r="HMU344" s="84"/>
      <c r="HMV344" s="84"/>
      <c r="HMW344" s="84"/>
      <c r="HMX344" s="84"/>
      <c r="HMY344" s="84"/>
      <c r="HMZ344" s="84"/>
      <c r="HNA344" s="84"/>
      <c r="HNB344" s="84"/>
      <c r="HNC344" s="84"/>
      <c r="HND344" s="84"/>
      <c r="HNE344" s="84"/>
      <c r="HNF344" s="84"/>
      <c r="HNG344" s="84"/>
      <c r="HNH344" s="84"/>
      <c r="HNI344" s="84"/>
      <c r="HNJ344" s="84"/>
      <c r="HNK344" s="84"/>
      <c r="HNL344" s="84"/>
      <c r="HNM344" s="84"/>
      <c r="HNN344" s="84"/>
      <c r="HNO344" s="84"/>
      <c r="HNP344" s="84"/>
      <c r="HNQ344" s="84"/>
      <c r="HNR344" s="84"/>
      <c r="HNS344" s="84"/>
      <c r="HNT344" s="84"/>
      <c r="HNU344" s="84"/>
      <c r="HNV344" s="84"/>
      <c r="HNW344" s="84"/>
      <c r="HNX344" s="84"/>
      <c r="HNY344" s="84"/>
      <c r="HNZ344" s="84"/>
      <c r="HOA344" s="84"/>
      <c r="HOB344" s="84"/>
      <c r="HOC344" s="84"/>
      <c r="HOD344" s="84"/>
      <c r="HOE344" s="84"/>
      <c r="HOF344" s="84"/>
      <c r="HOG344" s="84"/>
      <c r="HOH344" s="84"/>
      <c r="HOI344" s="84"/>
      <c r="HOJ344" s="84"/>
      <c r="HOK344" s="84"/>
      <c r="HOL344" s="84"/>
      <c r="HOM344" s="84"/>
      <c r="HON344" s="84"/>
      <c r="HOO344" s="84"/>
      <c r="HOP344" s="84"/>
      <c r="HOQ344" s="84"/>
      <c r="HOR344" s="84"/>
      <c r="HOS344" s="84"/>
      <c r="HOT344" s="84"/>
      <c r="HOU344" s="84"/>
      <c r="HOV344" s="84"/>
      <c r="HOW344" s="84"/>
      <c r="HOX344" s="84"/>
      <c r="HOY344" s="84"/>
      <c r="HOZ344" s="84"/>
      <c r="HPA344" s="84"/>
      <c r="HPB344" s="84"/>
      <c r="HPC344" s="84"/>
      <c r="HPD344" s="84"/>
      <c r="HPE344" s="84"/>
      <c r="HPF344" s="84"/>
      <c r="HPG344" s="84"/>
      <c r="HPH344" s="84"/>
      <c r="HPI344" s="84"/>
      <c r="HPJ344" s="84"/>
      <c r="HPK344" s="84"/>
      <c r="HPL344" s="84"/>
      <c r="HPM344" s="84"/>
      <c r="HPN344" s="84"/>
      <c r="HPO344" s="84"/>
      <c r="HPP344" s="84"/>
      <c r="HPQ344" s="84"/>
      <c r="HPR344" s="84"/>
      <c r="HPS344" s="84"/>
      <c r="HPT344" s="84"/>
      <c r="HPU344" s="84"/>
      <c r="HPV344" s="84"/>
      <c r="HPW344" s="84"/>
      <c r="HPX344" s="84"/>
      <c r="HPY344" s="84"/>
      <c r="HPZ344" s="84"/>
      <c r="HQA344" s="84"/>
      <c r="HQB344" s="84"/>
      <c r="HQC344" s="84"/>
      <c r="HQD344" s="84"/>
      <c r="HQE344" s="84"/>
      <c r="HQF344" s="84"/>
      <c r="HQG344" s="84"/>
      <c r="HQH344" s="84"/>
      <c r="HQI344" s="84"/>
      <c r="HQJ344" s="84"/>
      <c r="HQK344" s="84"/>
      <c r="HQL344" s="84"/>
      <c r="HQM344" s="84"/>
      <c r="HQN344" s="84"/>
      <c r="HQO344" s="84"/>
      <c r="HQP344" s="84"/>
      <c r="HQQ344" s="84"/>
      <c r="HQR344" s="84"/>
      <c r="HQS344" s="84"/>
      <c r="HQT344" s="84"/>
      <c r="HQU344" s="84"/>
      <c r="HQV344" s="84"/>
      <c r="HQW344" s="84"/>
      <c r="HQX344" s="84"/>
      <c r="HQY344" s="84"/>
      <c r="HQZ344" s="84"/>
      <c r="HRA344" s="84"/>
      <c r="HRB344" s="84"/>
      <c r="HRC344" s="84"/>
      <c r="HRD344" s="84"/>
      <c r="HRE344" s="84"/>
      <c r="HRF344" s="84"/>
      <c r="HRG344" s="84"/>
      <c r="HRH344" s="84"/>
      <c r="HRI344" s="84"/>
      <c r="HRJ344" s="84"/>
      <c r="HRK344" s="84"/>
      <c r="HRL344" s="84"/>
      <c r="HRM344" s="84"/>
      <c r="HRN344" s="84"/>
      <c r="HRO344" s="84"/>
      <c r="HRP344" s="84"/>
      <c r="HRQ344" s="84"/>
      <c r="HRR344" s="84"/>
      <c r="HRS344" s="84"/>
      <c r="HRT344" s="84"/>
      <c r="HRU344" s="84"/>
      <c r="HRV344" s="84"/>
      <c r="HRW344" s="84"/>
      <c r="HRX344" s="84"/>
      <c r="HRY344" s="84"/>
      <c r="HRZ344" s="84"/>
      <c r="HSA344" s="84"/>
      <c r="HSB344" s="84"/>
      <c r="HSC344" s="84"/>
      <c r="HSD344" s="84"/>
      <c r="HSE344" s="84"/>
      <c r="HSF344" s="84"/>
      <c r="HSG344" s="84"/>
      <c r="HSH344" s="84"/>
      <c r="HSI344" s="84"/>
      <c r="HSJ344" s="84"/>
      <c r="HSK344" s="84"/>
      <c r="HSL344" s="84"/>
      <c r="HSM344" s="84"/>
      <c r="HSN344" s="84"/>
      <c r="HSO344" s="84"/>
      <c r="HSP344" s="84"/>
      <c r="HSQ344" s="84"/>
      <c r="HSR344" s="84"/>
      <c r="HSS344" s="84"/>
      <c r="HST344" s="84"/>
      <c r="HSU344" s="84"/>
      <c r="HSV344" s="84"/>
      <c r="HSW344" s="84"/>
      <c r="HSX344" s="84"/>
      <c r="HSY344" s="84"/>
      <c r="HSZ344" s="84"/>
      <c r="HTA344" s="84"/>
      <c r="HTB344" s="84"/>
      <c r="HTC344" s="84"/>
      <c r="HTD344" s="84"/>
      <c r="HTE344" s="84"/>
      <c r="HTF344" s="84"/>
      <c r="HTG344" s="84"/>
      <c r="HTH344" s="84"/>
      <c r="HTI344" s="84"/>
      <c r="HTJ344" s="84"/>
      <c r="HTK344" s="84"/>
      <c r="HTL344" s="84"/>
      <c r="HTM344" s="84"/>
      <c r="HTN344" s="84"/>
      <c r="HTO344" s="84"/>
      <c r="HTP344" s="84"/>
      <c r="HTQ344" s="84"/>
      <c r="HTR344" s="84"/>
      <c r="HTS344" s="84"/>
      <c r="HTT344" s="84"/>
      <c r="HTU344" s="84"/>
      <c r="HTV344" s="84"/>
      <c r="HTW344" s="84"/>
      <c r="HTX344" s="84"/>
      <c r="HTY344" s="84"/>
      <c r="HTZ344" s="84"/>
      <c r="HUA344" s="84"/>
      <c r="HUB344" s="84"/>
      <c r="HUC344" s="84"/>
      <c r="HUD344" s="84"/>
      <c r="HUE344" s="84"/>
      <c r="HUF344" s="84"/>
      <c r="HUG344" s="84"/>
      <c r="HUH344" s="84"/>
      <c r="HUI344" s="84"/>
      <c r="HUJ344" s="84"/>
      <c r="HUK344" s="84"/>
      <c r="HUL344" s="84"/>
      <c r="HUM344" s="84"/>
      <c r="HUN344" s="84"/>
      <c r="HUO344" s="84"/>
      <c r="HUP344" s="84"/>
      <c r="HUQ344" s="84"/>
      <c r="HUR344" s="84"/>
      <c r="HUS344" s="84"/>
      <c r="HUT344" s="84"/>
      <c r="HUU344" s="84"/>
      <c r="HUV344" s="84"/>
      <c r="HUW344" s="84"/>
      <c r="HUX344" s="84"/>
      <c r="HUY344" s="84"/>
      <c r="HUZ344" s="84"/>
      <c r="HVA344" s="84"/>
      <c r="HVB344" s="84"/>
      <c r="HVC344" s="84"/>
      <c r="HVD344" s="84"/>
      <c r="HVE344" s="84"/>
      <c r="HVF344" s="84"/>
      <c r="HVG344" s="84"/>
      <c r="HVH344" s="84"/>
      <c r="HVI344" s="84"/>
      <c r="HVJ344" s="84"/>
      <c r="HVK344" s="84"/>
      <c r="HVL344" s="84"/>
      <c r="HVM344" s="84"/>
      <c r="HVN344" s="84"/>
      <c r="HVO344" s="84"/>
      <c r="HVP344" s="84"/>
      <c r="HVQ344" s="84"/>
      <c r="HVR344" s="84"/>
      <c r="HVS344" s="84"/>
      <c r="HVT344" s="84"/>
      <c r="HVU344" s="84"/>
      <c r="HVV344" s="84"/>
      <c r="HVW344" s="84"/>
      <c r="HVX344" s="84"/>
      <c r="HVY344" s="84"/>
      <c r="HVZ344" s="84"/>
      <c r="HWA344" s="84"/>
      <c r="HWB344" s="84"/>
      <c r="HWC344" s="84"/>
      <c r="HWD344" s="84"/>
      <c r="HWE344" s="84"/>
      <c r="HWF344" s="84"/>
      <c r="HWG344" s="84"/>
      <c r="HWH344" s="84"/>
      <c r="HWI344" s="84"/>
      <c r="HWJ344" s="84"/>
      <c r="HWK344" s="84"/>
      <c r="HWL344" s="84"/>
      <c r="HWM344" s="84"/>
      <c r="HWN344" s="84"/>
      <c r="HWO344" s="84"/>
      <c r="HWP344" s="84"/>
      <c r="HWQ344" s="84"/>
      <c r="HWR344" s="84"/>
      <c r="HWS344" s="84"/>
      <c r="HWT344" s="84"/>
      <c r="HWU344" s="84"/>
      <c r="HWV344" s="84"/>
      <c r="HWW344" s="84"/>
      <c r="HWX344" s="84"/>
      <c r="HWY344" s="84"/>
      <c r="HWZ344" s="84"/>
      <c r="HXA344" s="84"/>
      <c r="HXB344" s="84"/>
      <c r="HXC344" s="84"/>
      <c r="HXD344" s="84"/>
      <c r="HXE344" s="84"/>
      <c r="HXF344" s="84"/>
      <c r="HXG344" s="84"/>
      <c r="HXH344" s="84"/>
      <c r="HXI344" s="84"/>
      <c r="HXJ344" s="84"/>
      <c r="HXK344" s="84"/>
      <c r="HXL344" s="84"/>
      <c r="HXM344" s="84"/>
      <c r="HXN344" s="84"/>
      <c r="HXO344" s="84"/>
      <c r="HXP344" s="84"/>
      <c r="HXQ344" s="84"/>
      <c r="HXR344" s="84"/>
      <c r="HXS344" s="84"/>
      <c r="HXT344" s="84"/>
      <c r="HXU344" s="84"/>
      <c r="HXV344" s="84"/>
      <c r="HXW344" s="84"/>
      <c r="HXX344" s="84"/>
      <c r="HXY344" s="84"/>
      <c r="HXZ344" s="84"/>
      <c r="HYA344" s="84"/>
      <c r="HYB344" s="84"/>
      <c r="HYC344" s="84"/>
      <c r="HYD344" s="84"/>
      <c r="HYE344" s="84"/>
      <c r="HYF344" s="84"/>
      <c r="HYG344" s="84"/>
      <c r="HYH344" s="84"/>
      <c r="HYI344" s="84"/>
      <c r="HYJ344" s="84"/>
      <c r="HYK344" s="84"/>
      <c r="HYL344" s="84"/>
      <c r="HYM344" s="84"/>
      <c r="HYN344" s="84"/>
      <c r="HYO344" s="84"/>
      <c r="HYP344" s="84"/>
      <c r="HYQ344" s="84"/>
      <c r="HYR344" s="84"/>
      <c r="HYS344" s="84"/>
      <c r="HYT344" s="84"/>
      <c r="HYU344" s="84"/>
      <c r="HYV344" s="84"/>
      <c r="HYW344" s="84"/>
      <c r="HYX344" s="84"/>
      <c r="HYY344" s="84"/>
      <c r="HYZ344" s="84"/>
      <c r="HZA344" s="84"/>
      <c r="HZB344" s="84"/>
      <c r="HZC344" s="84"/>
      <c r="HZD344" s="84"/>
      <c r="HZE344" s="84"/>
      <c r="HZF344" s="84"/>
      <c r="HZG344" s="84"/>
      <c r="HZH344" s="84"/>
      <c r="HZI344" s="84"/>
      <c r="HZJ344" s="84"/>
      <c r="HZK344" s="84"/>
      <c r="HZL344" s="84"/>
      <c r="HZM344" s="84"/>
      <c r="HZN344" s="84"/>
      <c r="HZO344" s="84"/>
      <c r="HZP344" s="84"/>
      <c r="HZQ344" s="84"/>
      <c r="HZR344" s="84"/>
      <c r="HZS344" s="84"/>
      <c r="HZT344" s="84"/>
      <c r="HZU344" s="84"/>
      <c r="HZV344" s="84"/>
      <c r="HZW344" s="84"/>
      <c r="HZX344" s="84"/>
      <c r="HZY344" s="84"/>
      <c r="HZZ344" s="84"/>
      <c r="IAA344" s="84"/>
      <c r="IAB344" s="84"/>
      <c r="IAC344" s="84"/>
      <c r="IAD344" s="84"/>
      <c r="IAE344" s="84"/>
      <c r="IAF344" s="84"/>
      <c r="IAG344" s="84"/>
      <c r="IAH344" s="84"/>
      <c r="IAI344" s="84"/>
      <c r="IAJ344" s="84"/>
      <c r="IAK344" s="84"/>
      <c r="IAL344" s="84"/>
      <c r="IAM344" s="84"/>
      <c r="IAN344" s="84"/>
      <c r="IAO344" s="84"/>
      <c r="IAP344" s="84"/>
      <c r="IAQ344" s="84"/>
      <c r="IAR344" s="84"/>
      <c r="IAS344" s="84"/>
      <c r="IAT344" s="84"/>
      <c r="IAU344" s="84"/>
      <c r="IAV344" s="84"/>
      <c r="IAW344" s="84"/>
      <c r="IAX344" s="84"/>
      <c r="IAY344" s="84"/>
      <c r="IAZ344" s="84"/>
      <c r="IBA344" s="84"/>
      <c r="IBB344" s="84"/>
      <c r="IBC344" s="84"/>
      <c r="IBD344" s="84"/>
      <c r="IBE344" s="84"/>
      <c r="IBF344" s="84"/>
      <c r="IBG344" s="84"/>
      <c r="IBH344" s="84"/>
      <c r="IBI344" s="84"/>
      <c r="IBJ344" s="84"/>
      <c r="IBK344" s="84"/>
      <c r="IBL344" s="84"/>
      <c r="IBM344" s="84"/>
      <c r="IBN344" s="84"/>
      <c r="IBO344" s="84"/>
      <c r="IBP344" s="84"/>
      <c r="IBQ344" s="84"/>
      <c r="IBR344" s="84"/>
      <c r="IBS344" s="84"/>
      <c r="IBT344" s="84"/>
      <c r="IBU344" s="84"/>
      <c r="IBV344" s="84"/>
      <c r="IBW344" s="84"/>
      <c r="IBX344" s="84"/>
      <c r="IBY344" s="84"/>
      <c r="IBZ344" s="84"/>
      <c r="ICA344" s="84"/>
      <c r="ICB344" s="84"/>
      <c r="ICC344" s="84"/>
      <c r="ICD344" s="84"/>
      <c r="ICE344" s="84"/>
      <c r="ICF344" s="84"/>
      <c r="ICG344" s="84"/>
      <c r="ICH344" s="84"/>
      <c r="ICI344" s="84"/>
      <c r="ICJ344" s="84"/>
      <c r="ICK344" s="84"/>
      <c r="ICL344" s="84"/>
      <c r="ICM344" s="84"/>
      <c r="ICN344" s="84"/>
      <c r="ICO344" s="84"/>
      <c r="ICP344" s="84"/>
      <c r="ICQ344" s="84"/>
      <c r="ICR344" s="84"/>
      <c r="ICS344" s="84"/>
      <c r="ICT344" s="84"/>
      <c r="ICU344" s="84"/>
      <c r="ICV344" s="84"/>
      <c r="ICW344" s="84"/>
      <c r="ICX344" s="84"/>
      <c r="ICY344" s="84"/>
      <c r="ICZ344" s="84"/>
      <c r="IDA344" s="84"/>
      <c r="IDB344" s="84"/>
      <c r="IDC344" s="84"/>
      <c r="IDD344" s="84"/>
      <c r="IDE344" s="84"/>
      <c r="IDF344" s="84"/>
      <c r="IDG344" s="84"/>
      <c r="IDH344" s="84"/>
      <c r="IDI344" s="84"/>
      <c r="IDJ344" s="84"/>
      <c r="IDK344" s="84"/>
      <c r="IDL344" s="84"/>
      <c r="IDM344" s="84"/>
      <c r="IDN344" s="84"/>
      <c r="IDO344" s="84"/>
      <c r="IDP344" s="84"/>
      <c r="IDQ344" s="84"/>
      <c r="IDR344" s="84"/>
      <c r="IDS344" s="84"/>
      <c r="IDT344" s="84"/>
      <c r="IDU344" s="84"/>
      <c r="IDV344" s="84"/>
      <c r="IDW344" s="84"/>
      <c r="IDX344" s="84"/>
      <c r="IDY344" s="84"/>
      <c r="IDZ344" s="84"/>
      <c r="IEA344" s="84"/>
      <c r="IEB344" s="84"/>
      <c r="IEC344" s="84"/>
      <c r="IED344" s="84"/>
      <c r="IEE344" s="84"/>
      <c r="IEF344" s="84"/>
      <c r="IEG344" s="84"/>
      <c r="IEH344" s="84"/>
      <c r="IEI344" s="84"/>
      <c r="IEJ344" s="84"/>
      <c r="IEK344" s="84"/>
      <c r="IEL344" s="84"/>
      <c r="IEM344" s="84"/>
      <c r="IEN344" s="84"/>
      <c r="IEO344" s="84"/>
      <c r="IEP344" s="84"/>
      <c r="IEQ344" s="84"/>
      <c r="IER344" s="84"/>
      <c r="IES344" s="84"/>
      <c r="IET344" s="84"/>
      <c r="IEU344" s="84"/>
      <c r="IEV344" s="84"/>
      <c r="IEW344" s="84"/>
      <c r="IEX344" s="84"/>
      <c r="IEY344" s="84"/>
      <c r="IEZ344" s="84"/>
      <c r="IFA344" s="84"/>
      <c r="IFB344" s="84"/>
      <c r="IFC344" s="84"/>
      <c r="IFD344" s="84"/>
      <c r="IFE344" s="84"/>
      <c r="IFF344" s="84"/>
      <c r="IFG344" s="84"/>
      <c r="IFH344" s="84"/>
      <c r="IFI344" s="84"/>
      <c r="IFJ344" s="84"/>
      <c r="IFK344" s="84"/>
      <c r="IFL344" s="84"/>
      <c r="IFM344" s="84"/>
      <c r="IFN344" s="84"/>
      <c r="IFO344" s="84"/>
      <c r="IFP344" s="84"/>
      <c r="IFQ344" s="84"/>
      <c r="IFR344" s="84"/>
      <c r="IFS344" s="84"/>
      <c r="IFT344" s="84"/>
      <c r="IFU344" s="84"/>
      <c r="IFV344" s="84"/>
      <c r="IFW344" s="84"/>
      <c r="IFX344" s="84"/>
      <c r="IFY344" s="84"/>
      <c r="IFZ344" s="84"/>
      <c r="IGA344" s="84"/>
      <c r="IGB344" s="84"/>
      <c r="IGC344" s="84"/>
      <c r="IGD344" s="84"/>
      <c r="IGE344" s="84"/>
      <c r="IGF344" s="84"/>
      <c r="IGG344" s="84"/>
      <c r="IGH344" s="84"/>
      <c r="IGI344" s="84"/>
      <c r="IGJ344" s="84"/>
      <c r="IGK344" s="84"/>
      <c r="IGL344" s="84"/>
      <c r="IGM344" s="84"/>
      <c r="IGN344" s="84"/>
      <c r="IGO344" s="84"/>
      <c r="IGP344" s="84"/>
      <c r="IGQ344" s="84"/>
      <c r="IGR344" s="84"/>
      <c r="IGS344" s="84"/>
      <c r="IGT344" s="84"/>
      <c r="IGU344" s="84"/>
      <c r="IGV344" s="84"/>
      <c r="IGW344" s="84"/>
      <c r="IGX344" s="84"/>
      <c r="IGY344" s="84"/>
      <c r="IGZ344" s="84"/>
      <c r="IHA344" s="84"/>
      <c r="IHB344" s="84"/>
      <c r="IHC344" s="84"/>
      <c r="IHD344" s="84"/>
      <c r="IHE344" s="84"/>
      <c r="IHF344" s="84"/>
      <c r="IHG344" s="84"/>
      <c r="IHH344" s="84"/>
      <c r="IHI344" s="84"/>
      <c r="IHJ344" s="84"/>
      <c r="IHK344" s="84"/>
      <c r="IHL344" s="84"/>
      <c r="IHM344" s="84"/>
      <c r="IHN344" s="84"/>
      <c r="IHO344" s="84"/>
      <c r="IHP344" s="84"/>
      <c r="IHQ344" s="84"/>
      <c r="IHR344" s="84"/>
      <c r="IHS344" s="84"/>
      <c r="IHT344" s="84"/>
      <c r="IHU344" s="84"/>
      <c r="IHV344" s="84"/>
      <c r="IHW344" s="84"/>
      <c r="IHX344" s="84"/>
      <c r="IHY344" s="84"/>
      <c r="IHZ344" s="84"/>
      <c r="IIA344" s="84"/>
      <c r="IIB344" s="84"/>
      <c r="IIC344" s="84"/>
      <c r="IID344" s="84"/>
      <c r="IIE344" s="84"/>
      <c r="IIF344" s="84"/>
      <c r="IIG344" s="84"/>
      <c r="IIH344" s="84"/>
      <c r="III344" s="84"/>
      <c r="IIJ344" s="84"/>
      <c r="IIK344" s="84"/>
      <c r="IIL344" s="84"/>
      <c r="IIM344" s="84"/>
      <c r="IIN344" s="84"/>
      <c r="IIO344" s="84"/>
      <c r="IIP344" s="84"/>
      <c r="IIQ344" s="84"/>
      <c r="IIR344" s="84"/>
      <c r="IIS344" s="84"/>
      <c r="IIT344" s="84"/>
      <c r="IIU344" s="84"/>
      <c r="IIV344" s="84"/>
      <c r="IIW344" s="84"/>
      <c r="IIX344" s="84"/>
      <c r="IIY344" s="84"/>
      <c r="IIZ344" s="84"/>
      <c r="IJA344" s="84"/>
      <c r="IJB344" s="84"/>
      <c r="IJC344" s="84"/>
      <c r="IJD344" s="84"/>
      <c r="IJE344" s="84"/>
      <c r="IJF344" s="84"/>
      <c r="IJG344" s="84"/>
      <c r="IJH344" s="84"/>
      <c r="IJI344" s="84"/>
      <c r="IJJ344" s="84"/>
      <c r="IJK344" s="84"/>
      <c r="IJL344" s="84"/>
      <c r="IJM344" s="84"/>
      <c r="IJN344" s="84"/>
      <c r="IJO344" s="84"/>
      <c r="IJP344" s="84"/>
      <c r="IJQ344" s="84"/>
      <c r="IJR344" s="84"/>
      <c r="IJS344" s="84"/>
      <c r="IJT344" s="84"/>
      <c r="IJU344" s="84"/>
      <c r="IJV344" s="84"/>
      <c r="IJW344" s="84"/>
      <c r="IJX344" s="84"/>
      <c r="IJY344" s="84"/>
      <c r="IJZ344" s="84"/>
      <c r="IKA344" s="84"/>
      <c r="IKB344" s="84"/>
      <c r="IKC344" s="84"/>
      <c r="IKD344" s="84"/>
      <c r="IKE344" s="84"/>
      <c r="IKF344" s="84"/>
      <c r="IKG344" s="84"/>
      <c r="IKH344" s="84"/>
      <c r="IKI344" s="84"/>
      <c r="IKJ344" s="84"/>
      <c r="IKK344" s="84"/>
      <c r="IKL344" s="84"/>
      <c r="IKM344" s="84"/>
      <c r="IKN344" s="84"/>
      <c r="IKO344" s="84"/>
      <c r="IKP344" s="84"/>
      <c r="IKQ344" s="84"/>
      <c r="IKR344" s="84"/>
      <c r="IKS344" s="84"/>
      <c r="IKT344" s="84"/>
      <c r="IKU344" s="84"/>
      <c r="IKV344" s="84"/>
      <c r="IKW344" s="84"/>
      <c r="IKX344" s="84"/>
      <c r="IKY344" s="84"/>
      <c r="IKZ344" s="84"/>
      <c r="ILA344" s="84"/>
      <c r="ILB344" s="84"/>
      <c r="ILC344" s="84"/>
      <c r="ILD344" s="84"/>
      <c r="ILE344" s="84"/>
      <c r="ILF344" s="84"/>
      <c r="ILG344" s="84"/>
      <c r="ILH344" s="84"/>
      <c r="ILI344" s="84"/>
      <c r="ILJ344" s="84"/>
      <c r="ILK344" s="84"/>
      <c r="ILL344" s="84"/>
      <c r="ILM344" s="84"/>
      <c r="ILN344" s="84"/>
      <c r="ILO344" s="84"/>
      <c r="ILP344" s="84"/>
      <c r="ILQ344" s="84"/>
      <c r="ILR344" s="84"/>
      <c r="ILS344" s="84"/>
      <c r="ILT344" s="84"/>
      <c r="ILU344" s="84"/>
      <c r="ILV344" s="84"/>
      <c r="ILW344" s="84"/>
      <c r="ILX344" s="84"/>
      <c r="ILY344" s="84"/>
      <c r="ILZ344" s="84"/>
      <c r="IMA344" s="84"/>
      <c r="IMB344" s="84"/>
      <c r="IMC344" s="84"/>
      <c r="IMD344" s="84"/>
      <c r="IME344" s="84"/>
      <c r="IMF344" s="84"/>
      <c r="IMG344" s="84"/>
      <c r="IMH344" s="84"/>
      <c r="IMI344" s="84"/>
      <c r="IMJ344" s="84"/>
      <c r="IMK344" s="84"/>
      <c r="IML344" s="84"/>
      <c r="IMM344" s="84"/>
      <c r="IMN344" s="84"/>
      <c r="IMO344" s="84"/>
      <c r="IMP344" s="84"/>
      <c r="IMQ344" s="84"/>
      <c r="IMR344" s="84"/>
      <c r="IMS344" s="84"/>
      <c r="IMT344" s="84"/>
      <c r="IMU344" s="84"/>
      <c r="IMV344" s="84"/>
      <c r="IMW344" s="84"/>
      <c r="IMX344" s="84"/>
      <c r="IMY344" s="84"/>
      <c r="IMZ344" s="84"/>
      <c r="INA344" s="84"/>
      <c r="INB344" s="84"/>
      <c r="INC344" s="84"/>
      <c r="IND344" s="84"/>
      <c r="INE344" s="84"/>
      <c r="INF344" s="84"/>
      <c r="ING344" s="84"/>
      <c r="INH344" s="84"/>
      <c r="INI344" s="84"/>
      <c r="INJ344" s="84"/>
      <c r="INK344" s="84"/>
      <c r="INL344" s="84"/>
      <c r="INM344" s="84"/>
      <c r="INN344" s="84"/>
      <c r="INO344" s="84"/>
      <c r="INP344" s="84"/>
      <c r="INQ344" s="84"/>
      <c r="INR344" s="84"/>
      <c r="INS344" s="84"/>
      <c r="INT344" s="84"/>
      <c r="INU344" s="84"/>
      <c r="INV344" s="84"/>
      <c r="INW344" s="84"/>
      <c r="INX344" s="84"/>
      <c r="INY344" s="84"/>
      <c r="INZ344" s="84"/>
      <c r="IOA344" s="84"/>
      <c r="IOB344" s="84"/>
      <c r="IOC344" s="84"/>
      <c r="IOD344" s="84"/>
      <c r="IOE344" s="84"/>
      <c r="IOF344" s="84"/>
      <c r="IOG344" s="84"/>
      <c r="IOH344" s="84"/>
      <c r="IOI344" s="84"/>
      <c r="IOJ344" s="84"/>
      <c r="IOK344" s="84"/>
      <c r="IOL344" s="84"/>
      <c r="IOM344" s="84"/>
      <c r="ION344" s="84"/>
      <c r="IOO344" s="84"/>
      <c r="IOP344" s="84"/>
      <c r="IOQ344" s="84"/>
      <c r="IOR344" s="84"/>
      <c r="IOS344" s="84"/>
      <c r="IOT344" s="84"/>
      <c r="IOU344" s="84"/>
      <c r="IOV344" s="84"/>
      <c r="IOW344" s="84"/>
      <c r="IOX344" s="84"/>
      <c r="IOY344" s="84"/>
      <c r="IOZ344" s="84"/>
      <c r="IPA344" s="84"/>
      <c r="IPB344" s="84"/>
      <c r="IPC344" s="84"/>
      <c r="IPD344" s="84"/>
      <c r="IPE344" s="84"/>
      <c r="IPF344" s="84"/>
      <c r="IPG344" s="84"/>
      <c r="IPH344" s="84"/>
      <c r="IPI344" s="84"/>
      <c r="IPJ344" s="84"/>
      <c r="IPK344" s="84"/>
      <c r="IPL344" s="84"/>
      <c r="IPM344" s="84"/>
      <c r="IPN344" s="84"/>
      <c r="IPO344" s="84"/>
      <c r="IPP344" s="84"/>
      <c r="IPQ344" s="84"/>
      <c r="IPR344" s="84"/>
      <c r="IPS344" s="84"/>
      <c r="IPT344" s="84"/>
      <c r="IPU344" s="84"/>
      <c r="IPV344" s="84"/>
      <c r="IPW344" s="84"/>
      <c r="IPX344" s="84"/>
      <c r="IPY344" s="84"/>
      <c r="IPZ344" s="84"/>
      <c r="IQA344" s="84"/>
      <c r="IQB344" s="84"/>
      <c r="IQC344" s="84"/>
      <c r="IQD344" s="84"/>
      <c r="IQE344" s="84"/>
      <c r="IQF344" s="84"/>
      <c r="IQG344" s="84"/>
      <c r="IQH344" s="84"/>
      <c r="IQI344" s="84"/>
      <c r="IQJ344" s="84"/>
      <c r="IQK344" s="84"/>
      <c r="IQL344" s="84"/>
      <c r="IQM344" s="84"/>
      <c r="IQN344" s="84"/>
      <c r="IQO344" s="84"/>
      <c r="IQP344" s="84"/>
      <c r="IQQ344" s="84"/>
      <c r="IQR344" s="84"/>
      <c r="IQS344" s="84"/>
      <c r="IQT344" s="84"/>
      <c r="IQU344" s="84"/>
      <c r="IQV344" s="84"/>
      <c r="IQW344" s="84"/>
      <c r="IQX344" s="84"/>
      <c r="IQY344" s="84"/>
      <c r="IQZ344" s="84"/>
      <c r="IRA344" s="84"/>
      <c r="IRB344" s="84"/>
      <c r="IRC344" s="84"/>
      <c r="IRD344" s="84"/>
      <c r="IRE344" s="84"/>
      <c r="IRF344" s="84"/>
      <c r="IRG344" s="84"/>
      <c r="IRH344" s="84"/>
      <c r="IRI344" s="84"/>
      <c r="IRJ344" s="84"/>
      <c r="IRK344" s="84"/>
      <c r="IRL344" s="84"/>
      <c r="IRM344" s="84"/>
      <c r="IRN344" s="84"/>
      <c r="IRO344" s="84"/>
      <c r="IRP344" s="84"/>
      <c r="IRQ344" s="84"/>
      <c r="IRR344" s="84"/>
      <c r="IRS344" s="84"/>
      <c r="IRT344" s="84"/>
      <c r="IRU344" s="84"/>
      <c r="IRV344" s="84"/>
      <c r="IRW344" s="84"/>
      <c r="IRX344" s="84"/>
      <c r="IRY344" s="84"/>
      <c r="IRZ344" s="84"/>
      <c r="ISA344" s="84"/>
      <c r="ISB344" s="84"/>
      <c r="ISC344" s="84"/>
      <c r="ISD344" s="84"/>
      <c r="ISE344" s="84"/>
      <c r="ISF344" s="84"/>
      <c r="ISG344" s="84"/>
      <c r="ISH344" s="84"/>
      <c r="ISI344" s="84"/>
      <c r="ISJ344" s="84"/>
      <c r="ISK344" s="84"/>
      <c r="ISL344" s="84"/>
      <c r="ISM344" s="84"/>
      <c r="ISN344" s="84"/>
      <c r="ISO344" s="84"/>
      <c r="ISP344" s="84"/>
      <c r="ISQ344" s="84"/>
      <c r="ISR344" s="84"/>
      <c r="ISS344" s="84"/>
      <c r="IST344" s="84"/>
      <c r="ISU344" s="84"/>
      <c r="ISV344" s="84"/>
      <c r="ISW344" s="84"/>
      <c r="ISX344" s="84"/>
      <c r="ISY344" s="84"/>
      <c r="ISZ344" s="84"/>
      <c r="ITA344" s="84"/>
      <c r="ITB344" s="84"/>
      <c r="ITC344" s="84"/>
      <c r="ITD344" s="84"/>
      <c r="ITE344" s="84"/>
      <c r="ITF344" s="84"/>
      <c r="ITG344" s="84"/>
      <c r="ITH344" s="84"/>
      <c r="ITI344" s="84"/>
      <c r="ITJ344" s="84"/>
      <c r="ITK344" s="84"/>
      <c r="ITL344" s="84"/>
      <c r="ITM344" s="84"/>
      <c r="ITN344" s="84"/>
      <c r="ITO344" s="84"/>
      <c r="ITP344" s="84"/>
      <c r="ITQ344" s="84"/>
      <c r="ITR344" s="84"/>
      <c r="ITS344" s="84"/>
      <c r="ITT344" s="84"/>
      <c r="ITU344" s="84"/>
      <c r="ITV344" s="84"/>
      <c r="ITW344" s="84"/>
      <c r="ITX344" s="84"/>
      <c r="ITY344" s="84"/>
      <c r="ITZ344" s="84"/>
      <c r="IUA344" s="84"/>
      <c r="IUB344" s="84"/>
      <c r="IUC344" s="84"/>
      <c r="IUD344" s="84"/>
      <c r="IUE344" s="84"/>
      <c r="IUF344" s="84"/>
      <c r="IUG344" s="84"/>
      <c r="IUH344" s="84"/>
      <c r="IUI344" s="84"/>
      <c r="IUJ344" s="84"/>
      <c r="IUK344" s="84"/>
      <c r="IUL344" s="84"/>
      <c r="IUM344" s="84"/>
      <c r="IUN344" s="84"/>
      <c r="IUO344" s="84"/>
      <c r="IUP344" s="84"/>
      <c r="IUQ344" s="84"/>
      <c r="IUR344" s="84"/>
      <c r="IUS344" s="84"/>
      <c r="IUT344" s="84"/>
      <c r="IUU344" s="84"/>
      <c r="IUV344" s="84"/>
      <c r="IUW344" s="84"/>
      <c r="IUX344" s="84"/>
      <c r="IUY344" s="84"/>
      <c r="IUZ344" s="84"/>
      <c r="IVA344" s="84"/>
      <c r="IVB344" s="84"/>
      <c r="IVC344" s="84"/>
      <c r="IVD344" s="84"/>
      <c r="IVE344" s="84"/>
      <c r="IVF344" s="84"/>
      <c r="IVG344" s="84"/>
      <c r="IVH344" s="84"/>
      <c r="IVI344" s="84"/>
      <c r="IVJ344" s="84"/>
      <c r="IVK344" s="84"/>
      <c r="IVL344" s="84"/>
      <c r="IVM344" s="84"/>
      <c r="IVN344" s="84"/>
      <c r="IVO344" s="84"/>
      <c r="IVP344" s="84"/>
      <c r="IVQ344" s="84"/>
      <c r="IVR344" s="84"/>
      <c r="IVS344" s="84"/>
      <c r="IVT344" s="84"/>
      <c r="IVU344" s="84"/>
      <c r="IVV344" s="84"/>
      <c r="IVW344" s="84"/>
      <c r="IVX344" s="84"/>
      <c r="IVY344" s="84"/>
      <c r="IVZ344" s="84"/>
      <c r="IWA344" s="84"/>
      <c r="IWB344" s="84"/>
      <c r="IWC344" s="84"/>
      <c r="IWD344" s="84"/>
      <c r="IWE344" s="84"/>
      <c r="IWF344" s="84"/>
      <c r="IWG344" s="84"/>
      <c r="IWH344" s="84"/>
      <c r="IWI344" s="84"/>
      <c r="IWJ344" s="84"/>
      <c r="IWK344" s="84"/>
      <c r="IWL344" s="84"/>
      <c r="IWM344" s="84"/>
      <c r="IWN344" s="84"/>
      <c r="IWO344" s="84"/>
      <c r="IWP344" s="84"/>
      <c r="IWQ344" s="84"/>
      <c r="IWR344" s="84"/>
      <c r="IWS344" s="84"/>
      <c r="IWT344" s="84"/>
      <c r="IWU344" s="84"/>
      <c r="IWV344" s="84"/>
      <c r="IWW344" s="84"/>
      <c r="IWX344" s="84"/>
      <c r="IWY344" s="84"/>
      <c r="IWZ344" s="84"/>
      <c r="IXA344" s="84"/>
      <c r="IXB344" s="84"/>
      <c r="IXC344" s="84"/>
      <c r="IXD344" s="84"/>
      <c r="IXE344" s="84"/>
      <c r="IXF344" s="84"/>
      <c r="IXG344" s="84"/>
      <c r="IXH344" s="84"/>
      <c r="IXI344" s="84"/>
      <c r="IXJ344" s="84"/>
      <c r="IXK344" s="84"/>
      <c r="IXL344" s="84"/>
      <c r="IXM344" s="84"/>
      <c r="IXN344" s="84"/>
      <c r="IXO344" s="84"/>
      <c r="IXP344" s="84"/>
      <c r="IXQ344" s="84"/>
      <c r="IXR344" s="84"/>
      <c r="IXS344" s="84"/>
      <c r="IXT344" s="84"/>
      <c r="IXU344" s="84"/>
      <c r="IXV344" s="84"/>
      <c r="IXW344" s="84"/>
      <c r="IXX344" s="84"/>
      <c r="IXY344" s="84"/>
      <c r="IXZ344" s="84"/>
      <c r="IYA344" s="84"/>
      <c r="IYB344" s="84"/>
      <c r="IYC344" s="84"/>
      <c r="IYD344" s="84"/>
      <c r="IYE344" s="84"/>
      <c r="IYF344" s="84"/>
      <c r="IYG344" s="84"/>
      <c r="IYH344" s="84"/>
      <c r="IYI344" s="84"/>
      <c r="IYJ344" s="84"/>
      <c r="IYK344" s="84"/>
      <c r="IYL344" s="84"/>
      <c r="IYM344" s="84"/>
      <c r="IYN344" s="84"/>
      <c r="IYO344" s="84"/>
      <c r="IYP344" s="84"/>
      <c r="IYQ344" s="84"/>
      <c r="IYR344" s="84"/>
      <c r="IYS344" s="84"/>
      <c r="IYT344" s="84"/>
      <c r="IYU344" s="84"/>
      <c r="IYV344" s="84"/>
      <c r="IYW344" s="84"/>
      <c r="IYX344" s="84"/>
      <c r="IYY344" s="84"/>
      <c r="IYZ344" s="84"/>
      <c r="IZA344" s="84"/>
      <c r="IZB344" s="84"/>
      <c r="IZC344" s="84"/>
      <c r="IZD344" s="84"/>
      <c r="IZE344" s="84"/>
      <c r="IZF344" s="84"/>
      <c r="IZG344" s="84"/>
      <c r="IZH344" s="84"/>
      <c r="IZI344" s="84"/>
      <c r="IZJ344" s="84"/>
      <c r="IZK344" s="84"/>
      <c r="IZL344" s="84"/>
      <c r="IZM344" s="84"/>
      <c r="IZN344" s="84"/>
      <c r="IZO344" s="84"/>
      <c r="IZP344" s="84"/>
      <c r="IZQ344" s="84"/>
      <c r="IZR344" s="84"/>
      <c r="IZS344" s="84"/>
      <c r="IZT344" s="84"/>
      <c r="IZU344" s="84"/>
      <c r="IZV344" s="84"/>
      <c r="IZW344" s="84"/>
      <c r="IZX344" s="84"/>
      <c r="IZY344" s="84"/>
      <c r="IZZ344" s="84"/>
      <c r="JAA344" s="84"/>
      <c r="JAB344" s="84"/>
      <c r="JAC344" s="84"/>
      <c r="JAD344" s="84"/>
      <c r="JAE344" s="84"/>
      <c r="JAF344" s="84"/>
      <c r="JAG344" s="84"/>
      <c r="JAH344" s="84"/>
      <c r="JAI344" s="84"/>
      <c r="JAJ344" s="84"/>
      <c r="JAK344" s="84"/>
      <c r="JAL344" s="84"/>
      <c r="JAM344" s="84"/>
      <c r="JAN344" s="84"/>
      <c r="JAO344" s="84"/>
      <c r="JAP344" s="84"/>
      <c r="JAQ344" s="84"/>
      <c r="JAR344" s="84"/>
      <c r="JAS344" s="84"/>
      <c r="JAT344" s="84"/>
      <c r="JAU344" s="84"/>
      <c r="JAV344" s="84"/>
      <c r="JAW344" s="84"/>
      <c r="JAX344" s="84"/>
      <c r="JAY344" s="84"/>
      <c r="JAZ344" s="84"/>
      <c r="JBA344" s="84"/>
      <c r="JBB344" s="84"/>
      <c r="JBC344" s="84"/>
      <c r="JBD344" s="84"/>
      <c r="JBE344" s="84"/>
      <c r="JBF344" s="84"/>
      <c r="JBG344" s="84"/>
      <c r="JBH344" s="84"/>
      <c r="JBI344" s="84"/>
      <c r="JBJ344" s="84"/>
      <c r="JBK344" s="84"/>
      <c r="JBL344" s="84"/>
      <c r="JBM344" s="84"/>
      <c r="JBN344" s="84"/>
      <c r="JBO344" s="84"/>
      <c r="JBP344" s="84"/>
      <c r="JBQ344" s="84"/>
      <c r="JBR344" s="84"/>
      <c r="JBS344" s="84"/>
      <c r="JBT344" s="84"/>
      <c r="JBU344" s="84"/>
      <c r="JBV344" s="84"/>
      <c r="JBW344" s="84"/>
      <c r="JBX344" s="84"/>
      <c r="JBY344" s="84"/>
      <c r="JBZ344" s="84"/>
      <c r="JCA344" s="84"/>
      <c r="JCB344" s="84"/>
      <c r="JCC344" s="84"/>
      <c r="JCD344" s="84"/>
      <c r="JCE344" s="84"/>
      <c r="JCF344" s="84"/>
      <c r="JCG344" s="84"/>
      <c r="JCH344" s="84"/>
      <c r="JCI344" s="84"/>
      <c r="JCJ344" s="84"/>
      <c r="JCK344" s="84"/>
      <c r="JCL344" s="84"/>
      <c r="JCM344" s="84"/>
      <c r="JCN344" s="84"/>
      <c r="JCO344" s="84"/>
      <c r="JCP344" s="84"/>
      <c r="JCQ344" s="84"/>
      <c r="JCR344" s="84"/>
      <c r="JCS344" s="84"/>
      <c r="JCT344" s="84"/>
      <c r="JCU344" s="84"/>
      <c r="JCV344" s="84"/>
      <c r="JCW344" s="84"/>
      <c r="JCX344" s="84"/>
      <c r="JCY344" s="84"/>
      <c r="JCZ344" s="84"/>
      <c r="JDA344" s="84"/>
      <c r="JDB344" s="84"/>
      <c r="JDC344" s="84"/>
      <c r="JDD344" s="84"/>
      <c r="JDE344" s="84"/>
      <c r="JDF344" s="84"/>
      <c r="JDG344" s="84"/>
      <c r="JDH344" s="84"/>
      <c r="JDI344" s="84"/>
      <c r="JDJ344" s="84"/>
      <c r="JDK344" s="84"/>
      <c r="JDL344" s="84"/>
      <c r="JDM344" s="84"/>
      <c r="JDN344" s="84"/>
      <c r="JDO344" s="84"/>
      <c r="JDP344" s="84"/>
      <c r="JDQ344" s="84"/>
      <c r="JDR344" s="84"/>
      <c r="JDS344" s="84"/>
      <c r="JDT344" s="84"/>
      <c r="JDU344" s="84"/>
      <c r="JDV344" s="84"/>
      <c r="JDW344" s="84"/>
      <c r="JDX344" s="84"/>
      <c r="JDY344" s="84"/>
      <c r="JDZ344" s="84"/>
      <c r="JEA344" s="84"/>
      <c r="JEB344" s="84"/>
      <c r="JEC344" s="84"/>
      <c r="JED344" s="84"/>
      <c r="JEE344" s="84"/>
      <c r="JEF344" s="84"/>
      <c r="JEG344" s="84"/>
      <c r="JEH344" s="84"/>
      <c r="JEI344" s="84"/>
      <c r="JEJ344" s="84"/>
      <c r="JEK344" s="84"/>
      <c r="JEL344" s="84"/>
      <c r="JEM344" s="84"/>
      <c r="JEN344" s="84"/>
      <c r="JEO344" s="84"/>
      <c r="JEP344" s="84"/>
      <c r="JEQ344" s="84"/>
      <c r="JER344" s="84"/>
      <c r="JES344" s="84"/>
      <c r="JET344" s="84"/>
      <c r="JEU344" s="84"/>
      <c r="JEV344" s="84"/>
      <c r="JEW344" s="84"/>
      <c r="JEX344" s="84"/>
      <c r="JEY344" s="84"/>
      <c r="JEZ344" s="84"/>
      <c r="JFA344" s="84"/>
      <c r="JFB344" s="84"/>
      <c r="JFC344" s="84"/>
      <c r="JFD344" s="84"/>
      <c r="JFE344" s="84"/>
      <c r="JFF344" s="84"/>
      <c r="JFG344" s="84"/>
      <c r="JFH344" s="84"/>
      <c r="JFI344" s="84"/>
      <c r="JFJ344" s="84"/>
      <c r="JFK344" s="84"/>
      <c r="JFL344" s="84"/>
      <c r="JFM344" s="84"/>
      <c r="JFN344" s="84"/>
      <c r="JFO344" s="84"/>
      <c r="JFP344" s="84"/>
      <c r="JFQ344" s="84"/>
      <c r="JFR344" s="84"/>
      <c r="JFS344" s="84"/>
      <c r="JFT344" s="84"/>
      <c r="JFU344" s="84"/>
      <c r="JFV344" s="84"/>
      <c r="JFW344" s="84"/>
      <c r="JFX344" s="84"/>
      <c r="JFY344" s="84"/>
      <c r="JFZ344" s="84"/>
      <c r="JGA344" s="84"/>
      <c r="JGB344" s="84"/>
      <c r="JGC344" s="84"/>
      <c r="JGD344" s="84"/>
      <c r="JGE344" s="84"/>
      <c r="JGF344" s="84"/>
      <c r="JGG344" s="84"/>
      <c r="JGH344" s="84"/>
      <c r="JGI344" s="84"/>
      <c r="JGJ344" s="84"/>
      <c r="JGK344" s="84"/>
      <c r="JGL344" s="84"/>
      <c r="JGM344" s="84"/>
      <c r="JGN344" s="84"/>
      <c r="JGO344" s="84"/>
      <c r="JGP344" s="84"/>
      <c r="JGQ344" s="84"/>
      <c r="JGR344" s="84"/>
      <c r="JGS344" s="84"/>
      <c r="JGT344" s="84"/>
      <c r="JGU344" s="84"/>
      <c r="JGV344" s="84"/>
      <c r="JGW344" s="84"/>
      <c r="JGX344" s="84"/>
      <c r="JGY344" s="84"/>
      <c r="JGZ344" s="84"/>
      <c r="JHA344" s="84"/>
      <c r="JHB344" s="84"/>
      <c r="JHC344" s="84"/>
      <c r="JHD344" s="84"/>
      <c r="JHE344" s="84"/>
      <c r="JHF344" s="84"/>
      <c r="JHG344" s="84"/>
      <c r="JHH344" s="84"/>
      <c r="JHI344" s="84"/>
      <c r="JHJ344" s="84"/>
      <c r="JHK344" s="84"/>
      <c r="JHL344" s="84"/>
      <c r="JHM344" s="84"/>
      <c r="JHN344" s="84"/>
      <c r="JHO344" s="84"/>
      <c r="JHP344" s="84"/>
      <c r="JHQ344" s="84"/>
      <c r="JHR344" s="84"/>
      <c r="JHS344" s="84"/>
      <c r="JHT344" s="84"/>
      <c r="JHU344" s="84"/>
      <c r="JHV344" s="84"/>
      <c r="JHW344" s="84"/>
      <c r="JHX344" s="84"/>
      <c r="JHY344" s="84"/>
      <c r="JHZ344" s="84"/>
      <c r="JIA344" s="84"/>
      <c r="JIB344" s="84"/>
      <c r="JIC344" s="84"/>
      <c r="JID344" s="84"/>
      <c r="JIE344" s="84"/>
      <c r="JIF344" s="84"/>
      <c r="JIG344" s="84"/>
      <c r="JIH344" s="84"/>
      <c r="JII344" s="84"/>
      <c r="JIJ344" s="84"/>
      <c r="JIK344" s="84"/>
      <c r="JIL344" s="84"/>
      <c r="JIM344" s="84"/>
      <c r="JIN344" s="84"/>
      <c r="JIO344" s="84"/>
      <c r="JIP344" s="84"/>
      <c r="JIQ344" s="84"/>
      <c r="JIR344" s="84"/>
      <c r="JIS344" s="84"/>
      <c r="JIT344" s="84"/>
      <c r="JIU344" s="84"/>
      <c r="JIV344" s="84"/>
      <c r="JIW344" s="84"/>
      <c r="JIX344" s="84"/>
      <c r="JIY344" s="84"/>
      <c r="JIZ344" s="84"/>
      <c r="JJA344" s="84"/>
      <c r="JJB344" s="84"/>
      <c r="JJC344" s="84"/>
      <c r="JJD344" s="84"/>
      <c r="JJE344" s="84"/>
      <c r="JJF344" s="84"/>
      <c r="JJG344" s="84"/>
      <c r="JJH344" s="84"/>
      <c r="JJI344" s="84"/>
      <c r="JJJ344" s="84"/>
      <c r="JJK344" s="84"/>
      <c r="JJL344" s="84"/>
      <c r="JJM344" s="84"/>
      <c r="JJN344" s="84"/>
      <c r="JJO344" s="84"/>
      <c r="JJP344" s="84"/>
      <c r="JJQ344" s="84"/>
      <c r="JJR344" s="84"/>
      <c r="JJS344" s="84"/>
      <c r="JJT344" s="84"/>
      <c r="JJU344" s="84"/>
      <c r="JJV344" s="84"/>
      <c r="JJW344" s="84"/>
      <c r="JJX344" s="84"/>
      <c r="JJY344" s="84"/>
      <c r="JJZ344" s="84"/>
      <c r="JKA344" s="84"/>
      <c r="JKB344" s="84"/>
      <c r="JKC344" s="84"/>
      <c r="JKD344" s="84"/>
      <c r="JKE344" s="84"/>
      <c r="JKF344" s="84"/>
      <c r="JKG344" s="84"/>
      <c r="JKH344" s="84"/>
      <c r="JKI344" s="84"/>
      <c r="JKJ344" s="84"/>
      <c r="JKK344" s="84"/>
      <c r="JKL344" s="84"/>
      <c r="JKM344" s="84"/>
      <c r="JKN344" s="84"/>
      <c r="JKO344" s="84"/>
      <c r="JKP344" s="84"/>
      <c r="JKQ344" s="84"/>
      <c r="JKR344" s="84"/>
      <c r="JKS344" s="84"/>
      <c r="JKT344" s="84"/>
      <c r="JKU344" s="84"/>
      <c r="JKV344" s="84"/>
      <c r="JKW344" s="84"/>
      <c r="JKX344" s="84"/>
      <c r="JKY344" s="84"/>
      <c r="JKZ344" s="84"/>
      <c r="JLA344" s="84"/>
      <c r="JLB344" s="84"/>
      <c r="JLC344" s="84"/>
      <c r="JLD344" s="84"/>
      <c r="JLE344" s="84"/>
      <c r="JLF344" s="84"/>
      <c r="JLG344" s="84"/>
      <c r="JLH344" s="84"/>
      <c r="JLI344" s="84"/>
      <c r="JLJ344" s="84"/>
      <c r="JLK344" s="84"/>
      <c r="JLL344" s="84"/>
      <c r="JLM344" s="84"/>
      <c r="JLN344" s="84"/>
      <c r="JLO344" s="84"/>
      <c r="JLP344" s="84"/>
      <c r="JLQ344" s="84"/>
      <c r="JLR344" s="84"/>
      <c r="JLS344" s="84"/>
      <c r="JLT344" s="84"/>
      <c r="JLU344" s="84"/>
      <c r="JLV344" s="84"/>
      <c r="JLW344" s="84"/>
      <c r="JLX344" s="84"/>
      <c r="JLY344" s="84"/>
      <c r="JLZ344" s="84"/>
      <c r="JMA344" s="84"/>
      <c r="JMB344" s="84"/>
      <c r="JMC344" s="84"/>
      <c r="JMD344" s="84"/>
      <c r="JME344" s="84"/>
      <c r="JMF344" s="84"/>
      <c r="JMG344" s="84"/>
      <c r="JMH344" s="84"/>
      <c r="JMI344" s="84"/>
      <c r="JMJ344" s="84"/>
      <c r="JMK344" s="84"/>
      <c r="JML344" s="84"/>
      <c r="JMM344" s="84"/>
      <c r="JMN344" s="84"/>
      <c r="JMO344" s="84"/>
      <c r="JMP344" s="84"/>
      <c r="JMQ344" s="84"/>
      <c r="JMR344" s="84"/>
      <c r="JMS344" s="84"/>
      <c r="JMT344" s="84"/>
      <c r="JMU344" s="84"/>
      <c r="JMV344" s="84"/>
      <c r="JMW344" s="84"/>
      <c r="JMX344" s="84"/>
      <c r="JMY344" s="84"/>
      <c r="JMZ344" s="84"/>
      <c r="JNA344" s="84"/>
      <c r="JNB344" s="84"/>
      <c r="JNC344" s="84"/>
      <c r="JND344" s="84"/>
      <c r="JNE344" s="84"/>
      <c r="JNF344" s="84"/>
      <c r="JNG344" s="84"/>
      <c r="JNH344" s="84"/>
      <c r="JNI344" s="84"/>
      <c r="JNJ344" s="84"/>
      <c r="JNK344" s="84"/>
      <c r="JNL344" s="84"/>
      <c r="JNM344" s="84"/>
      <c r="JNN344" s="84"/>
      <c r="JNO344" s="84"/>
      <c r="JNP344" s="84"/>
      <c r="JNQ344" s="84"/>
      <c r="JNR344" s="84"/>
      <c r="JNS344" s="84"/>
      <c r="JNT344" s="84"/>
      <c r="JNU344" s="84"/>
      <c r="JNV344" s="84"/>
      <c r="JNW344" s="84"/>
      <c r="JNX344" s="84"/>
      <c r="JNY344" s="84"/>
      <c r="JNZ344" s="84"/>
      <c r="JOA344" s="84"/>
      <c r="JOB344" s="84"/>
      <c r="JOC344" s="84"/>
      <c r="JOD344" s="84"/>
      <c r="JOE344" s="84"/>
      <c r="JOF344" s="84"/>
      <c r="JOG344" s="84"/>
      <c r="JOH344" s="84"/>
      <c r="JOI344" s="84"/>
      <c r="JOJ344" s="84"/>
      <c r="JOK344" s="84"/>
      <c r="JOL344" s="84"/>
      <c r="JOM344" s="84"/>
      <c r="JON344" s="84"/>
      <c r="JOO344" s="84"/>
      <c r="JOP344" s="84"/>
      <c r="JOQ344" s="84"/>
      <c r="JOR344" s="84"/>
      <c r="JOS344" s="84"/>
      <c r="JOT344" s="84"/>
      <c r="JOU344" s="84"/>
      <c r="JOV344" s="84"/>
      <c r="JOW344" s="84"/>
      <c r="JOX344" s="84"/>
      <c r="JOY344" s="84"/>
      <c r="JOZ344" s="84"/>
      <c r="JPA344" s="84"/>
      <c r="JPB344" s="84"/>
      <c r="JPC344" s="84"/>
      <c r="JPD344" s="84"/>
      <c r="JPE344" s="84"/>
      <c r="JPF344" s="84"/>
      <c r="JPG344" s="84"/>
      <c r="JPH344" s="84"/>
      <c r="JPI344" s="84"/>
      <c r="JPJ344" s="84"/>
      <c r="JPK344" s="84"/>
      <c r="JPL344" s="84"/>
      <c r="JPM344" s="84"/>
      <c r="JPN344" s="84"/>
      <c r="JPO344" s="84"/>
      <c r="JPP344" s="84"/>
      <c r="JPQ344" s="84"/>
      <c r="JPR344" s="84"/>
      <c r="JPS344" s="84"/>
      <c r="JPT344" s="84"/>
      <c r="JPU344" s="84"/>
      <c r="JPV344" s="84"/>
      <c r="JPW344" s="84"/>
      <c r="JPX344" s="84"/>
      <c r="JPY344" s="84"/>
      <c r="JPZ344" s="84"/>
      <c r="JQA344" s="84"/>
      <c r="JQB344" s="84"/>
      <c r="JQC344" s="84"/>
      <c r="JQD344" s="84"/>
      <c r="JQE344" s="84"/>
      <c r="JQF344" s="84"/>
      <c r="JQG344" s="84"/>
      <c r="JQH344" s="84"/>
      <c r="JQI344" s="84"/>
      <c r="JQJ344" s="84"/>
      <c r="JQK344" s="84"/>
      <c r="JQL344" s="84"/>
      <c r="JQM344" s="84"/>
      <c r="JQN344" s="84"/>
      <c r="JQO344" s="84"/>
      <c r="JQP344" s="84"/>
      <c r="JQQ344" s="84"/>
      <c r="JQR344" s="84"/>
      <c r="JQS344" s="84"/>
      <c r="JQT344" s="84"/>
      <c r="JQU344" s="84"/>
      <c r="JQV344" s="84"/>
      <c r="JQW344" s="84"/>
      <c r="JQX344" s="84"/>
      <c r="JQY344" s="84"/>
      <c r="JQZ344" s="84"/>
      <c r="JRA344" s="84"/>
      <c r="JRB344" s="84"/>
      <c r="JRC344" s="84"/>
      <c r="JRD344" s="84"/>
      <c r="JRE344" s="84"/>
      <c r="JRF344" s="84"/>
      <c r="JRG344" s="84"/>
      <c r="JRH344" s="84"/>
      <c r="JRI344" s="84"/>
      <c r="JRJ344" s="84"/>
      <c r="JRK344" s="84"/>
      <c r="JRL344" s="84"/>
      <c r="JRM344" s="84"/>
      <c r="JRN344" s="84"/>
      <c r="JRO344" s="84"/>
      <c r="JRP344" s="84"/>
      <c r="JRQ344" s="84"/>
      <c r="JRR344" s="84"/>
      <c r="JRS344" s="84"/>
      <c r="JRT344" s="84"/>
      <c r="JRU344" s="84"/>
      <c r="JRV344" s="84"/>
      <c r="JRW344" s="84"/>
      <c r="JRX344" s="84"/>
      <c r="JRY344" s="84"/>
      <c r="JRZ344" s="84"/>
      <c r="JSA344" s="84"/>
      <c r="JSB344" s="84"/>
      <c r="JSC344" s="84"/>
      <c r="JSD344" s="84"/>
      <c r="JSE344" s="84"/>
      <c r="JSF344" s="84"/>
      <c r="JSG344" s="84"/>
      <c r="JSH344" s="84"/>
      <c r="JSI344" s="84"/>
      <c r="JSJ344" s="84"/>
      <c r="JSK344" s="84"/>
      <c r="JSL344" s="84"/>
      <c r="JSM344" s="84"/>
      <c r="JSN344" s="84"/>
      <c r="JSO344" s="84"/>
      <c r="JSP344" s="84"/>
      <c r="JSQ344" s="84"/>
      <c r="JSR344" s="84"/>
      <c r="JSS344" s="84"/>
      <c r="JST344" s="84"/>
      <c r="JSU344" s="84"/>
      <c r="JSV344" s="84"/>
      <c r="JSW344" s="84"/>
      <c r="JSX344" s="84"/>
      <c r="JSY344" s="84"/>
      <c r="JSZ344" s="84"/>
      <c r="JTA344" s="84"/>
      <c r="JTB344" s="84"/>
      <c r="JTC344" s="84"/>
      <c r="JTD344" s="84"/>
      <c r="JTE344" s="84"/>
      <c r="JTF344" s="84"/>
      <c r="JTG344" s="84"/>
      <c r="JTH344" s="84"/>
      <c r="JTI344" s="84"/>
      <c r="JTJ344" s="84"/>
      <c r="JTK344" s="84"/>
      <c r="JTL344" s="84"/>
      <c r="JTM344" s="84"/>
      <c r="JTN344" s="84"/>
      <c r="JTO344" s="84"/>
      <c r="JTP344" s="84"/>
      <c r="JTQ344" s="84"/>
      <c r="JTR344" s="84"/>
      <c r="JTS344" s="84"/>
      <c r="JTT344" s="84"/>
      <c r="JTU344" s="84"/>
      <c r="JTV344" s="84"/>
      <c r="JTW344" s="84"/>
      <c r="JTX344" s="84"/>
      <c r="JTY344" s="84"/>
      <c r="JTZ344" s="84"/>
      <c r="JUA344" s="84"/>
      <c r="JUB344" s="84"/>
      <c r="JUC344" s="84"/>
      <c r="JUD344" s="84"/>
      <c r="JUE344" s="84"/>
      <c r="JUF344" s="84"/>
      <c r="JUG344" s="84"/>
      <c r="JUH344" s="84"/>
      <c r="JUI344" s="84"/>
      <c r="JUJ344" s="84"/>
      <c r="JUK344" s="84"/>
      <c r="JUL344" s="84"/>
      <c r="JUM344" s="84"/>
      <c r="JUN344" s="84"/>
      <c r="JUO344" s="84"/>
      <c r="JUP344" s="84"/>
      <c r="JUQ344" s="84"/>
      <c r="JUR344" s="84"/>
      <c r="JUS344" s="84"/>
      <c r="JUT344" s="84"/>
      <c r="JUU344" s="84"/>
      <c r="JUV344" s="84"/>
      <c r="JUW344" s="84"/>
      <c r="JUX344" s="84"/>
      <c r="JUY344" s="84"/>
      <c r="JUZ344" s="84"/>
      <c r="JVA344" s="84"/>
      <c r="JVB344" s="84"/>
      <c r="JVC344" s="84"/>
      <c r="JVD344" s="84"/>
      <c r="JVE344" s="84"/>
      <c r="JVF344" s="84"/>
      <c r="JVG344" s="84"/>
      <c r="JVH344" s="84"/>
      <c r="JVI344" s="84"/>
      <c r="JVJ344" s="84"/>
      <c r="JVK344" s="84"/>
      <c r="JVL344" s="84"/>
      <c r="JVM344" s="84"/>
      <c r="JVN344" s="84"/>
      <c r="JVO344" s="84"/>
      <c r="JVP344" s="84"/>
      <c r="JVQ344" s="84"/>
      <c r="JVR344" s="84"/>
      <c r="JVS344" s="84"/>
      <c r="JVT344" s="84"/>
      <c r="JVU344" s="84"/>
      <c r="JVV344" s="84"/>
      <c r="JVW344" s="84"/>
      <c r="JVX344" s="84"/>
      <c r="JVY344" s="84"/>
      <c r="JVZ344" s="84"/>
      <c r="JWA344" s="84"/>
      <c r="JWB344" s="84"/>
      <c r="JWC344" s="84"/>
      <c r="JWD344" s="84"/>
      <c r="JWE344" s="84"/>
      <c r="JWF344" s="84"/>
      <c r="JWG344" s="84"/>
      <c r="JWH344" s="84"/>
      <c r="JWI344" s="84"/>
      <c r="JWJ344" s="84"/>
      <c r="JWK344" s="84"/>
      <c r="JWL344" s="84"/>
      <c r="JWM344" s="84"/>
      <c r="JWN344" s="84"/>
      <c r="JWO344" s="84"/>
      <c r="JWP344" s="84"/>
      <c r="JWQ344" s="84"/>
      <c r="JWR344" s="84"/>
      <c r="JWS344" s="84"/>
      <c r="JWT344" s="84"/>
      <c r="JWU344" s="84"/>
      <c r="JWV344" s="84"/>
      <c r="JWW344" s="84"/>
      <c r="JWX344" s="84"/>
      <c r="JWY344" s="84"/>
      <c r="JWZ344" s="84"/>
      <c r="JXA344" s="84"/>
      <c r="JXB344" s="84"/>
      <c r="JXC344" s="84"/>
      <c r="JXD344" s="84"/>
      <c r="JXE344" s="84"/>
      <c r="JXF344" s="84"/>
      <c r="JXG344" s="84"/>
      <c r="JXH344" s="84"/>
      <c r="JXI344" s="84"/>
      <c r="JXJ344" s="84"/>
      <c r="JXK344" s="84"/>
      <c r="JXL344" s="84"/>
      <c r="JXM344" s="84"/>
      <c r="JXN344" s="84"/>
      <c r="JXO344" s="84"/>
      <c r="JXP344" s="84"/>
      <c r="JXQ344" s="84"/>
      <c r="JXR344" s="84"/>
      <c r="JXS344" s="84"/>
      <c r="JXT344" s="84"/>
      <c r="JXU344" s="84"/>
      <c r="JXV344" s="84"/>
      <c r="JXW344" s="84"/>
      <c r="JXX344" s="84"/>
      <c r="JXY344" s="84"/>
      <c r="JXZ344" s="84"/>
      <c r="JYA344" s="84"/>
      <c r="JYB344" s="84"/>
      <c r="JYC344" s="84"/>
      <c r="JYD344" s="84"/>
      <c r="JYE344" s="84"/>
      <c r="JYF344" s="84"/>
      <c r="JYG344" s="84"/>
      <c r="JYH344" s="84"/>
      <c r="JYI344" s="84"/>
      <c r="JYJ344" s="84"/>
      <c r="JYK344" s="84"/>
      <c r="JYL344" s="84"/>
      <c r="JYM344" s="84"/>
      <c r="JYN344" s="84"/>
      <c r="JYO344" s="84"/>
      <c r="JYP344" s="84"/>
      <c r="JYQ344" s="84"/>
      <c r="JYR344" s="84"/>
      <c r="JYS344" s="84"/>
      <c r="JYT344" s="84"/>
      <c r="JYU344" s="84"/>
      <c r="JYV344" s="84"/>
      <c r="JYW344" s="84"/>
      <c r="JYX344" s="84"/>
      <c r="JYY344" s="84"/>
      <c r="JYZ344" s="84"/>
      <c r="JZA344" s="84"/>
      <c r="JZB344" s="84"/>
      <c r="JZC344" s="84"/>
      <c r="JZD344" s="84"/>
      <c r="JZE344" s="84"/>
      <c r="JZF344" s="84"/>
      <c r="JZG344" s="84"/>
      <c r="JZH344" s="84"/>
      <c r="JZI344" s="84"/>
      <c r="JZJ344" s="84"/>
      <c r="JZK344" s="84"/>
      <c r="JZL344" s="84"/>
      <c r="JZM344" s="84"/>
      <c r="JZN344" s="84"/>
      <c r="JZO344" s="84"/>
      <c r="JZP344" s="84"/>
      <c r="JZQ344" s="84"/>
      <c r="JZR344" s="84"/>
      <c r="JZS344" s="84"/>
      <c r="JZT344" s="84"/>
      <c r="JZU344" s="84"/>
      <c r="JZV344" s="84"/>
      <c r="JZW344" s="84"/>
      <c r="JZX344" s="84"/>
      <c r="JZY344" s="84"/>
      <c r="JZZ344" s="84"/>
      <c r="KAA344" s="84"/>
      <c r="KAB344" s="84"/>
      <c r="KAC344" s="84"/>
      <c r="KAD344" s="84"/>
      <c r="KAE344" s="84"/>
      <c r="KAF344" s="84"/>
      <c r="KAG344" s="84"/>
      <c r="KAH344" s="84"/>
      <c r="KAI344" s="84"/>
      <c r="KAJ344" s="84"/>
      <c r="KAK344" s="84"/>
      <c r="KAL344" s="84"/>
      <c r="KAM344" s="84"/>
      <c r="KAN344" s="84"/>
      <c r="KAO344" s="84"/>
      <c r="KAP344" s="84"/>
      <c r="KAQ344" s="84"/>
      <c r="KAR344" s="84"/>
      <c r="KAS344" s="84"/>
      <c r="KAT344" s="84"/>
      <c r="KAU344" s="84"/>
      <c r="KAV344" s="84"/>
      <c r="KAW344" s="84"/>
      <c r="KAX344" s="84"/>
      <c r="KAY344" s="84"/>
      <c r="KAZ344" s="84"/>
      <c r="KBA344" s="84"/>
      <c r="KBB344" s="84"/>
      <c r="KBC344" s="84"/>
      <c r="KBD344" s="84"/>
      <c r="KBE344" s="84"/>
      <c r="KBF344" s="84"/>
      <c r="KBG344" s="84"/>
      <c r="KBH344" s="84"/>
      <c r="KBI344" s="84"/>
      <c r="KBJ344" s="84"/>
      <c r="KBK344" s="84"/>
      <c r="KBL344" s="84"/>
      <c r="KBM344" s="84"/>
      <c r="KBN344" s="84"/>
      <c r="KBO344" s="84"/>
      <c r="KBP344" s="84"/>
      <c r="KBQ344" s="84"/>
      <c r="KBR344" s="84"/>
      <c r="KBS344" s="84"/>
      <c r="KBT344" s="84"/>
      <c r="KBU344" s="84"/>
      <c r="KBV344" s="84"/>
      <c r="KBW344" s="84"/>
      <c r="KBX344" s="84"/>
      <c r="KBY344" s="84"/>
      <c r="KBZ344" s="84"/>
      <c r="KCA344" s="84"/>
      <c r="KCB344" s="84"/>
      <c r="KCC344" s="84"/>
      <c r="KCD344" s="84"/>
      <c r="KCE344" s="84"/>
      <c r="KCF344" s="84"/>
      <c r="KCG344" s="84"/>
      <c r="KCH344" s="84"/>
      <c r="KCI344" s="84"/>
      <c r="KCJ344" s="84"/>
      <c r="KCK344" s="84"/>
      <c r="KCL344" s="84"/>
      <c r="KCM344" s="84"/>
      <c r="KCN344" s="84"/>
      <c r="KCO344" s="84"/>
      <c r="KCP344" s="84"/>
      <c r="KCQ344" s="84"/>
      <c r="KCR344" s="84"/>
      <c r="KCS344" s="84"/>
      <c r="KCT344" s="84"/>
      <c r="KCU344" s="84"/>
      <c r="KCV344" s="84"/>
      <c r="KCW344" s="84"/>
      <c r="KCX344" s="84"/>
      <c r="KCY344" s="84"/>
      <c r="KCZ344" s="84"/>
      <c r="KDA344" s="84"/>
      <c r="KDB344" s="84"/>
      <c r="KDC344" s="84"/>
      <c r="KDD344" s="84"/>
      <c r="KDE344" s="84"/>
      <c r="KDF344" s="84"/>
      <c r="KDG344" s="84"/>
      <c r="KDH344" s="84"/>
      <c r="KDI344" s="84"/>
      <c r="KDJ344" s="84"/>
      <c r="KDK344" s="84"/>
      <c r="KDL344" s="84"/>
      <c r="KDM344" s="84"/>
      <c r="KDN344" s="84"/>
      <c r="KDO344" s="84"/>
      <c r="KDP344" s="84"/>
      <c r="KDQ344" s="84"/>
      <c r="KDR344" s="84"/>
      <c r="KDS344" s="84"/>
      <c r="KDT344" s="84"/>
      <c r="KDU344" s="84"/>
      <c r="KDV344" s="84"/>
      <c r="KDW344" s="84"/>
      <c r="KDX344" s="84"/>
      <c r="KDY344" s="84"/>
      <c r="KDZ344" s="84"/>
      <c r="KEA344" s="84"/>
      <c r="KEB344" s="84"/>
      <c r="KEC344" s="84"/>
      <c r="KED344" s="84"/>
      <c r="KEE344" s="84"/>
      <c r="KEF344" s="84"/>
      <c r="KEG344" s="84"/>
      <c r="KEH344" s="84"/>
      <c r="KEI344" s="84"/>
      <c r="KEJ344" s="84"/>
      <c r="KEK344" s="84"/>
      <c r="KEL344" s="84"/>
      <c r="KEM344" s="84"/>
      <c r="KEN344" s="84"/>
      <c r="KEO344" s="84"/>
      <c r="KEP344" s="84"/>
      <c r="KEQ344" s="84"/>
      <c r="KER344" s="84"/>
      <c r="KES344" s="84"/>
      <c r="KET344" s="84"/>
      <c r="KEU344" s="84"/>
      <c r="KEV344" s="84"/>
      <c r="KEW344" s="84"/>
      <c r="KEX344" s="84"/>
      <c r="KEY344" s="84"/>
      <c r="KEZ344" s="84"/>
      <c r="KFA344" s="84"/>
      <c r="KFB344" s="84"/>
      <c r="KFC344" s="84"/>
      <c r="KFD344" s="84"/>
      <c r="KFE344" s="84"/>
      <c r="KFF344" s="84"/>
      <c r="KFG344" s="84"/>
      <c r="KFH344" s="84"/>
      <c r="KFI344" s="84"/>
      <c r="KFJ344" s="84"/>
      <c r="KFK344" s="84"/>
      <c r="KFL344" s="84"/>
      <c r="KFM344" s="84"/>
      <c r="KFN344" s="84"/>
      <c r="KFO344" s="84"/>
      <c r="KFP344" s="84"/>
      <c r="KFQ344" s="84"/>
      <c r="KFR344" s="84"/>
      <c r="KFS344" s="84"/>
      <c r="KFT344" s="84"/>
      <c r="KFU344" s="84"/>
      <c r="KFV344" s="84"/>
      <c r="KFW344" s="84"/>
      <c r="KFX344" s="84"/>
      <c r="KFY344" s="84"/>
      <c r="KFZ344" s="84"/>
      <c r="KGA344" s="84"/>
      <c r="KGB344" s="84"/>
      <c r="KGC344" s="84"/>
      <c r="KGD344" s="84"/>
      <c r="KGE344" s="84"/>
      <c r="KGF344" s="84"/>
      <c r="KGG344" s="84"/>
      <c r="KGH344" s="84"/>
      <c r="KGI344" s="84"/>
      <c r="KGJ344" s="84"/>
      <c r="KGK344" s="84"/>
      <c r="KGL344" s="84"/>
      <c r="KGM344" s="84"/>
      <c r="KGN344" s="84"/>
      <c r="KGO344" s="84"/>
      <c r="KGP344" s="84"/>
      <c r="KGQ344" s="84"/>
      <c r="KGR344" s="84"/>
      <c r="KGS344" s="84"/>
      <c r="KGT344" s="84"/>
      <c r="KGU344" s="84"/>
      <c r="KGV344" s="84"/>
      <c r="KGW344" s="84"/>
      <c r="KGX344" s="84"/>
      <c r="KGY344" s="84"/>
      <c r="KGZ344" s="84"/>
      <c r="KHA344" s="84"/>
      <c r="KHB344" s="84"/>
      <c r="KHC344" s="84"/>
      <c r="KHD344" s="84"/>
      <c r="KHE344" s="84"/>
      <c r="KHF344" s="84"/>
      <c r="KHG344" s="84"/>
      <c r="KHH344" s="84"/>
      <c r="KHI344" s="84"/>
      <c r="KHJ344" s="84"/>
      <c r="KHK344" s="84"/>
      <c r="KHL344" s="84"/>
      <c r="KHM344" s="84"/>
      <c r="KHN344" s="84"/>
      <c r="KHO344" s="84"/>
      <c r="KHP344" s="84"/>
      <c r="KHQ344" s="84"/>
      <c r="KHR344" s="84"/>
      <c r="KHS344" s="84"/>
      <c r="KHT344" s="84"/>
      <c r="KHU344" s="84"/>
      <c r="KHV344" s="84"/>
      <c r="KHW344" s="84"/>
      <c r="KHX344" s="84"/>
      <c r="KHY344" s="84"/>
      <c r="KHZ344" s="84"/>
      <c r="KIA344" s="84"/>
      <c r="KIB344" s="84"/>
      <c r="KIC344" s="84"/>
      <c r="KID344" s="84"/>
      <c r="KIE344" s="84"/>
      <c r="KIF344" s="84"/>
      <c r="KIG344" s="84"/>
      <c r="KIH344" s="84"/>
      <c r="KII344" s="84"/>
      <c r="KIJ344" s="84"/>
      <c r="KIK344" s="84"/>
      <c r="KIL344" s="84"/>
      <c r="KIM344" s="84"/>
      <c r="KIN344" s="84"/>
      <c r="KIO344" s="84"/>
      <c r="KIP344" s="84"/>
      <c r="KIQ344" s="84"/>
      <c r="KIR344" s="84"/>
      <c r="KIS344" s="84"/>
      <c r="KIT344" s="84"/>
      <c r="KIU344" s="84"/>
      <c r="KIV344" s="84"/>
      <c r="KIW344" s="84"/>
      <c r="KIX344" s="84"/>
      <c r="KIY344" s="84"/>
      <c r="KIZ344" s="84"/>
      <c r="KJA344" s="84"/>
      <c r="KJB344" s="84"/>
      <c r="KJC344" s="84"/>
      <c r="KJD344" s="84"/>
      <c r="KJE344" s="84"/>
      <c r="KJF344" s="84"/>
      <c r="KJG344" s="84"/>
      <c r="KJH344" s="84"/>
      <c r="KJI344" s="84"/>
      <c r="KJJ344" s="84"/>
      <c r="KJK344" s="84"/>
      <c r="KJL344" s="84"/>
      <c r="KJM344" s="84"/>
      <c r="KJN344" s="84"/>
      <c r="KJO344" s="84"/>
      <c r="KJP344" s="84"/>
      <c r="KJQ344" s="84"/>
      <c r="KJR344" s="84"/>
      <c r="KJS344" s="84"/>
      <c r="KJT344" s="84"/>
      <c r="KJU344" s="84"/>
      <c r="KJV344" s="84"/>
      <c r="KJW344" s="84"/>
      <c r="KJX344" s="84"/>
      <c r="KJY344" s="84"/>
      <c r="KJZ344" s="84"/>
      <c r="KKA344" s="84"/>
      <c r="KKB344" s="84"/>
      <c r="KKC344" s="84"/>
      <c r="KKD344" s="84"/>
      <c r="KKE344" s="84"/>
      <c r="KKF344" s="84"/>
      <c r="KKG344" s="84"/>
      <c r="KKH344" s="84"/>
      <c r="KKI344" s="84"/>
      <c r="KKJ344" s="84"/>
      <c r="KKK344" s="84"/>
      <c r="KKL344" s="84"/>
      <c r="KKM344" s="84"/>
      <c r="KKN344" s="84"/>
      <c r="KKO344" s="84"/>
      <c r="KKP344" s="84"/>
      <c r="KKQ344" s="84"/>
      <c r="KKR344" s="84"/>
      <c r="KKS344" s="84"/>
      <c r="KKT344" s="84"/>
      <c r="KKU344" s="84"/>
      <c r="KKV344" s="84"/>
      <c r="KKW344" s="84"/>
      <c r="KKX344" s="84"/>
      <c r="KKY344" s="84"/>
      <c r="KKZ344" s="84"/>
      <c r="KLA344" s="84"/>
      <c r="KLB344" s="84"/>
      <c r="KLC344" s="84"/>
      <c r="KLD344" s="84"/>
      <c r="KLE344" s="84"/>
      <c r="KLF344" s="84"/>
      <c r="KLG344" s="84"/>
      <c r="KLH344" s="84"/>
      <c r="KLI344" s="84"/>
      <c r="KLJ344" s="84"/>
      <c r="KLK344" s="84"/>
      <c r="KLL344" s="84"/>
      <c r="KLM344" s="84"/>
      <c r="KLN344" s="84"/>
      <c r="KLO344" s="84"/>
      <c r="KLP344" s="84"/>
      <c r="KLQ344" s="84"/>
      <c r="KLR344" s="84"/>
      <c r="KLS344" s="84"/>
      <c r="KLT344" s="84"/>
      <c r="KLU344" s="84"/>
      <c r="KLV344" s="84"/>
      <c r="KLW344" s="84"/>
      <c r="KLX344" s="84"/>
      <c r="KLY344" s="84"/>
      <c r="KLZ344" s="84"/>
      <c r="KMA344" s="84"/>
      <c r="KMB344" s="84"/>
      <c r="KMC344" s="84"/>
      <c r="KMD344" s="84"/>
      <c r="KME344" s="84"/>
      <c r="KMF344" s="84"/>
      <c r="KMG344" s="84"/>
      <c r="KMH344" s="84"/>
      <c r="KMI344" s="84"/>
      <c r="KMJ344" s="84"/>
      <c r="KMK344" s="84"/>
      <c r="KML344" s="84"/>
      <c r="KMM344" s="84"/>
      <c r="KMN344" s="84"/>
      <c r="KMO344" s="84"/>
      <c r="KMP344" s="84"/>
      <c r="KMQ344" s="84"/>
      <c r="KMR344" s="84"/>
      <c r="KMS344" s="84"/>
      <c r="KMT344" s="84"/>
      <c r="KMU344" s="84"/>
      <c r="KMV344" s="84"/>
      <c r="KMW344" s="84"/>
      <c r="KMX344" s="84"/>
      <c r="KMY344" s="84"/>
      <c r="KMZ344" s="84"/>
      <c r="KNA344" s="84"/>
      <c r="KNB344" s="84"/>
      <c r="KNC344" s="84"/>
      <c r="KND344" s="84"/>
      <c r="KNE344" s="84"/>
      <c r="KNF344" s="84"/>
      <c r="KNG344" s="84"/>
      <c r="KNH344" s="84"/>
      <c r="KNI344" s="84"/>
      <c r="KNJ344" s="84"/>
      <c r="KNK344" s="84"/>
      <c r="KNL344" s="84"/>
      <c r="KNM344" s="84"/>
      <c r="KNN344" s="84"/>
      <c r="KNO344" s="84"/>
      <c r="KNP344" s="84"/>
      <c r="KNQ344" s="84"/>
      <c r="KNR344" s="84"/>
      <c r="KNS344" s="84"/>
      <c r="KNT344" s="84"/>
      <c r="KNU344" s="84"/>
      <c r="KNV344" s="84"/>
      <c r="KNW344" s="84"/>
      <c r="KNX344" s="84"/>
      <c r="KNY344" s="84"/>
      <c r="KNZ344" s="84"/>
      <c r="KOA344" s="84"/>
      <c r="KOB344" s="84"/>
      <c r="KOC344" s="84"/>
      <c r="KOD344" s="84"/>
      <c r="KOE344" s="84"/>
      <c r="KOF344" s="84"/>
      <c r="KOG344" s="84"/>
      <c r="KOH344" s="84"/>
      <c r="KOI344" s="84"/>
      <c r="KOJ344" s="84"/>
      <c r="KOK344" s="84"/>
      <c r="KOL344" s="84"/>
      <c r="KOM344" s="84"/>
      <c r="KON344" s="84"/>
      <c r="KOO344" s="84"/>
      <c r="KOP344" s="84"/>
      <c r="KOQ344" s="84"/>
      <c r="KOR344" s="84"/>
      <c r="KOS344" s="84"/>
      <c r="KOT344" s="84"/>
      <c r="KOU344" s="84"/>
      <c r="KOV344" s="84"/>
      <c r="KOW344" s="84"/>
      <c r="KOX344" s="84"/>
      <c r="KOY344" s="84"/>
      <c r="KOZ344" s="84"/>
      <c r="KPA344" s="84"/>
      <c r="KPB344" s="84"/>
      <c r="KPC344" s="84"/>
      <c r="KPD344" s="84"/>
      <c r="KPE344" s="84"/>
      <c r="KPF344" s="84"/>
      <c r="KPG344" s="84"/>
      <c r="KPH344" s="84"/>
      <c r="KPI344" s="84"/>
      <c r="KPJ344" s="84"/>
      <c r="KPK344" s="84"/>
      <c r="KPL344" s="84"/>
      <c r="KPM344" s="84"/>
      <c r="KPN344" s="84"/>
      <c r="KPO344" s="84"/>
      <c r="KPP344" s="84"/>
      <c r="KPQ344" s="84"/>
      <c r="KPR344" s="84"/>
      <c r="KPS344" s="84"/>
      <c r="KPT344" s="84"/>
      <c r="KPU344" s="84"/>
      <c r="KPV344" s="84"/>
      <c r="KPW344" s="84"/>
      <c r="KPX344" s="84"/>
      <c r="KPY344" s="84"/>
      <c r="KPZ344" s="84"/>
      <c r="KQA344" s="84"/>
      <c r="KQB344" s="84"/>
      <c r="KQC344" s="84"/>
      <c r="KQD344" s="84"/>
      <c r="KQE344" s="84"/>
      <c r="KQF344" s="84"/>
      <c r="KQG344" s="84"/>
      <c r="KQH344" s="84"/>
      <c r="KQI344" s="84"/>
      <c r="KQJ344" s="84"/>
      <c r="KQK344" s="84"/>
      <c r="KQL344" s="84"/>
      <c r="KQM344" s="84"/>
      <c r="KQN344" s="84"/>
      <c r="KQO344" s="84"/>
      <c r="KQP344" s="84"/>
      <c r="KQQ344" s="84"/>
      <c r="KQR344" s="84"/>
      <c r="KQS344" s="84"/>
      <c r="KQT344" s="84"/>
      <c r="KQU344" s="84"/>
      <c r="KQV344" s="84"/>
      <c r="KQW344" s="84"/>
      <c r="KQX344" s="84"/>
      <c r="KQY344" s="84"/>
      <c r="KQZ344" s="84"/>
      <c r="KRA344" s="84"/>
      <c r="KRB344" s="84"/>
      <c r="KRC344" s="84"/>
      <c r="KRD344" s="84"/>
      <c r="KRE344" s="84"/>
      <c r="KRF344" s="84"/>
      <c r="KRG344" s="84"/>
      <c r="KRH344" s="84"/>
      <c r="KRI344" s="84"/>
      <c r="KRJ344" s="84"/>
      <c r="KRK344" s="84"/>
      <c r="KRL344" s="84"/>
      <c r="KRM344" s="84"/>
      <c r="KRN344" s="84"/>
      <c r="KRO344" s="84"/>
      <c r="KRP344" s="84"/>
      <c r="KRQ344" s="84"/>
      <c r="KRR344" s="84"/>
      <c r="KRS344" s="84"/>
      <c r="KRT344" s="84"/>
      <c r="KRU344" s="84"/>
      <c r="KRV344" s="84"/>
      <c r="KRW344" s="84"/>
      <c r="KRX344" s="84"/>
      <c r="KRY344" s="84"/>
      <c r="KRZ344" s="84"/>
      <c r="KSA344" s="84"/>
      <c r="KSB344" s="84"/>
      <c r="KSC344" s="84"/>
      <c r="KSD344" s="84"/>
      <c r="KSE344" s="84"/>
      <c r="KSF344" s="84"/>
      <c r="KSG344" s="84"/>
      <c r="KSH344" s="84"/>
      <c r="KSI344" s="84"/>
      <c r="KSJ344" s="84"/>
      <c r="KSK344" s="84"/>
      <c r="KSL344" s="84"/>
      <c r="KSM344" s="84"/>
      <c r="KSN344" s="84"/>
      <c r="KSO344" s="84"/>
      <c r="KSP344" s="84"/>
      <c r="KSQ344" s="84"/>
      <c r="KSR344" s="84"/>
      <c r="KSS344" s="84"/>
      <c r="KST344" s="84"/>
      <c r="KSU344" s="84"/>
      <c r="KSV344" s="84"/>
      <c r="KSW344" s="84"/>
      <c r="KSX344" s="84"/>
      <c r="KSY344" s="84"/>
      <c r="KSZ344" s="84"/>
      <c r="KTA344" s="84"/>
      <c r="KTB344" s="84"/>
      <c r="KTC344" s="84"/>
      <c r="KTD344" s="84"/>
      <c r="KTE344" s="84"/>
      <c r="KTF344" s="84"/>
      <c r="KTG344" s="84"/>
      <c r="KTH344" s="84"/>
      <c r="KTI344" s="84"/>
      <c r="KTJ344" s="84"/>
      <c r="KTK344" s="84"/>
      <c r="KTL344" s="84"/>
      <c r="KTM344" s="84"/>
      <c r="KTN344" s="84"/>
      <c r="KTO344" s="84"/>
      <c r="KTP344" s="84"/>
      <c r="KTQ344" s="84"/>
      <c r="KTR344" s="84"/>
      <c r="KTS344" s="84"/>
      <c r="KTT344" s="84"/>
      <c r="KTU344" s="84"/>
      <c r="KTV344" s="84"/>
      <c r="KTW344" s="84"/>
      <c r="KTX344" s="84"/>
      <c r="KTY344" s="84"/>
      <c r="KTZ344" s="84"/>
      <c r="KUA344" s="84"/>
      <c r="KUB344" s="84"/>
      <c r="KUC344" s="84"/>
      <c r="KUD344" s="84"/>
      <c r="KUE344" s="84"/>
      <c r="KUF344" s="84"/>
      <c r="KUG344" s="84"/>
      <c r="KUH344" s="84"/>
      <c r="KUI344" s="84"/>
      <c r="KUJ344" s="84"/>
      <c r="KUK344" s="84"/>
      <c r="KUL344" s="84"/>
      <c r="KUM344" s="84"/>
      <c r="KUN344" s="84"/>
      <c r="KUO344" s="84"/>
      <c r="KUP344" s="84"/>
      <c r="KUQ344" s="84"/>
      <c r="KUR344" s="84"/>
      <c r="KUS344" s="84"/>
      <c r="KUT344" s="84"/>
      <c r="KUU344" s="84"/>
      <c r="KUV344" s="84"/>
      <c r="KUW344" s="84"/>
      <c r="KUX344" s="84"/>
      <c r="KUY344" s="84"/>
      <c r="KUZ344" s="84"/>
      <c r="KVA344" s="84"/>
      <c r="KVB344" s="84"/>
      <c r="KVC344" s="84"/>
      <c r="KVD344" s="84"/>
      <c r="KVE344" s="84"/>
      <c r="KVF344" s="84"/>
      <c r="KVG344" s="84"/>
      <c r="KVH344" s="84"/>
      <c r="KVI344" s="84"/>
      <c r="KVJ344" s="84"/>
      <c r="KVK344" s="84"/>
      <c r="KVL344" s="84"/>
      <c r="KVM344" s="84"/>
      <c r="KVN344" s="84"/>
      <c r="KVO344" s="84"/>
      <c r="KVP344" s="84"/>
      <c r="KVQ344" s="84"/>
      <c r="KVR344" s="84"/>
      <c r="KVS344" s="84"/>
      <c r="KVT344" s="84"/>
      <c r="KVU344" s="84"/>
      <c r="KVV344" s="84"/>
      <c r="KVW344" s="84"/>
      <c r="KVX344" s="84"/>
      <c r="KVY344" s="84"/>
      <c r="KVZ344" s="84"/>
      <c r="KWA344" s="84"/>
      <c r="KWB344" s="84"/>
      <c r="KWC344" s="84"/>
      <c r="KWD344" s="84"/>
      <c r="KWE344" s="84"/>
      <c r="KWF344" s="84"/>
      <c r="KWG344" s="84"/>
      <c r="KWH344" s="84"/>
      <c r="KWI344" s="84"/>
      <c r="KWJ344" s="84"/>
      <c r="KWK344" s="84"/>
      <c r="KWL344" s="84"/>
      <c r="KWM344" s="84"/>
      <c r="KWN344" s="84"/>
      <c r="KWO344" s="84"/>
      <c r="KWP344" s="84"/>
      <c r="KWQ344" s="84"/>
      <c r="KWR344" s="84"/>
      <c r="KWS344" s="84"/>
      <c r="KWT344" s="84"/>
      <c r="KWU344" s="84"/>
      <c r="KWV344" s="84"/>
      <c r="KWW344" s="84"/>
      <c r="KWX344" s="84"/>
      <c r="KWY344" s="84"/>
      <c r="KWZ344" s="84"/>
      <c r="KXA344" s="84"/>
      <c r="KXB344" s="84"/>
      <c r="KXC344" s="84"/>
      <c r="KXD344" s="84"/>
      <c r="KXE344" s="84"/>
      <c r="KXF344" s="84"/>
      <c r="KXG344" s="84"/>
      <c r="KXH344" s="84"/>
      <c r="KXI344" s="84"/>
      <c r="KXJ344" s="84"/>
      <c r="KXK344" s="84"/>
      <c r="KXL344" s="84"/>
      <c r="KXM344" s="84"/>
      <c r="KXN344" s="84"/>
      <c r="KXO344" s="84"/>
      <c r="KXP344" s="84"/>
      <c r="KXQ344" s="84"/>
      <c r="KXR344" s="84"/>
      <c r="KXS344" s="84"/>
      <c r="KXT344" s="84"/>
      <c r="KXU344" s="84"/>
      <c r="KXV344" s="84"/>
      <c r="KXW344" s="84"/>
      <c r="KXX344" s="84"/>
      <c r="KXY344" s="84"/>
      <c r="KXZ344" s="84"/>
      <c r="KYA344" s="84"/>
      <c r="KYB344" s="84"/>
      <c r="KYC344" s="84"/>
      <c r="KYD344" s="84"/>
      <c r="KYE344" s="84"/>
      <c r="KYF344" s="84"/>
      <c r="KYG344" s="84"/>
      <c r="KYH344" s="84"/>
      <c r="KYI344" s="84"/>
      <c r="KYJ344" s="84"/>
      <c r="KYK344" s="84"/>
      <c r="KYL344" s="84"/>
      <c r="KYM344" s="84"/>
      <c r="KYN344" s="84"/>
      <c r="KYO344" s="84"/>
      <c r="KYP344" s="84"/>
      <c r="KYQ344" s="84"/>
      <c r="KYR344" s="84"/>
      <c r="KYS344" s="84"/>
      <c r="KYT344" s="84"/>
      <c r="KYU344" s="84"/>
      <c r="KYV344" s="84"/>
      <c r="KYW344" s="84"/>
      <c r="KYX344" s="84"/>
      <c r="KYY344" s="84"/>
      <c r="KYZ344" s="84"/>
      <c r="KZA344" s="84"/>
      <c r="KZB344" s="84"/>
      <c r="KZC344" s="84"/>
      <c r="KZD344" s="84"/>
      <c r="KZE344" s="84"/>
      <c r="KZF344" s="84"/>
      <c r="KZG344" s="84"/>
      <c r="KZH344" s="84"/>
      <c r="KZI344" s="84"/>
      <c r="KZJ344" s="84"/>
      <c r="KZK344" s="84"/>
      <c r="KZL344" s="84"/>
      <c r="KZM344" s="84"/>
      <c r="KZN344" s="84"/>
      <c r="KZO344" s="84"/>
      <c r="KZP344" s="84"/>
      <c r="KZQ344" s="84"/>
      <c r="KZR344" s="84"/>
      <c r="KZS344" s="84"/>
      <c r="KZT344" s="84"/>
      <c r="KZU344" s="84"/>
      <c r="KZV344" s="84"/>
      <c r="KZW344" s="84"/>
      <c r="KZX344" s="84"/>
      <c r="KZY344" s="84"/>
      <c r="KZZ344" s="84"/>
      <c r="LAA344" s="84"/>
      <c r="LAB344" s="84"/>
      <c r="LAC344" s="84"/>
      <c r="LAD344" s="84"/>
      <c r="LAE344" s="84"/>
      <c r="LAF344" s="84"/>
      <c r="LAG344" s="84"/>
      <c r="LAH344" s="84"/>
      <c r="LAI344" s="84"/>
      <c r="LAJ344" s="84"/>
      <c r="LAK344" s="84"/>
      <c r="LAL344" s="84"/>
      <c r="LAM344" s="84"/>
      <c r="LAN344" s="84"/>
      <c r="LAO344" s="84"/>
      <c r="LAP344" s="84"/>
      <c r="LAQ344" s="84"/>
      <c r="LAR344" s="84"/>
      <c r="LAS344" s="84"/>
      <c r="LAT344" s="84"/>
      <c r="LAU344" s="84"/>
      <c r="LAV344" s="84"/>
      <c r="LAW344" s="84"/>
      <c r="LAX344" s="84"/>
      <c r="LAY344" s="84"/>
      <c r="LAZ344" s="84"/>
      <c r="LBA344" s="84"/>
      <c r="LBB344" s="84"/>
      <c r="LBC344" s="84"/>
      <c r="LBD344" s="84"/>
      <c r="LBE344" s="84"/>
      <c r="LBF344" s="84"/>
      <c r="LBG344" s="84"/>
      <c r="LBH344" s="84"/>
      <c r="LBI344" s="84"/>
      <c r="LBJ344" s="84"/>
      <c r="LBK344" s="84"/>
      <c r="LBL344" s="84"/>
      <c r="LBM344" s="84"/>
      <c r="LBN344" s="84"/>
      <c r="LBO344" s="84"/>
      <c r="LBP344" s="84"/>
      <c r="LBQ344" s="84"/>
      <c r="LBR344" s="84"/>
      <c r="LBS344" s="84"/>
      <c r="LBT344" s="84"/>
      <c r="LBU344" s="84"/>
      <c r="LBV344" s="84"/>
      <c r="LBW344" s="84"/>
      <c r="LBX344" s="84"/>
      <c r="LBY344" s="84"/>
      <c r="LBZ344" s="84"/>
      <c r="LCA344" s="84"/>
      <c r="LCB344" s="84"/>
      <c r="LCC344" s="84"/>
      <c r="LCD344" s="84"/>
      <c r="LCE344" s="84"/>
      <c r="LCF344" s="84"/>
      <c r="LCG344" s="84"/>
      <c r="LCH344" s="84"/>
      <c r="LCI344" s="84"/>
      <c r="LCJ344" s="84"/>
      <c r="LCK344" s="84"/>
      <c r="LCL344" s="84"/>
      <c r="LCM344" s="84"/>
      <c r="LCN344" s="84"/>
      <c r="LCO344" s="84"/>
      <c r="LCP344" s="84"/>
      <c r="LCQ344" s="84"/>
      <c r="LCR344" s="84"/>
      <c r="LCS344" s="84"/>
      <c r="LCT344" s="84"/>
      <c r="LCU344" s="84"/>
      <c r="LCV344" s="84"/>
      <c r="LCW344" s="84"/>
      <c r="LCX344" s="84"/>
      <c r="LCY344" s="84"/>
      <c r="LCZ344" s="84"/>
      <c r="LDA344" s="84"/>
      <c r="LDB344" s="84"/>
      <c r="LDC344" s="84"/>
      <c r="LDD344" s="84"/>
      <c r="LDE344" s="84"/>
      <c r="LDF344" s="84"/>
      <c r="LDG344" s="84"/>
      <c r="LDH344" s="84"/>
      <c r="LDI344" s="84"/>
      <c r="LDJ344" s="84"/>
      <c r="LDK344" s="84"/>
      <c r="LDL344" s="84"/>
      <c r="LDM344" s="84"/>
      <c r="LDN344" s="84"/>
      <c r="LDO344" s="84"/>
      <c r="LDP344" s="84"/>
      <c r="LDQ344" s="84"/>
      <c r="LDR344" s="84"/>
      <c r="LDS344" s="84"/>
      <c r="LDT344" s="84"/>
      <c r="LDU344" s="84"/>
      <c r="LDV344" s="84"/>
      <c r="LDW344" s="84"/>
      <c r="LDX344" s="84"/>
      <c r="LDY344" s="84"/>
      <c r="LDZ344" s="84"/>
      <c r="LEA344" s="84"/>
      <c r="LEB344" s="84"/>
      <c r="LEC344" s="84"/>
      <c r="LED344" s="84"/>
      <c r="LEE344" s="84"/>
      <c r="LEF344" s="84"/>
      <c r="LEG344" s="84"/>
      <c r="LEH344" s="84"/>
      <c r="LEI344" s="84"/>
      <c r="LEJ344" s="84"/>
      <c r="LEK344" s="84"/>
      <c r="LEL344" s="84"/>
      <c r="LEM344" s="84"/>
      <c r="LEN344" s="84"/>
      <c r="LEO344" s="84"/>
      <c r="LEP344" s="84"/>
      <c r="LEQ344" s="84"/>
      <c r="LER344" s="84"/>
      <c r="LES344" s="84"/>
      <c r="LET344" s="84"/>
      <c r="LEU344" s="84"/>
      <c r="LEV344" s="84"/>
      <c r="LEW344" s="84"/>
      <c r="LEX344" s="84"/>
      <c r="LEY344" s="84"/>
      <c r="LEZ344" s="84"/>
      <c r="LFA344" s="84"/>
      <c r="LFB344" s="84"/>
      <c r="LFC344" s="84"/>
      <c r="LFD344" s="84"/>
      <c r="LFE344" s="84"/>
      <c r="LFF344" s="84"/>
      <c r="LFG344" s="84"/>
      <c r="LFH344" s="84"/>
      <c r="LFI344" s="84"/>
      <c r="LFJ344" s="84"/>
      <c r="LFK344" s="84"/>
      <c r="LFL344" s="84"/>
      <c r="LFM344" s="84"/>
      <c r="LFN344" s="84"/>
      <c r="LFO344" s="84"/>
      <c r="LFP344" s="84"/>
      <c r="LFQ344" s="84"/>
      <c r="LFR344" s="84"/>
      <c r="LFS344" s="84"/>
      <c r="LFT344" s="84"/>
      <c r="LFU344" s="84"/>
      <c r="LFV344" s="84"/>
      <c r="LFW344" s="84"/>
      <c r="LFX344" s="84"/>
      <c r="LFY344" s="84"/>
      <c r="LFZ344" s="84"/>
      <c r="LGA344" s="84"/>
      <c r="LGB344" s="84"/>
      <c r="LGC344" s="84"/>
      <c r="LGD344" s="84"/>
      <c r="LGE344" s="84"/>
      <c r="LGF344" s="84"/>
      <c r="LGG344" s="84"/>
      <c r="LGH344" s="84"/>
      <c r="LGI344" s="84"/>
      <c r="LGJ344" s="84"/>
      <c r="LGK344" s="84"/>
      <c r="LGL344" s="84"/>
      <c r="LGM344" s="84"/>
      <c r="LGN344" s="84"/>
      <c r="LGO344" s="84"/>
      <c r="LGP344" s="84"/>
      <c r="LGQ344" s="84"/>
      <c r="LGR344" s="84"/>
      <c r="LGS344" s="84"/>
      <c r="LGT344" s="84"/>
      <c r="LGU344" s="84"/>
      <c r="LGV344" s="84"/>
      <c r="LGW344" s="84"/>
      <c r="LGX344" s="84"/>
      <c r="LGY344" s="84"/>
      <c r="LGZ344" s="84"/>
      <c r="LHA344" s="84"/>
      <c r="LHB344" s="84"/>
      <c r="LHC344" s="84"/>
      <c r="LHD344" s="84"/>
      <c r="LHE344" s="84"/>
      <c r="LHF344" s="84"/>
      <c r="LHG344" s="84"/>
      <c r="LHH344" s="84"/>
      <c r="LHI344" s="84"/>
      <c r="LHJ344" s="84"/>
      <c r="LHK344" s="84"/>
      <c r="LHL344" s="84"/>
      <c r="LHM344" s="84"/>
      <c r="LHN344" s="84"/>
      <c r="LHO344" s="84"/>
      <c r="LHP344" s="84"/>
      <c r="LHQ344" s="84"/>
      <c r="LHR344" s="84"/>
      <c r="LHS344" s="84"/>
      <c r="LHT344" s="84"/>
      <c r="LHU344" s="84"/>
      <c r="LHV344" s="84"/>
      <c r="LHW344" s="84"/>
      <c r="LHX344" s="84"/>
      <c r="LHY344" s="84"/>
      <c r="LHZ344" s="84"/>
      <c r="LIA344" s="84"/>
      <c r="LIB344" s="84"/>
      <c r="LIC344" s="84"/>
      <c r="LID344" s="84"/>
      <c r="LIE344" s="84"/>
      <c r="LIF344" s="84"/>
      <c r="LIG344" s="84"/>
      <c r="LIH344" s="84"/>
      <c r="LII344" s="84"/>
      <c r="LIJ344" s="84"/>
      <c r="LIK344" s="84"/>
      <c r="LIL344" s="84"/>
      <c r="LIM344" s="84"/>
      <c r="LIN344" s="84"/>
      <c r="LIO344" s="84"/>
      <c r="LIP344" s="84"/>
      <c r="LIQ344" s="84"/>
      <c r="LIR344" s="84"/>
      <c r="LIS344" s="84"/>
      <c r="LIT344" s="84"/>
      <c r="LIU344" s="84"/>
      <c r="LIV344" s="84"/>
      <c r="LIW344" s="84"/>
      <c r="LIX344" s="84"/>
      <c r="LIY344" s="84"/>
      <c r="LIZ344" s="84"/>
      <c r="LJA344" s="84"/>
      <c r="LJB344" s="84"/>
      <c r="LJC344" s="84"/>
      <c r="LJD344" s="84"/>
      <c r="LJE344" s="84"/>
      <c r="LJF344" s="84"/>
      <c r="LJG344" s="84"/>
      <c r="LJH344" s="84"/>
      <c r="LJI344" s="84"/>
      <c r="LJJ344" s="84"/>
      <c r="LJK344" s="84"/>
      <c r="LJL344" s="84"/>
      <c r="LJM344" s="84"/>
      <c r="LJN344" s="84"/>
      <c r="LJO344" s="84"/>
      <c r="LJP344" s="84"/>
      <c r="LJQ344" s="84"/>
      <c r="LJR344" s="84"/>
      <c r="LJS344" s="84"/>
      <c r="LJT344" s="84"/>
      <c r="LJU344" s="84"/>
      <c r="LJV344" s="84"/>
      <c r="LJW344" s="84"/>
      <c r="LJX344" s="84"/>
      <c r="LJY344" s="84"/>
      <c r="LJZ344" s="84"/>
      <c r="LKA344" s="84"/>
      <c r="LKB344" s="84"/>
      <c r="LKC344" s="84"/>
      <c r="LKD344" s="84"/>
      <c r="LKE344" s="84"/>
      <c r="LKF344" s="84"/>
      <c r="LKG344" s="84"/>
      <c r="LKH344" s="84"/>
      <c r="LKI344" s="84"/>
      <c r="LKJ344" s="84"/>
      <c r="LKK344" s="84"/>
      <c r="LKL344" s="84"/>
      <c r="LKM344" s="84"/>
      <c r="LKN344" s="84"/>
      <c r="LKO344" s="84"/>
      <c r="LKP344" s="84"/>
      <c r="LKQ344" s="84"/>
      <c r="LKR344" s="84"/>
      <c r="LKS344" s="84"/>
      <c r="LKT344" s="84"/>
      <c r="LKU344" s="84"/>
      <c r="LKV344" s="84"/>
      <c r="LKW344" s="84"/>
      <c r="LKX344" s="84"/>
      <c r="LKY344" s="84"/>
      <c r="LKZ344" s="84"/>
      <c r="LLA344" s="84"/>
      <c r="LLB344" s="84"/>
      <c r="LLC344" s="84"/>
      <c r="LLD344" s="84"/>
      <c r="LLE344" s="84"/>
      <c r="LLF344" s="84"/>
      <c r="LLG344" s="84"/>
      <c r="LLH344" s="84"/>
      <c r="LLI344" s="84"/>
      <c r="LLJ344" s="84"/>
      <c r="LLK344" s="84"/>
      <c r="LLL344" s="84"/>
      <c r="LLM344" s="84"/>
      <c r="LLN344" s="84"/>
      <c r="LLO344" s="84"/>
      <c r="LLP344" s="84"/>
      <c r="LLQ344" s="84"/>
      <c r="LLR344" s="84"/>
      <c r="LLS344" s="84"/>
      <c r="LLT344" s="84"/>
      <c r="LLU344" s="84"/>
      <c r="LLV344" s="84"/>
      <c r="LLW344" s="84"/>
      <c r="LLX344" s="84"/>
      <c r="LLY344" s="84"/>
      <c r="LLZ344" s="84"/>
      <c r="LMA344" s="84"/>
      <c r="LMB344" s="84"/>
      <c r="LMC344" s="84"/>
      <c r="LMD344" s="84"/>
      <c r="LME344" s="84"/>
      <c r="LMF344" s="84"/>
      <c r="LMG344" s="84"/>
      <c r="LMH344" s="84"/>
      <c r="LMI344" s="84"/>
      <c r="LMJ344" s="84"/>
      <c r="LMK344" s="84"/>
      <c r="LML344" s="84"/>
      <c r="LMM344" s="84"/>
      <c r="LMN344" s="84"/>
      <c r="LMO344" s="84"/>
      <c r="LMP344" s="84"/>
      <c r="LMQ344" s="84"/>
      <c r="LMR344" s="84"/>
      <c r="LMS344" s="84"/>
      <c r="LMT344" s="84"/>
      <c r="LMU344" s="84"/>
      <c r="LMV344" s="84"/>
      <c r="LMW344" s="84"/>
      <c r="LMX344" s="84"/>
      <c r="LMY344" s="84"/>
      <c r="LMZ344" s="84"/>
      <c r="LNA344" s="84"/>
      <c r="LNB344" s="84"/>
      <c r="LNC344" s="84"/>
      <c r="LND344" s="84"/>
      <c r="LNE344" s="84"/>
      <c r="LNF344" s="84"/>
      <c r="LNG344" s="84"/>
      <c r="LNH344" s="84"/>
      <c r="LNI344" s="84"/>
      <c r="LNJ344" s="84"/>
      <c r="LNK344" s="84"/>
      <c r="LNL344" s="84"/>
      <c r="LNM344" s="84"/>
      <c r="LNN344" s="84"/>
      <c r="LNO344" s="84"/>
      <c r="LNP344" s="84"/>
      <c r="LNQ344" s="84"/>
      <c r="LNR344" s="84"/>
      <c r="LNS344" s="84"/>
      <c r="LNT344" s="84"/>
      <c r="LNU344" s="84"/>
      <c r="LNV344" s="84"/>
      <c r="LNW344" s="84"/>
      <c r="LNX344" s="84"/>
      <c r="LNY344" s="84"/>
      <c r="LNZ344" s="84"/>
      <c r="LOA344" s="84"/>
      <c r="LOB344" s="84"/>
      <c r="LOC344" s="84"/>
      <c r="LOD344" s="84"/>
      <c r="LOE344" s="84"/>
      <c r="LOF344" s="84"/>
      <c r="LOG344" s="84"/>
      <c r="LOH344" s="84"/>
      <c r="LOI344" s="84"/>
      <c r="LOJ344" s="84"/>
      <c r="LOK344" s="84"/>
      <c r="LOL344" s="84"/>
      <c r="LOM344" s="84"/>
      <c r="LON344" s="84"/>
      <c r="LOO344" s="84"/>
      <c r="LOP344" s="84"/>
      <c r="LOQ344" s="84"/>
      <c r="LOR344" s="84"/>
      <c r="LOS344" s="84"/>
      <c r="LOT344" s="84"/>
      <c r="LOU344" s="84"/>
      <c r="LOV344" s="84"/>
      <c r="LOW344" s="84"/>
      <c r="LOX344" s="84"/>
      <c r="LOY344" s="84"/>
      <c r="LOZ344" s="84"/>
      <c r="LPA344" s="84"/>
      <c r="LPB344" s="84"/>
      <c r="LPC344" s="84"/>
      <c r="LPD344" s="84"/>
      <c r="LPE344" s="84"/>
      <c r="LPF344" s="84"/>
      <c r="LPG344" s="84"/>
      <c r="LPH344" s="84"/>
      <c r="LPI344" s="84"/>
      <c r="LPJ344" s="84"/>
      <c r="LPK344" s="84"/>
      <c r="LPL344" s="84"/>
      <c r="LPM344" s="84"/>
      <c r="LPN344" s="84"/>
      <c r="LPO344" s="84"/>
      <c r="LPP344" s="84"/>
      <c r="LPQ344" s="84"/>
      <c r="LPR344" s="84"/>
      <c r="LPS344" s="84"/>
      <c r="LPT344" s="84"/>
      <c r="LPU344" s="84"/>
      <c r="LPV344" s="84"/>
      <c r="LPW344" s="84"/>
      <c r="LPX344" s="84"/>
      <c r="LPY344" s="84"/>
      <c r="LPZ344" s="84"/>
      <c r="LQA344" s="84"/>
      <c r="LQB344" s="84"/>
      <c r="LQC344" s="84"/>
      <c r="LQD344" s="84"/>
      <c r="LQE344" s="84"/>
      <c r="LQF344" s="84"/>
      <c r="LQG344" s="84"/>
      <c r="LQH344" s="84"/>
      <c r="LQI344" s="84"/>
      <c r="LQJ344" s="84"/>
      <c r="LQK344" s="84"/>
      <c r="LQL344" s="84"/>
      <c r="LQM344" s="84"/>
      <c r="LQN344" s="84"/>
      <c r="LQO344" s="84"/>
      <c r="LQP344" s="84"/>
      <c r="LQQ344" s="84"/>
      <c r="LQR344" s="84"/>
      <c r="LQS344" s="84"/>
      <c r="LQT344" s="84"/>
      <c r="LQU344" s="84"/>
      <c r="LQV344" s="84"/>
      <c r="LQW344" s="84"/>
      <c r="LQX344" s="84"/>
      <c r="LQY344" s="84"/>
      <c r="LQZ344" s="84"/>
      <c r="LRA344" s="84"/>
      <c r="LRB344" s="84"/>
      <c r="LRC344" s="84"/>
      <c r="LRD344" s="84"/>
      <c r="LRE344" s="84"/>
      <c r="LRF344" s="84"/>
      <c r="LRG344" s="84"/>
      <c r="LRH344" s="84"/>
      <c r="LRI344" s="84"/>
      <c r="LRJ344" s="84"/>
      <c r="LRK344" s="84"/>
      <c r="LRL344" s="84"/>
      <c r="LRM344" s="84"/>
      <c r="LRN344" s="84"/>
      <c r="LRO344" s="84"/>
      <c r="LRP344" s="84"/>
      <c r="LRQ344" s="84"/>
      <c r="LRR344" s="84"/>
      <c r="LRS344" s="84"/>
      <c r="LRT344" s="84"/>
      <c r="LRU344" s="84"/>
      <c r="LRV344" s="84"/>
      <c r="LRW344" s="84"/>
      <c r="LRX344" s="84"/>
      <c r="LRY344" s="84"/>
      <c r="LRZ344" s="84"/>
      <c r="LSA344" s="84"/>
      <c r="LSB344" s="84"/>
      <c r="LSC344" s="84"/>
      <c r="LSD344" s="84"/>
      <c r="LSE344" s="84"/>
      <c r="LSF344" s="84"/>
      <c r="LSG344" s="84"/>
      <c r="LSH344" s="84"/>
      <c r="LSI344" s="84"/>
      <c r="LSJ344" s="84"/>
      <c r="LSK344" s="84"/>
      <c r="LSL344" s="84"/>
      <c r="LSM344" s="84"/>
      <c r="LSN344" s="84"/>
      <c r="LSO344" s="84"/>
      <c r="LSP344" s="84"/>
      <c r="LSQ344" s="84"/>
      <c r="LSR344" s="84"/>
      <c r="LSS344" s="84"/>
      <c r="LST344" s="84"/>
      <c r="LSU344" s="84"/>
      <c r="LSV344" s="84"/>
      <c r="LSW344" s="84"/>
      <c r="LSX344" s="84"/>
      <c r="LSY344" s="84"/>
      <c r="LSZ344" s="84"/>
      <c r="LTA344" s="84"/>
      <c r="LTB344" s="84"/>
      <c r="LTC344" s="84"/>
      <c r="LTD344" s="84"/>
      <c r="LTE344" s="84"/>
      <c r="LTF344" s="84"/>
      <c r="LTG344" s="84"/>
      <c r="LTH344" s="84"/>
      <c r="LTI344" s="84"/>
      <c r="LTJ344" s="84"/>
      <c r="LTK344" s="84"/>
      <c r="LTL344" s="84"/>
      <c r="LTM344" s="84"/>
      <c r="LTN344" s="84"/>
      <c r="LTO344" s="84"/>
      <c r="LTP344" s="84"/>
      <c r="LTQ344" s="84"/>
      <c r="LTR344" s="84"/>
      <c r="LTS344" s="84"/>
      <c r="LTT344" s="84"/>
      <c r="LTU344" s="84"/>
      <c r="LTV344" s="84"/>
      <c r="LTW344" s="84"/>
      <c r="LTX344" s="84"/>
      <c r="LTY344" s="84"/>
      <c r="LTZ344" s="84"/>
      <c r="LUA344" s="84"/>
      <c r="LUB344" s="84"/>
      <c r="LUC344" s="84"/>
      <c r="LUD344" s="84"/>
      <c r="LUE344" s="84"/>
      <c r="LUF344" s="84"/>
      <c r="LUG344" s="84"/>
      <c r="LUH344" s="84"/>
      <c r="LUI344" s="84"/>
      <c r="LUJ344" s="84"/>
      <c r="LUK344" s="84"/>
      <c r="LUL344" s="84"/>
      <c r="LUM344" s="84"/>
      <c r="LUN344" s="84"/>
      <c r="LUO344" s="84"/>
      <c r="LUP344" s="84"/>
      <c r="LUQ344" s="84"/>
      <c r="LUR344" s="84"/>
      <c r="LUS344" s="84"/>
      <c r="LUT344" s="84"/>
      <c r="LUU344" s="84"/>
      <c r="LUV344" s="84"/>
      <c r="LUW344" s="84"/>
      <c r="LUX344" s="84"/>
      <c r="LUY344" s="84"/>
      <c r="LUZ344" s="84"/>
      <c r="LVA344" s="84"/>
      <c r="LVB344" s="84"/>
      <c r="LVC344" s="84"/>
      <c r="LVD344" s="84"/>
      <c r="LVE344" s="84"/>
      <c r="LVF344" s="84"/>
      <c r="LVG344" s="84"/>
      <c r="LVH344" s="84"/>
      <c r="LVI344" s="84"/>
      <c r="LVJ344" s="84"/>
      <c r="LVK344" s="84"/>
      <c r="LVL344" s="84"/>
      <c r="LVM344" s="84"/>
      <c r="LVN344" s="84"/>
      <c r="LVO344" s="84"/>
      <c r="LVP344" s="84"/>
      <c r="LVQ344" s="84"/>
      <c r="LVR344" s="84"/>
      <c r="LVS344" s="84"/>
      <c r="LVT344" s="84"/>
      <c r="LVU344" s="84"/>
      <c r="LVV344" s="84"/>
      <c r="LVW344" s="84"/>
      <c r="LVX344" s="84"/>
      <c r="LVY344" s="84"/>
      <c r="LVZ344" s="84"/>
      <c r="LWA344" s="84"/>
      <c r="LWB344" s="84"/>
      <c r="LWC344" s="84"/>
      <c r="LWD344" s="84"/>
      <c r="LWE344" s="84"/>
      <c r="LWF344" s="84"/>
      <c r="LWG344" s="84"/>
      <c r="LWH344" s="84"/>
      <c r="LWI344" s="84"/>
      <c r="LWJ344" s="84"/>
      <c r="LWK344" s="84"/>
      <c r="LWL344" s="84"/>
      <c r="LWM344" s="84"/>
      <c r="LWN344" s="84"/>
      <c r="LWO344" s="84"/>
      <c r="LWP344" s="84"/>
      <c r="LWQ344" s="84"/>
      <c r="LWR344" s="84"/>
      <c r="LWS344" s="84"/>
      <c r="LWT344" s="84"/>
      <c r="LWU344" s="84"/>
      <c r="LWV344" s="84"/>
      <c r="LWW344" s="84"/>
      <c r="LWX344" s="84"/>
      <c r="LWY344" s="84"/>
      <c r="LWZ344" s="84"/>
      <c r="LXA344" s="84"/>
      <c r="LXB344" s="84"/>
      <c r="LXC344" s="84"/>
      <c r="LXD344" s="84"/>
      <c r="LXE344" s="84"/>
      <c r="LXF344" s="84"/>
      <c r="LXG344" s="84"/>
      <c r="LXH344" s="84"/>
      <c r="LXI344" s="84"/>
      <c r="LXJ344" s="84"/>
      <c r="LXK344" s="84"/>
      <c r="LXL344" s="84"/>
      <c r="LXM344" s="84"/>
      <c r="LXN344" s="84"/>
      <c r="LXO344" s="84"/>
      <c r="LXP344" s="84"/>
      <c r="LXQ344" s="84"/>
      <c r="LXR344" s="84"/>
      <c r="LXS344" s="84"/>
      <c r="LXT344" s="84"/>
      <c r="LXU344" s="84"/>
      <c r="LXV344" s="84"/>
      <c r="LXW344" s="84"/>
      <c r="LXX344" s="84"/>
      <c r="LXY344" s="84"/>
      <c r="LXZ344" s="84"/>
      <c r="LYA344" s="84"/>
      <c r="LYB344" s="84"/>
      <c r="LYC344" s="84"/>
      <c r="LYD344" s="84"/>
      <c r="LYE344" s="84"/>
      <c r="LYF344" s="84"/>
      <c r="LYG344" s="84"/>
      <c r="LYH344" s="84"/>
      <c r="LYI344" s="84"/>
      <c r="LYJ344" s="84"/>
      <c r="LYK344" s="84"/>
      <c r="LYL344" s="84"/>
      <c r="LYM344" s="84"/>
      <c r="LYN344" s="84"/>
      <c r="LYO344" s="84"/>
      <c r="LYP344" s="84"/>
      <c r="LYQ344" s="84"/>
      <c r="LYR344" s="84"/>
      <c r="LYS344" s="84"/>
      <c r="LYT344" s="84"/>
      <c r="LYU344" s="84"/>
      <c r="LYV344" s="84"/>
      <c r="LYW344" s="84"/>
      <c r="LYX344" s="84"/>
      <c r="LYY344" s="84"/>
      <c r="LYZ344" s="84"/>
      <c r="LZA344" s="84"/>
      <c r="LZB344" s="84"/>
      <c r="LZC344" s="84"/>
      <c r="LZD344" s="84"/>
      <c r="LZE344" s="84"/>
      <c r="LZF344" s="84"/>
      <c r="LZG344" s="84"/>
      <c r="LZH344" s="84"/>
      <c r="LZI344" s="84"/>
      <c r="LZJ344" s="84"/>
      <c r="LZK344" s="84"/>
      <c r="LZL344" s="84"/>
      <c r="LZM344" s="84"/>
      <c r="LZN344" s="84"/>
      <c r="LZO344" s="84"/>
      <c r="LZP344" s="84"/>
      <c r="LZQ344" s="84"/>
      <c r="LZR344" s="84"/>
      <c r="LZS344" s="84"/>
      <c r="LZT344" s="84"/>
      <c r="LZU344" s="84"/>
      <c r="LZV344" s="84"/>
      <c r="LZW344" s="84"/>
      <c r="LZX344" s="84"/>
      <c r="LZY344" s="84"/>
      <c r="LZZ344" s="84"/>
      <c r="MAA344" s="84"/>
      <c r="MAB344" s="84"/>
      <c r="MAC344" s="84"/>
      <c r="MAD344" s="84"/>
      <c r="MAE344" s="84"/>
      <c r="MAF344" s="84"/>
      <c r="MAG344" s="84"/>
      <c r="MAH344" s="84"/>
      <c r="MAI344" s="84"/>
      <c r="MAJ344" s="84"/>
      <c r="MAK344" s="84"/>
      <c r="MAL344" s="84"/>
      <c r="MAM344" s="84"/>
      <c r="MAN344" s="84"/>
      <c r="MAO344" s="84"/>
      <c r="MAP344" s="84"/>
      <c r="MAQ344" s="84"/>
      <c r="MAR344" s="84"/>
      <c r="MAS344" s="84"/>
      <c r="MAT344" s="84"/>
      <c r="MAU344" s="84"/>
      <c r="MAV344" s="84"/>
      <c r="MAW344" s="84"/>
      <c r="MAX344" s="84"/>
      <c r="MAY344" s="84"/>
      <c r="MAZ344" s="84"/>
      <c r="MBA344" s="84"/>
      <c r="MBB344" s="84"/>
      <c r="MBC344" s="84"/>
      <c r="MBD344" s="84"/>
      <c r="MBE344" s="84"/>
      <c r="MBF344" s="84"/>
      <c r="MBG344" s="84"/>
      <c r="MBH344" s="84"/>
      <c r="MBI344" s="84"/>
      <c r="MBJ344" s="84"/>
      <c r="MBK344" s="84"/>
      <c r="MBL344" s="84"/>
      <c r="MBM344" s="84"/>
      <c r="MBN344" s="84"/>
      <c r="MBO344" s="84"/>
      <c r="MBP344" s="84"/>
      <c r="MBQ344" s="84"/>
      <c r="MBR344" s="84"/>
      <c r="MBS344" s="84"/>
      <c r="MBT344" s="84"/>
      <c r="MBU344" s="84"/>
      <c r="MBV344" s="84"/>
      <c r="MBW344" s="84"/>
      <c r="MBX344" s="84"/>
      <c r="MBY344" s="84"/>
      <c r="MBZ344" s="84"/>
      <c r="MCA344" s="84"/>
      <c r="MCB344" s="84"/>
      <c r="MCC344" s="84"/>
      <c r="MCD344" s="84"/>
      <c r="MCE344" s="84"/>
      <c r="MCF344" s="84"/>
      <c r="MCG344" s="84"/>
      <c r="MCH344" s="84"/>
      <c r="MCI344" s="84"/>
      <c r="MCJ344" s="84"/>
      <c r="MCK344" s="84"/>
      <c r="MCL344" s="84"/>
      <c r="MCM344" s="84"/>
      <c r="MCN344" s="84"/>
      <c r="MCO344" s="84"/>
      <c r="MCP344" s="84"/>
      <c r="MCQ344" s="84"/>
      <c r="MCR344" s="84"/>
      <c r="MCS344" s="84"/>
      <c r="MCT344" s="84"/>
      <c r="MCU344" s="84"/>
      <c r="MCV344" s="84"/>
      <c r="MCW344" s="84"/>
      <c r="MCX344" s="84"/>
      <c r="MCY344" s="84"/>
      <c r="MCZ344" s="84"/>
      <c r="MDA344" s="84"/>
      <c r="MDB344" s="84"/>
      <c r="MDC344" s="84"/>
      <c r="MDD344" s="84"/>
      <c r="MDE344" s="84"/>
      <c r="MDF344" s="84"/>
      <c r="MDG344" s="84"/>
      <c r="MDH344" s="84"/>
      <c r="MDI344" s="84"/>
      <c r="MDJ344" s="84"/>
      <c r="MDK344" s="84"/>
      <c r="MDL344" s="84"/>
      <c r="MDM344" s="84"/>
      <c r="MDN344" s="84"/>
      <c r="MDO344" s="84"/>
      <c r="MDP344" s="84"/>
      <c r="MDQ344" s="84"/>
      <c r="MDR344" s="84"/>
      <c r="MDS344" s="84"/>
      <c r="MDT344" s="84"/>
      <c r="MDU344" s="84"/>
      <c r="MDV344" s="84"/>
      <c r="MDW344" s="84"/>
      <c r="MDX344" s="84"/>
      <c r="MDY344" s="84"/>
      <c r="MDZ344" s="84"/>
      <c r="MEA344" s="84"/>
      <c r="MEB344" s="84"/>
      <c r="MEC344" s="84"/>
      <c r="MED344" s="84"/>
      <c r="MEE344" s="84"/>
      <c r="MEF344" s="84"/>
      <c r="MEG344" s="84"/>
      <c r="MEH344" s="84"/>
      <c r="MEI344" s="84"/>
      <c r="MEJ344" s="84"/>
      <c r="MEK344" s="84"/>
      <c r="MEL344" s="84"/>
      <c r="MEM344" s="84"/>
      <c r="MEN344" s="84"/>
      <c r="MEO344" s="84"/>
      <c r="MEP344" s="84"/>
      <c r="MEQ344" s="84"/>
      <c r="MER344" s="84"/>
      <c r="MES344" s="84"/>
      <c r="MET344" s="84"/>
      <c r="MEU344" s="84"/>
      <c r="MEV344" s="84"/>
      <c r="MEW344" s="84"/>
      <c r="MEX344" s="84"/>
      <c r="MEY344" s="84"/>
      <c r="MEZ344" s="84"/>
      <c r="MFA344" s="84"/>
      <c r="MFB344" s="84"/>
      <c r="MFC344" s="84"/>
      <c r="MFD344" s="84"/>
      <c r="MFE344" s="84"/>
      <c r="MFF344" s="84"/>
      <c r="MFG344" s="84"/>
      <c r="MFH344" s="84"/>
      <c r="MFI344" s="84"/>
      <c r="MFJ344" s="84"/>
      <c r="MFK344" s="84"/>
      <c r="MFL344" s="84"/>
      <c r="MFM344" s="84"/>
      <c r="MFN344" s="84"/>
      <c r="MFO344" s="84"/>
      <c r="MFP344" s="84"/>
      <c r="MFQ344" s="84"/>
      <c r="MFR344" s="84"/>
      <c r="MFS344" s="84"/>
      <c r="MFT344" s="84"/>
      <c r="MFU344" s="84"/>
      <c r="MFV344" s="84"/>
      <c r="MFW344" s="84"/>
      <c r="MFX344" s="84"/>
      <c r="MFY344" s="84"/>
      <c r="MFZ344" s="84"/>
      <c r="MGA344" s="84"/>
      <c r="MGB344" s="84"/>
      <c r="MGC344" s="84"/>
      <c r="MGD344" s="84"/>
      <c r="MGE344" s="84"/>
      <c r="MGF344" s="84"/>
      <c r="MGG344" s="84"/>
      <c r="MGH344" s="84"/>
      <c r="MGI344" s="84"/>
      <c r="MGJ344" s="84"/>
      <c r="MGK344" s="84"/>
      <c r="MGL344" s="84"/>
      <c r="MGM344" s="84"/>
      <c r="MGN344" s="84"/>
      <c r="MGO344" s="84"/>
      <c r="MGP344" s="84"/>
      <c r="MGQ344" s="84"/>
      <c r="MGR344" s="84"/>
      <c r="MGS344" s="84"/>
      <c r="MGT344" s="84"/>
      <c r="MGU344" s="84"/>
      <c r="MGV344" s="84"/>
      <c r="MGW344" s="84"/>
      <c r="MGX344" s="84"/>
      <c r="MGY344" s="84"/>
      <c r="MGZ344" s="84"/>
      <c r="MHA344" s="84"/>
      <c r="MHB344" s="84"/>
      <c r="MHC344" s="84"/>
      <c r="MHD344" s="84"/>
      <c r="MHE344" s="84"/>
      <c r="MHF344" s="84"/>
      <c r="MHG344" s="84"/>
      <c r="MHH344" s="84"/>
      <c r="MHI344" s="84"/>
      <c r="MHJ344" s="84"/>
      <c r="MHK344" s="84"/>
      <c r="MHL344" s="84"/>
      <c r="MHM344" s="84"/>
      <c r="MHN344" s="84"/>
      <c r="MHO344" s="84"/>
      <c r="MHP344" s="84"/>
      <c r="MHQ344" s="84"/>
      <c r="MHR344" s="84"/>
      <c r="MHS344" s="84"/>
      <c r="MHT344" s="84"/>
      <c r="MHU344" s="84"/>
      <c r="MHV344" s="84"/>
      <c r="MHW344" s="84"/>
      <c r="MHX344" s="84"/>
      <c r="MHY344" s="84"/>
      <c r="MHZ344" s="84"/>
      <c r="MIA344" s="84"/>
      <c r="MIB344" s="84"/>
      <c r="MIC344" s="84"/>
      <c r="MID344" s="84"/>
      <c r="MIE344" s="84"/>
      <c r="MIF344" s="84"/>
      <c r="MIG344" s="84"/>
      <c r="MIH344" s="84"/>
      <c r="MII344" s="84"/>
      <c r="MIJ344" s="84"/>
      <c r="MIK344" s="84"/>
      <c r="MIL344" s="84"/>
      <c r="MIM344" s="84"/>
      <c r="MIN344" s="84"/>
      <c r="MIO344" s="84"/>
      <c r="MIP344" s="84"/>
      <c r="MIQ344" s="84"/>
      <c r="MIR344" s="84"/>
      <c r="MIS344" s="84"/>
      <c r="MIT344" s="84"/>
      <c r="MIU344" s="84"/>
      <c r="MIV344" s="84"/>
      <c r="MIW344" s="84"/>
      <c r="MIX344" s="84"/>
      <c r="MIY344" s="84"/>
      <c r="MIZ344" s="84"/>
      <c r="MJA344" s="84"/>
      <c r="MJB344" s="84"/>
      <c r="MJC344" s="84"/>
      <c r="MJD344" s="84"/>
      <c r="MJE344" s="84"/>
      <c r="MJF344" s="84"/>
      <c r="MJG344" s="84"/>
      <c r="MJH344" s="84"/>
      <c r="MJI344" s="84"/>
      <c r="MJJ344" s="84"/>
      <c r="MJK344" s="84"/>
      <c r="MJL344" s="84"/>
      <c r="MJM344" s="84"/>
      <c r="MJN344" s="84"/>
      <c r="MJO344" s="84"/>
      <c r="MJP344" s="84"/>
      <c r="MJQ344" s="84"/>
      <c r="MJR344" s="84"/>
      <c r="MJS344" s="84"/>
      <c r="MJT344" s="84"/>
      <c r="MJU344" s="84"/>
      <c r="MJV344" s="84"/>
      <c r="MJW344" s="84"/>
      <c r="MJX344" s="84"/>
      <c r="MJY344" s="84"/>
      <c r="MJZ344" s="84"/>
      <c r="MKA344" s="84"/>
      <c r="MKB344" s="84"/>
      <c r="MKC344" s="84"/>
      <c r="MKD344" s="84"/>
      <c r="MKE344" s="84"/>
      <c r="MKF344" s="84"/>
      <c r="MKG344" s="84"/>
      <c r="MKH344" s="84"/>
      <c r="MKI344" s="84"/>
      <c r="MKJ344" s="84"/>
      <c r="MKK344" s="84"/>
      <c r="MKL344" s="84"/>
      <c r="MKM344" s="84"/>
      <c r="MKN344" s="84"/>
      <c r="MKO344" s="84"/>
      <c r="MKP344" s="84"/>
      <c r="MKQ344" s="84"/>
      <c r="MKR344" s="84"/>
      <c r="MKS344" s="84"/>
      <c r="MKT344" s="84"/>
      <c r="MKU344" s="84"/>
      <c r="MKV344" s="84"/>
      <c r="MKW344" s="84"/>
      <c r="MKX344" s="84"/>
      <c r="MKY344" s="84"/>
      <c r="MKZ344" s="84"/>
      <c r="MLA344" s="84"/>
      <c r="MLB344" s="84"/>
      <c r="MLC344" s="84"/>
      <c r="MLD344" s="84"/>
      <c r="MLE344" s="84"/>
      <c r="MLF344" s="84"/>
      <c r="MLG344" s="84"/>
      <c r="MLH344" s="84"/>
      <c r="MLI344" s="84"/>
      <c r="MLJ344" s="84"/>
      <c r="MLK344" s="84"/>
      <c r="MLL344" s="84"/>
      <c r="MLM344" s="84"/>
      <c r="MLN344" s="84"/>
      <c r="MLO344" s="84"/>
      <c r="MLP344" s="84"/>
      <c r="MLQ344" s="84"/>
      <c r="MLR344" s="84"/>
      <c r="MLS344" s="84"/>
      <c r="MLT344" s="84"/>
      <c r="MLU344" s="84"/>
      <c r="MLV344" s="84"/>
      <c r="MLW344" s="84"/>
      <c r="MLX344" s="84"/>
      <c r="MLY344" s="84"/>
      <c r="MLZ344" s="84"/>
      <c r="MMA344" s="84"/>
      <c r="MMB344" s="84"/>
      <c r="MMC344" s="84"/>
      <c r="MMD344" s="84"/>
      <c r="MME344" s="84"/>
      <c r="MMF344" s="84"/>
      <c r="MMG344" s="84"/>
      <c r="MMH344" s="84"/>
      <c r="MMI344" s="84"/>
      <c r="MMJ344" s="84"/>
      <c r="MMK344" s="84"/>
      <c r="MML344" s="84"/>
      <c r="MMM344" s="84"/>
      <c r="MMN344" s="84"/>
      <c r="MMO344" s="84"/>
      <c r="MMP344" s="84"/>
      <c r="MMQ344" s="84"/>
      <c r="MMR344" s="84"/>
      <c r="MMS344" s="84"/>
      <c r="MMT344" s="84"/>
      <c r="MMU344" s="84"/>
      <c r="MMV344" s="84"/>
      <c r="MMW344" s="84"/>
      <c r="MMX344" s="84"/>
      <c r="MMY344" s="84"/>
      <c r="MMZ344" s="84"/>
      <c r="MNA344" s="84"/>
      <c r="MNB344" s="84"/>
      <c r="MNC344" s="84"/>
      <c r="MND344" s="84"/>
      <c r="MNE344" s="84"/>
      <c r="MNF344" s="84"/>
      <c r="MNG344" s="84"/>
      <c r="MNH344" s="84"/>
      <c r="MNI344" s="84"/>
      <c r="MNJ344" s="84"/>
      <c r="MNK344" s="84"/>
      <c r="MNL344" s="84"/>
      <c r="MNM344" s="84"/>
      <c r="MNN344" s="84"/>
      <c r="MNO344" s="84"/>
      <c r="MNP344" s="84"/>
      <c r="MNQ344" s="84"/>
      <c r="MNR344" s="84"/>
      <c r="MNS344" s="84"/>
      <c r="MNT344" s="84"/>
      <c r="MNU344" s="84"/>
      <c r="MNV344" s="84"/>
      <c r="MNW344" s="84"/>
      <c r="MNX344" s="84"/>
      <c r="MNY344" s="84"/>
      <c r="MNZ344" s="84"/>
      <c r="MOA344" s="84"/>
      <c r="MOB344" s="84"/>
      <c r="MOC344" s="84"/>
      <c r="MOD344" s="84"/>
      <c r="MOE344" s="84"/>
      <c r="MOF344" s="84"/>
      <c r="MOG344" s="84"/>
      <c r="MOH344" s="84"/>
      <c r="MOI344" s="84"/>
      <c r="MOJ344" s="84"/>
      <c r="MOK344" s="84"/>
      <c r="MOL344" s="84"/>
      <c r="MOM344" s="84"/>
      <c r="MON344" s="84"/>
      <c r="MOO344" s="84"/>
      <c r="MOP344" s="84"/>
      <c r="MOQ344" s="84"/>
      <c r="MOR344" s="84"/>
      <c r="MOS344" s="84"/>
      <c r="MOT344" s="84"/>
      <c r="MOU344" s="84"/>
      <c r="MOV344" s="84"/>
      <c r="MOW344" s="84"/>
      <c r="MOX344" s="84"/>
      <c r="MOY344" s="84"/>
      <c r="MOZ344" s="84"/>
      <c r="MPA344" s="84"/>
      <c r="MPB344" s="84"/>
      <c r="MPC344" s="84"/>
      <c r="MPD344" s="84"/>
      <c r="MPE344" s="84"/>
      <c r="MPF344" s="84"/>
      <c r="MPG344" s="84"/>
      <c r="MPH344" s="84"/>
      <c r="MPI344" s="84"/>
      <c r="MPJ344" s="84"/>
      <c r="MPK344" s="84"/>
      <c r="MPL344" s="84"/>
      <c r="MPM344" s="84"/>
      <c r="MPN344" s="84"/>
      <c r="MPO344" s="84"/>
      <c r="MPP344" s="84"/>
      <c r="MPQ344" s="84"/>
      <c r="MPR344" s="84"/>
      <c r="MPS344" s="84"/>
      <c r="MPT344" s="84"/>
      <c r="MPU344" s="84"/>
      <c r="MPV344" s="84"/>
      <c r="MPW344" s="84"/>
      <c r="MPX344" s="84"/>
      <c r="MPY344" s="84"/>
      <c r="MPZ344" s="84"/>
      <c r="MQA344" s="84"/>
      <c r="MQB344" s="84"/>
      <c r="MQC344" s="84"/>
      <c r="MQD344" s="84"/>
      <c r="MQE344" s="84"/>
      <c r="MQF344" s="84"/>
      <c r="MQG344" s="84"/>
      <c r="MQH344" s="84"/>
      <c r="MQI344" s="84"/>
      <c r="MQJ344" s="84"/>
      <c r="MQK344" s="84"/>
      <c r="MQL344" s="84"/>
      <c r="MQM344" s="84"/>
      <c r="MQN344" s="84"/>
      <c r="MQO344" s="84"/>
      <c r="MQP344" s="84"/>
      <c r="MQQ344" s="84"/>
      <c r="MQR344" s="84"/>
      <c r="MQS344" s="84"/>
      <c r="MQT344" s="84"/>
      <c r="MQU344" s="84"/>
      <c r="MQV344" s="84"/>
      <c r="MQW344" s="84"/>
      <c r="MQX344" s="84"/>
      <c r="MQY344" s="84"/>
      <c r="MQZ344" s="84"/>
      <c r="MRA344" s="84"/>
      <c r="MRB344" s="84"/>
      <c r="MRC344" s="84"/>
      <c r="MRD344" s="84"/>
      <c r="MRE344" s="84"/>
      <c r="MRF344" s="84"/>
      <c r="MRG344" s="84"/>
      <c r="MRH344" s="84"/>
      <c r="MRI344" s="84"/>
      <c r="MRJ344" s="84"/>
      <c r="MRK344" s="84"/>
      <c r="MRL344" s="84"/>
      <c r="MRM344" s="84"/>
      <c r="MRN344" s="84"/>
      <c r="MRO344" s="84"/>
      <c r="MRP344" s="84"/>
      <c r="MRQ344" s="84"/>
      <c r="MRR344" s="84"/>
      <c r="MRS344" s="84"/>
      <c r="MRT344" s="84"/>
      <c r="MRU344" s="84"/>
      <c r="MRV344" s="84"/>
      <c r="MRW344" s="84"/>
      <c r="MRX344" s="84"/>
      <c r="MRY344" s="84"/>
      <c r="MRZ344" s="84"/>
      <c r="MSA344" s="84"/>
      <c r="MSB344" s="84"/>
      <c r="MSC344" s="84"/>
      <c r="MSD344" s="84"/>
      <c r="MSE344" s="84"/>
      <c r="MSF344" s="84"/>
      <c r="MSG344" s="84"/>
      <c r="MSH344" s="84"/>
      <c r="MSI344" s="84"/>
      <c r="MSJ344" s="84"/>
      <c r="MSK344" s="84"/>
      <c r="MSL344" s="84"/>
      <c r="MSM344" s="84"/>
      <c r="MSN344" s="84"/>
      <c r="MSO344" s="84"/>
      <c r="MSP344" s="84"/>
      <c r="MSQ344" s="84"/>
      <c r="MSR344" s="84"/>
      <c r="MSS344" s="84"/>
      <c r="MST344" s="84"/>
      <c r="MSU344" s="84"/>
      <c r="MSV344" s="84"/>
      <c r="MSW344" s="84"/>
      <c r="MSX344" s="84"/>
      <c r="MSY344" s="84"/>
      <c r="MSZ344" s="84"/>
      <c r="MTA344" s="84"/>
      <c r="MTB344" s="84"/>
      <c r="MTC344" s="84"/>
      <c r="MTD344" s="84"/>
      <c r="MTE344" s="84"/>
      <c r="MTF344" s="84"/>
      <c r="MTG344" s="84"/>
      <c r="MTH344" s="84"/>
      <c r="MTI344" s="84"/>
      <c r="MTJ344" s="84"/>
      <c r="MTK344" s="84"/>
      <c r="MTL344" s="84"/>
      <c r="MTM344" s="84"/>
      <c r="MTN344" s="84"/>
      <c r="MTO344" s="84"/>
      <c r="MTP344" s="84"/>
      <c r="MTQ344" s="84"/>
      <c r="MTR344" s="84"/>
      <c r="MTS344" s="84"/>
      <c r="MTT344" s="84"/>
      <c r="MTU344" s="84"/>
      <c r="MTV344" s="84"/>
      <c r="MTW344" s="84"/>
      <c r="MTX344" s="84"/>
      <c r="MTY344" s="84"/>
      <c r="MTZ344" s="84"/>
      <c r="MUA344" s="84"/>
      <c r="MUB344" s="84"/>
      <c r="MUC344" s="84"/>
      <c r="MUD344" s="84"/>
      <c r="MUE344" s="84"/>
      <c r="MUF344" s="84"/>
      <c r="MUG344" s="84"/>
      <c r="MUH344" s="84"/>
      <c r="MUI344" s="84"/>
      <c r="MUJ344" s="84"/>
      <c r="MUK344" s="84"/>
      <c r="MUL344" s="84"/>
      <c r="MUM344" s="84"/>
      <c r="MUN344" s="84"/>
      <c r="MUO344" s="84"/>
      <c r="MUP344" s="84"/>
      <c r="MUQ344" s="84"/>
      <c r="MUR344" s="84"/>
      <c r="MUS344" s="84"/>
      <c r="MUT344" s="84"/>
      <c r="MUU344" s="84"/>
      <c r="MUV344" s="84"/>
      <c r="MUW344" s="84"/>
      <c r="MUX344" s="84"/>
      <c r="MUY344" s="84"/>
      <c r="MUZ344" s="84"/>
      <c r="MVA344" s="84"/>
      <c r="MVB344" s="84"/>
      <c r="MVC344" s="84"/>
      <c r="MVD344" s="84"/>
      <c r="MVE344" s="84"/>
      <c r="MVF344" s="84"/>
      <c r="MVG344" s="84"/>
      <c r="MVH344" s="84"/>
      <c r="MVI344" s="84"/>
      <c r="MVJ344" s="84"/>
      <c r="MVK344" s="84"/>
      <c r="MVL344" s="84"/>
      <c r="MVM344" s="84"/>
      <c r="MVN344" s="84"/>
      <c r="MVO344" s="84"/>
      <c r="MVP344" s="84"/>
      <c r="MVQ344" s="84"/>
      <c r="MVR344" s="84"/>
      <c r="MVS344" s="84"/>
      <c r="MVT344" s="84"/>
      <c r="MVU344" s="84"/>
      <c r="MVV344" s="84"/>
      <c r="MVW344" s="84"/>
      <c r="MVX344" s="84"/>
      <c r="MVY344" s="84"/>
      <c r="MVZ344" s="84"/>
      <c r="MWA344" s="84"/>
      <c r="MWB344" s="84"/>
      <c r="MWC344" s="84"/>
      <c r="MWD344" s="84"/>
      <c r="MWE344" s="84"/>
      <c r="MWF344" s="84"/>
      <c r="MWG344" s="84"/>
      <c r="MWH344" s="84"/>
      <c r="MWI344" s="84"/>
      <c r="MWJ344" s="84"/>
      <c r="MWK344" s="84"/>
      <c r="MWL344" s="84"/>
      <c r="MWM344" s="84"/>
      <c r="MWN344" s="84"/>
      <c r="MWO344" s="84"/>
      <c r="MWP344" s="84"/>
      <c r="MWQ344" s="84"/>
      <c r="MWR344" s="84"/>
      <c r="MWS344" s="84"/>
      <c r="MWT344" s="84"/>
      <c r="MWU344" s="84"/>
      <c r="MWV344" s="84"/>
      <c r="MWW344" s="84"/>
      <c r="MWX344" s="84"/>
      <c r="MWY344" s="84"/>
      <c r="MWZ344" s="84"/>
      <c r="MXA344" s="84"/>
      <c r="MXB344" s="84"/>
      <c r="MXC344" s="84"/>
      <c r="MXD344" s="84"/>
      <c r="MXE344" s="84"/>
      <c r="MXF344" s="84"/>
      <c r="MXG344" s="84"/>
      <c r="MXH344" s="84"/>
      <c r="MXI344" s="84"/>
      <c r="MXJ344" s="84"/>
      <c r="MXK344" s="84"/>
      <c r="MXL344" s="84"/>
      <c r="MXM344" s="84"/>
      <c r="MXN344" s="84"/>
      <c r="MXO344" s="84"/>
      <c r="MXP344" s="84"/>
      <c r="MXQ344" s="84"/>
      <c r="MXR344" s="84"/>
      <c r="MXS344" s="84"/>
      <c r="MXT344" s="84"/>
      <c r="MXU344" s="84"/>
      <c r="MXV344" s="84"/>
      <c r="MXW344" s="84"/>
      <c r="MXX344" s="84"/>
      <c r="MXY344" s="84"/>
      <c r="MXZ344" s="84"/>
      <c r="MYA344" s="84"/>
      <c r="MYB344" s="84"/>
      <c r="MYC344" s="84"/>
      <c r="MYD344" s="84"/>
      <c r="MYE344" s="84"/>
      <c r="MYF344" s="84"/>
      <c r="MYG344" s="84"/>
      <c r="MYH344" s="84"/>
      <c r="MYI344" s="84"/>
      <c r="MYJ344" s="84"/>
      <c r="MYK344" s="84"/>
      <c r="MYL344" s="84"/>
      <c r="MYM344" s="84"/>
      <c r="MYN344" s="84"/>
      <c r="MYO344" s="84"/>
      <c r="MYP344" s="84"/>
      <c r="MYQ344" s="84"/>
      <c r="MYR344" s="84"/>
      <c r="MYS344" s="84"/>
      <c r="MYT344" s="84"/>
      <c r="MYU344" s="84"/>
      <c r="MYV344" s="84"/>
      <c r="MYW344" s="84"/>
      <c r="MYX344" s="84"/>
      <c r="MYY344" s="84"/>
      <c r="MYZ344" s="84"/>
      <c r="MZA344" s="84"/>
      <c r="MZB344" s="84"/>
      <c r="MZC344" s="84"/>
      <c r="MZD344" s="84"/>
      <c r="MZE344" s="84"/>
      <c r="MZF344" s="84"/>
      <c r="MZG344" s="84"/>
      <c r="MZH344" s="84"/>
      <c r="MZI344" s="84"/>
      <c r="MZJ344" s="84"/>
      <c r="MZK344" s="84"/>
      <c r="MZL344" s="84"/>
      <c r="MZM344" s="84"/>
      <c r="MZN344" s="84"/>
      <c r="MZO344" s="84"/>
      <c r="MZP344" s="84"/>
      <c r="MZQ344" s="84"/>
      <c r="MZR344" s="84"/>
      <c r="MZS344" s="84"/>
      <c r="MZT344" s="84"/>
      <c r="MZU344" s="84"/>
      <c r="MZV344" s="84"/>
      <c r="MZW344" s="84"/>
      <c r="MZX344" s="84"/>
      <c r="MZY344" s="84"/>
      <c r="MZZ344" s="84"/>
      <c r="NAA344" s="84"/>
      <c r="NAB344" s="84"/>
      <c r="NAC344" s="84"/>
      <c r="NAD344" s="84"/>
      <c r="NAE344" s="84"/>
      <c r="NAF344" s="84"/>
      <c r="NAG344" s="84"/>
      <c r="NAH344" s="84"/>
      <c r="NAI344" s="84"/>
      <c r="NAJ344" s="84"/>
      <c r="NAK344" s="84"/>
      <c r="NAL344" s="84"/>
      <c r="NAM344" s="84"/>
      <c r="NAN344" s="84"/>
      <c r="NAO344" s="84"/>
      <c r="NAP344" s="84"/>
      <c r="NAQ344" s="84"/>
      <c r="NAR344" s="84"/>
      <c r="NAS344" s="84"/>
      <c r="NAT344" s="84"/>
      <c r="NAU344" s="84"/>
      <c r="NAV344" s="84"/>
      <c r="NAW344" s="84"/>
      <c r="NAX344" s="84"/>
      <c r="NAY344" s="84"/>
      <c r="NAZ344" s="84"/>
      <c r="NBA344" s="84"/>
      <c r="NBB344" s="84"/>
      <c r="NBC344" s="84"/>
      <c r="NBD344" s="84"/>
      <c r="NBE344" s="84"/>
      <c r="NBF344" s="84"/>
      <c r="NBG344" s="84"/>
      <c r="NBH344" s="84"/>
      <c r="NBI344" s="84"/>
      <c r="NBJ344" s="84"/>
      <c r="NBK344" s="84"/>
      <c r="NBL344" s="84"/>
      <c r="NBM344" s="84"/>
      <c r="NBN344" s="84"/>
      <c r="NBO344" s="84"/>
      <c r="NBP344" s="84"/>
      <c r="NBQ344" s="84"/>
      <c r="NBR344" s="84"/>
      <c r="NBS344" s="84"/>
      <c r="NBT344" s="84"/>
      <c r="NBU344" s="84"/>
      <c r="NBV344" s="84"/>
      <c r="NBW344" s="84"/>
      <c r="NBX344" s="84"/>
      <c r="NBY344" s="84"/>
      <c r="NBZ344" s="84"/>
      <c r="NCA344" s="84"/>
      <c r="NCB344" s="84"/>
      <c r="NCC344" s="84"/>
      <c r="NCD344" s="84"/>
      <c r="NCE344" s="84"/>
      <c r="NCF344" s="84"/>
      <c r="NCG344" s="84"/>
      <c r="NCH344" s="84"/>
      <c r="NCI344" s="84"/>
      <c r="NCJ344" s="84"/>
      <c r="NCK344" s="84"/>
      <c r="NCL344" s="84"/>
      <c r="NCM344" s="84"/>
      <c r="NCN344" s="84"/>
      <c r="NCO344" s="84"/>
      <c r="NCP344" s="84"/>
      <c r="NCQ344" s="84"/>
      <c r="NCR344" s="84"/>
      <c r="NCS344" s="84"/>
      <c r="NCT344" s="84"/>
      <c r="NCU344" s="84"/>
      <c r="NCV344" s="84"/>
      <c r="NCW344" s="84"/>
      <c r="NCX344" s="84"/>
      <c r="NCY344" s="84"/>
      <c r="NCZ344" s="84"/>
      <c r="NDA344" s="84"/>
      <c r="NDB344" s="84"/>
      <c r="NDC344" s="84"/>
      <c r="NDD344" s="84"/>
      <c r="NDE344" s="84"/>
      <c r="NDF344" s="84"/>
      <c r="NDG344" s="84"/>
      <c r="NDH344" s="84"/>
      <c r="NDI344" s="84"/>
      <c r="NDJ344" s="84"/>
      <c r="NDK344" s="84"/>
      <c r="NDL344" s="84"/>
      <c r="NDM344" s="84"/>
      <c r="NDN344" s="84"/>
      <c r="NDO344" s="84"/>
      <c r="NDP344" s="84"/>
      <c r="NDQ344" s="84"/>
      <c r="NDR344" s="84"/>
      <c r="NDS344" s="84"/>
      <c r="NDT344" s="84"/>
      <c r="NDU344" s="84"/>
      <c r="NDV344" s="84"/>
      <c r="NDW344" s="84"/>
      <c r="NDX344" s="84"/>
      <c r="NDY344" s="84"/>
      <c r="NDZ344" s="84"/>
      <c r="NEA344" s="84"/>
      <c r="NEB344" s="84"/>
      <c r="NEC344" s="84"/>
      <c r="NED344" s="84"/>
      <c r="NEE344" s="84"/>
      <c r="NEF344" s="84"/>
      <c r="NEG344" s="84"/>
      <c r="NEH344" s="84"/>
      <c r="NEI344" s="84"/>
      <c r="NEJ344" s="84"/>
      <c r="NEK344" s="84"/>
      <c r="NEL344" s="84"/>
      <c r="NEM344" s="84"/>
      <c r="NEN344" s="84"/>
      <c r="NEO344" s="84"/>
      <c r="NEP344" s="84"/>
      <c r="NEQ344" s="84"/>
      <c r="NER344" s="84"/>
      <c r="NES344" s="84"/>
      <c r="NET344" s="84"/>
      <c r="NEU344" s="84"/>
      <c r="NEV344" s="84"/>
      <c r="NEW344" s="84"/>
      <c r="NEX344" s="84"/>
      <c r="NEY344" s="84"/>
      <c r="NEZ344" s="84"/>
      <c r="NFA344" s="84"/>
      <c r="NFB344" s="84"/>
      <c r="NFC344" s="84"/>
      <c r="NFD344" s="84"/>
      <c r="NFE344" s="84"/>
      <c r="NFF344" s="84"/>
      <c r="NFG344" s="84"/>
      <c r="NFH344" s="84"/>
      <c r="NFI344" s="84"/>
      <c r="NFJ344" s="84"/>
      <c r="NFK344" s="84"/>
      <c r="NFL344" s="84"/>
      <c r="NFM344" s="84"/>
      <c r="NFN344" s="84"/>
      <c r="NFO344" s="84"/>
      <c r="NFP344" s="84"/>
      <c r="NFQ344" s="84"/>
      <c r="NFR344" s="84"/>
      <c r="NFS344" s="84"/>
      <c r="NFT344" s="84"/>
      <c r="NFU344" s="84"/>
      <c r="NFV344" s="84"/>
      <c r="NFW344" s="84"/>
      <c r="NFX344" s="84"/>
      <c r="NFY344" s="84"/>
      <c r="NFZ344" s="84"/>
      <c r="NGA344" s="84"/>
      <c r="NGB344" s="84"/>
      <c r="NGC344" s="84"/>
      <c r="NGD344" s="84"/>
      <c r="NGE344" s="84"/>
      <c r="NGF344" s="84"/>
      <c r="NGG344" s="84"/>
      <c r="NGH344" s="84"/>
      <c r="NGI344" s="84"/>
      <c r="NGJ344" s="84"/>
      <c r="NGK344" s="84"/>
      <c r="NGL344" s="84"/>
      <c r="NGM344" s="84"/>
      <c r="NGN344" s="84"/>
      <c r="NGO344" s="84"/>
      <c r="NGP344" s="84"/>
      <c r="NGQ344" s="84"/>
      <c r="NGR344" s="84"/>
      <c r="NGS344" s="84"/>
      <c r="NGT344" s="84"/>
      <c r="NGU344" s="84"/>
      <c r="NGV344" s="84"/>
      <c r="NGW344" s="84"/>
      <c r="NGX344" s="84"/>
      <c r="NGY344" s="84"/>
      <c r="NGZ344" s="84"/>
      <c r="NHA344" s="84"/>
      <c r="NHB344" s="84"/>
      <c r="NHC344" s="84"/>
      <c r="NHD344" s="84"/>
      <c r="NHE344" s="84"/>
      <c r="NHF344" s="84"/>
      <c r="NHG344" s="84"/>
      <c r="NHH344" s="84"/>
      <c r="NHI344" s="84"/>
      <c r="NHJ344" s="84"/>
      <c r="NHK344" s="84"/>
      <c r="NHL344" s="84"/>
      <c r="NHM344" s="84"/>
      <c r="NHN344" s="84"/>
      <c r="NHO344" s="84"/>
      <c r="NHP344" s="84"/>
      <c r="NHQ344" s="84"/>
      <c r="NHR344" s="84"/>
      <c r="NHS344" s="84"/>
      <c r="NHT344" s="84"/>
      <c r="NHU344" s="84"/>
      <c r="NHV344" s="84"/>
      <c r="NHW344" s="84"/>
      <c r="NHX344" s="84"/>
      <c r="NHY344" s="84"/>
      <c r="NHZ344" s="84"/>
      <c r="NIA344" s="84"/>
      <c r="NIB344" s="84"/>
      <c r="NIC344" s="84"/>
      <c r="NID344" s="84"/>
      <c r="NIE344" s="84"/>
      <c r="NIF344" s="84"/>
      <c r="NIG344" s="84"/>
      <c r="NIH344" s="84"/>
      <c r="NII344" s="84"/>
      <c r="NIJ344" s="84"/>
      <c r="NIK344" s="84"/>
      <c r="NIL344" s="84"/>
      <c r="NIM344" s="84"/>
      <c r="NIN344" s="84"/>
      <c r="NIO344" s="84"/>
      <c r="NIP344" s="84"/>
      <c r="NIQ344" s="84"/>
      <c r="NIR344" s="84"/>
      <c r="NIS344" s="84"/>
      <c r="NIT344" s="84"/>
      <c r="NIU344" s="84"/>
      <c r="NIV344" s="84"/>
      <c r="NIW344" s="84"/>
      <c r="NIX344" s="84"/>
      <c r="NIY344" s="84"/>
      <c r="NIZ344" s="84"/>
      <c r="NJA344" s="84"/>
      <c r="NJB344" s="84"/>
      <c r="NJC344" s="84"/>
      <c r="NJD344" s="84"/>
      <c r="NJE344" s="84"/>
      <c r="NJF344" s="84"/>
      <c r="NJG344" s="84"/>
      <c r="NJH344" s="84"/>
      <c r="NJI344" s="84"/>
      <c r="NJJ344" s="84"/>
      <c r="NJK344" s="84"/>
      <c r="NJL344" s="84"/>
      <c r="NJM344" s="84"/>
      <c r="NJN344" s="84"/>
      <c r="NJO344" s="84"/>
      <c r="NJP344" s="84"/>
      <c r="NJQ344" s="84"/>
      <c r="NJR344" s="84"/>
      <c r="NJS344" s="84"/>
      <c r="NJT344" s="84"/>
      <c r="NJU344" s="84"/>
      <c r="NJV344" s="84"/>
      <c r="NJW344" s="84"/>
      <c r="NJX344" s="84"/>
      <c r="NJY344" s="84"/>
      <c r="NJZ344" s="84"/>
      <c r="NKA344" s="84"/>
      <c r="NKB344" s="84"/>
      <c r="NKC344" s="84"/>
      <c r="NKD344" s="84"/>
      <c r="NKE344" s="84"/>
      <c r="NKF344" s="84"/>
      <c r="NKG344" s="84"/>
      <c r="NKH344" s="84"/>
      <c r="NKI344" s="84"/>
      <c r="NKJ344" s="84"/>
      <c r="NKK344" s="84"/>
      <c r="NKL344" s="84"/>
      <c r="NKM344" s="84"/>
      <c r="NKN344" s="84"/>
      <c r="NKO344" s="84"/>
      <c r="NKP344" s="84"/>
      <c r="NKQ344" s="84"/>
      <c r="NKR344" s="84"/>
      <c r="NKS344" s="84"/>
      <c r="NKT344" s="84"/>
      <c r="NKU344" s="84"/>
      <c r="NKV344" s="84"/>
      <c r="NKW344" s="84"/>
      <c r="NKX344" s="84"/>
      <c r="NKY344" s="84"/>
      <c r="NKZ344" s="84"/>
      <c r="NLA344" s="84"/>
      <c r="NLB344" s="84"/>
      <c r="NLC344" s="84"/>
      <c r="NLD344" s="84"/>
      <c r="NLE344" s="84"/>
      <c r="NLF344" s="84"/>
      <c r="NLG344" s="84"/>
      <c r="NLH344" s="84"/>
      <c r="NLI344" s="84"/>
      <c r="NLJ344" s="84"/>
      <c r="NLK344" s="84"/>
      <c r="NLL344" s="84"/>
      <c r="NLM344" s="84"/>
      <c r="NLN344" s="84"/>
      <c r="NLO344" s="84"/>
      <c r="NLP344" s="84"/>
      <c r="NLQ344" s="84"/>
      <c r="NLR344" s="84"/>
      <c r="NLS344" s="84"/>
      <c r="NLT344" s="84"/>
      <c r="NLU344" s="84"/>
      <c r="NLV344" s="84"/>
      <c r="NLW344" s="84"/>
      <c r="NLX344" s="84"/>
      <c r="NLY344" s="84"/>
      <c r="NLZ344" s="84"/>
      <c r="NMA344" s="84"/>
      <c r="NMB344" s="84"/>
      <c r="NMC344" s="84"/>
      <c r="NMD344" s="84"/>
      <c r="NME344" s="84"/>
      <c r="NMF344" s="84"/>
      <c r="NMG344" s="84"/>
      <c r="NMH344" s="84"/>
      <c r="NMI344" s="84"/>
      <c r="NMJ344" s="84"/>
      <c r="NMK344" s="84"/>
      <c r="NML344" s="84"/>
      <c r="NMM344" s="84"/>
      <c r="NMN344" s="84"/>
      <c r="NMO344" s="84"/>
      <c r="NMP344" s="84"/>
      <c r="NMQ344" s="84"/>
      <c r="NMR344" s="84"/>
      <c r="NMS344" s="84"/>
      <c r="NMT344" s="84"/>
      <c r="NMU344" s="84"/>
      <c r="NMV344" s="84"/>
      <c r="NMW344" s="84"/>
      <c r="NMX344" s="84"/>
      <c r="NMY344" s="84"/>
      <c r="NMZ344" s="84"/>
      <c r="NNA344" s="84"/>
      <c r="NNB344" s="84"/>
      <c r="NNC344" s="84"/>
      <c r="NND344" s="84"/>
      <c r="NNE344" s="84"/>
      <c r="NNF344" s="84"/>
      <c r="NNG344" s="84"/>
      <c r="NNH344" s="84"/>
      <c r="NNI344" s="84"/>
      <c r="NNJ344" s="84"/>
      <c r="NNK344" s="84"/>
      <c r="NNL344" s="84"/>
      <c r="NNM344" s="84"/>
      <c r="NNN344" s="84"/>
      <c r="NNO344" s="84"/>
      <c r="NNP344" s="84"/>
      <c r="NNQ344" s="84"/>
      <c r="NNR344" s="84"/>
      <c r="NNS344" s="84"/>
      <c r="NNT344" s="84"/>
      <c r="NNU344" s="84"/>
      <c r="NNV344" s="84"/>
      <c r="NNW344" s="84"/>
      <c r="NNX344" s="84"/>
      <c r="NNY344" s="84"/>
      <c r="NNZ344" s="84"/>
      <c r="NOA344" s="84"/>
      <c r="NOB344" s="84"/>
      <c r="NOC344" s="84"/>
      <c r="NOD344" s="84"/>
      <c r="NOE344" s="84"/>
      <c r="NOF344" s="84"/>
      <c r="NOG344" s="84"/>
      <c r="NOH344" s="84"/>
      <c r="NOI344" s="84"/>
      <c r="NOJ344" s="84"/>
      <c r="NOK344" s="84"/>
      <c r="NOL344" s="84"/>
      <c r="NOM344" s="84"/>
      <c r="NON344" s="84"/>
      <c r="NOO344" s="84"/>
      <c r="NOP344" s="84"/>
      <c r="NOQ344" s="84"/>
      <c r="NOR344" s="84"/>
      <c r="NOS344" s="84"/>
      <c r="NOT344" s="84"/>
      <c r="NOU344" s="84"/>
      <c r="NOV344" s="84"/>
      <c r="NOW344" s="84"/>
      <c r="NOX344" s="84"/>
      <c r="NOY344" s="84"/>
      <c r="NOZ344" s="84"/>
      <c r="NPA344" s="84"/>
      <c r="NPB344" s="84"/>
      <c r="NPC344" s="84"/>
      <c r="NPD344" s="84"/>
      <c r="NPE344" s="84"/>
      <c r="NPF344" s="84"/>
      <c r="NPG344" s="84"/>
      <c r="NPH344" s="84"/>
      <c r="NPI344" s="84"/>
      <c r="NPJ344" s="84"/>
      <c r="NPK344" s="84"/>
      <c r="NPL344" s="84"/>
      <c r="NPM344" s="84"/>
      <c r="NPN344" s="84"/>
      <c r="NPO344" s="84"/>
      <c r="NPP344" s="84"/>
      <c r="NPQ344" s="84"/>
      <c r="NPR344" s="84"/>
      <c r="NPS344" s="84"/>
      <c r="NPT344" s="84"/>
      <c r="NPU344" s="84"/>
      <c r="NPV344" s="84"/>
      <c r="NPW344" s="84"/>
      <c r="NPX344" s="84"/>
      <c r="NPY344" s="84"/>
      <c r="NPZ344" s="84"/>
      <c r="NQA344" s="84"/>
      <c r="NQB344" s="84"/>
      <c r="NQC344" s="84"/>
      <c r="NQD344" s="84"/>
      <c r="NQE344" s="84"/>
      <c r="NQF344" s="84"/>
      <c r="NQG344" s="84"/>
      <c r="NQH344" s="84"/>
      <c r="NQI344" s="84"/>
      <c r="NQJ344" s="84"/>
      <c r="NQK344" s="84"/>
      <c r="NQL344" s="84"/>
      <c r="NQM344" s="84"/>
      <c r="NQN344" s="84"/>
      <c r="NQO344" s="84"/>
      <c r="NQP344" s="84"/>
      <c r="NQQ344" s="84"/>
      <c r="NQR344" s="84"/>
      <c r="NQS344" s="84"/>
      <c r="NQT344" s="84"/>
      <c r="NQU344" s="84"/>
      <c r="NQV344" s="84"/>
      <c r="NQW344" s="84"/>
      <c r="NQX344" s="84"/>
      <c r="NQY344" s="84"/>
      <c r="NQZ344" s="84"/>
      <c r="NRA344" s="84"/>
      <c r="NRB344" s="84"/>
      <c r="NRC344" s="84"/>
      <c r="NRD344" s="84"/>
      <c r="NRE344" s="84"/>
      <c r="NRF344" s="84"/>
      <c r="NRG344" s="84"/>
      <c r="NRH344" s="84"/>
      <c r="NRI344" s="84"/>
      <c r="NRJ344" s="84"/>
      <c r="NRK344" s="84"/>
      <c r="NRL344" s="84"/>
      <c r="NRM344" s="84"/>
      <c r="NRN344" s="84"/>
      <c r="NRO344" s="84"/>
      <c r="NRP344" s="84"/>
      <c r="NRQ344" s="84"/>
      <c r="NRR344" s="84"/>
      <c r="NRS344" s="84"/>
      <c r="NRT344" s="84"/>
      <c r="NRU344" s="84"/>
      <c r="NRV344" s="84"/>
      <c r="NRW344" s="84"/>
      <c r="NRX344" s="84"/>
      <c r="NRY344" s="84"/>
      <c r="NRZ344" s="84"/>
      <c r="NSA344" s="84"/>
      <c r="NSB344" s="84"/>
      <c r="NSC344" s="84"/>
      <c r="NSD344" s="84"/>
      <c r="NSE344" s="84"/>
      <c r="NSF344" s="84"/>
      <c r="NSG344" s="84"/>
      <c r="NSH344" s="84"/>
      <c r="NSI344" s="84"/>
      <c r="NSJ344" s="84"/>
      <c r="NSK344" s="84"/>
      <c r="NSL344" s="84"/>
      <c r="NSM344" s="84"/>
      <c r="NSN344" s="84"/>
      <c r="NSO344" s="84"/>
      <c r="NSP344" s="84"/>
      <c r="NSQ344" s="84"/>
      <c r="NSR344" s="84"/>
      <c r="NSS344" s="84"/>
      <c r="NST344" s="84"/>
      <c r="NSU344" s="84"/>
      <c r="NSV344" s="84"/>
      <c r="NSW344" s="84"/>
      <c r="NSX344" s="84"/>
      <c r="NSY344" s="84"/>
      <c r="NSZ344" s="84"/>
      <c r="NTA344" s="84"/>
      <c r="NTB344" s="84"/>
      <c r="NTC344" s="84"/>
      <c r="NTD344" s="84"/>
      <c r="NTE344" s="84"/>
      <c r="NTF344" s="84"/>
      <c r="NTG344" s="84"/>
      <c r="NTH344" s="84"/>
      <c r="NTI344" s="84"/>
      <c r="NTJ344" s="84"/>
      <c r="NTK344" s="84"/>
      <c r="NTL344" s="84"/>
      <c r="NTM344" s="84"/>
      <c r="NTN344" s="84"/>
      <c r="NTO344" s="84"/>
      <c r="NTP344" s="84"/>
      <c r="NTQ344" s="84"/>
      <c r="NTR344" s="84"/>
      <c r="NTS344" s="84"/>
      <c r="NTT344" s="84"/>
      <c r="NTU344" s="84"/>
      <c r="NTV344" s="84"/>
      <c r="NTW344" s="84"/>
      <c r="NTX344" s="84"/>
      <c r="NTY344" s="84"/>
      <c r="NTZ344" s="84"/>
      <c r="NUA344" s="84"/>
      <c r="NUB344" s="84"/>
      <c r="NUC344" s="84"/>
      <c r="NUD344" s="84"/>
      <c r="NUE344" s="84"/>
      <c r="NUF344" s="84"/>
      <c r="NUG344" s="84"/>
      <c r="NUH344" s="84"/>
      <c r="NUI344" s="84"/>
      <c r="NUJ344" s="84"/>
      <c r="NUK344" s="84"/>
      <c r="NUL344" s="84"/>
      <c r="NUM344" s="84"/>
      <c r="NUN344" s="84"/>
      <c r="NUO344" s="84"/>
      <c r="NUP344" s="84"/>
      <c r="NUQ344" s="84"/>
      <c r="NUR344" s="84"/>
      <c r="NUS344" s="84"/>
      <c r="NUT344" s="84"/>
      <c r="NUU344" s="84"/>
      <c r="NUV344" s="84"/>
      <c r="NUW344" s="84"/>
      <c r="NUX344" s="84"/>
      <c r="NUY344" s="84"/>
      <c r="NUZ344" s="84"/>
      <c r="NVA344" s="84"/>
      <c r="NVB344" s="84"/>
      <c r="NVC344" s="84"/>
      <c r="NVD344" s="84"/>
      <c r="NVE344" s="84"/>
      <c r="NVF344" s="84"/>
      <c r="NVG344" s="84"/>
      <c r="NVH344" s="84"/>
      <c r="NVI344" s="84"/>
      <c r="NVJ344" s="84"/>
      <c r="NVK344" s="84"/>
      <c r="NVL344" s="84"/>
      <c r="NVM344" s="84"/>
      <c r="NVN344" s="84"/>
      <c r="NVO344" s="84"/>
      <c r="NVP344" s="84"/>
      <c r="NVQ344" s="84"/>
      <c r="NVR344" s="84"/>
      <c r="NVS344" s="84"/>
      <c r="NVT344" s="84"/>
      <c r="NVU344" s="84"/>
      <c r="NVV344" s="84"/>
      <c r="NVW344" s="84"/>
      <c r="NVX344" s="84"/>
      <c r="NVY344" s="84"/>
      <c r="NVZ344" s="84"/>
      <c r="NWA344" s="84"/>
      <c r="NWB344" s="84"/>
      <c r="NWC344" s="84"/>
      <c r="NWD344" s="84"/>
      <c r="NWE344" s="84"/>
      <c r="NWF344" s="84"/>
      <c r="NWG344" s="84"/>
      <c r="NWH344" s="84"/>
      <c r="NWI344" s="84"/>
      <c r="NWJ344" s="84"/>
      <c r="NWK344" s="84"/>
      <c r="NWL344" s="84"/>
      <c r="NWM344" s="84"/>
      <c r="NWN344" s="84"/>
      <c r="NWO344" s="84"/>
      <c r="NWP344" s="84"/>
      <c r="NWQ344" s="84"/>
      <c r="NWR344" s="84"/>
      <c r="NWS344" s="84"/>
      <c r="NWT344" s="84"/>
      <c r="NWU344" s="84"/>
      <c r="NWV344" s="84"/>
      <c r="NWW344" s="84"/>
      <c r="NWX344" s="84"/>
      <c r="NWY344" s="84"/>
      <c r="NWZ344" s="84"/>
      <c r="NXA344" s="84"/>
      <c r="NXB344" s="84"/>
      <c r="NXC344" s="84"/>
      <c r="NXD344" s="84"/>
      <c r="NXE344" s="84"/>
      <c r="NXF344" s="84"/>
      <c r="NXG344" s="84"/>
      <c r="NXH344" s="84"/>
      <c r="NXI344" s="84"/>
      <c r="NXJ344" s="84"/>
      <c r="NXK344" s="84"/>
      <c r="NXL344" s="84"/>
      <c r="NXM344" s="84"/>
      <c r="NXN344" s="84"/>
      <c r="NXO344" s="84"/>
      <c r="NXP344" s="84"/>
      <c r="NXQ344" s="84"/>
      <c r="NXR344" s="84"/>
      <c r="NXS344" s="84"/>
      <c r="NXT344" s="84"/>
      <c r="NXU344" s="84"/>
      <c r="NXV344" s="84"/>
      <c r="NXW344" s="84"/>
      <c r="NXX344" s="84"/>
      <c r="NXY344" s="84"/>
      <c r="NXZ344" s="84"/>
      <c r="NYA344" s="84"/>
      <c r="NYB344" s="84"/>
      <c r="NYC344" s="84"/>
      <c r="NYD344" s="84"/>
      <c r="NYE344" s="84"/>
      <c r="NYF344" s="84"/>
      <c r="NYG344" s="84"/>
      <c r="NYH344" s="84"/>
      <c r="NYI344" s="84"/>
      <c r="NYJ344" s="84"/>
      <c r="NYK344" s="84"/>
      <c r="NYL344" s="84"/>
      <c r="NYM344" s="84"/>
      <c r="NYN344" s="84"/>
      <c r="NYO344" s="84"/>
      <c r="NYP344" s="84"/>
      <c r="NYQ344" s="84"/>
      <c r="NYR344" s="84"/>
      <c r="NYS344" s="84"/>
      <c r="NYT344" s="84"/>
      <c r="NYU344" s="84"/>
      <c r="NYV344" s="84"/>
      <c r="NYW344" s="84"/>
      <c r="NYX344" s="84"/>
      <c r="NYY344" s="84"/>
      <c r="NYZ344" s="84"/>
      <c r="NZA344" s="84"/>
      <c r="NZB344" s="84"/>
      <c r="NZC344" s="84"/>
      <c r="NZD344" s="84"/>
      <c r="NZE344" s="84"/>
      <c r="NZF344" s="84"/>
      <c r="NZG344" s="84"/>
      <c r="NZH344" s="84"/>
      <c r="NZI344" s="84"/>
      <c r="NZJ344" s="84"/>
      <c r="NZK344" s="84"/>
      <c r="NZL344" s="84"/>
      <c r="NZM344" s="84"/>
      <c r="NZN344" s="84"/>
      <c r="NZO344" s="84"/>
      <c r="NZP344" s="84"/>
      <c r="NZQ344" s="84"/>
      <c r="NZR344" s="84"/>
      <c r="NZS344" s="84"/>
      <c r="NZT344" s="84"/>
      <c r="NZU344" s="84"/>
      <c r="NZV344" s="84"/>
      <c r="NZW344" s="84"/>
      <c r="NZX344" s="84"/>
      <c r="NZY344" s="84"/>
      <c r="NZZ344" s="84"/>
      <c r="OAA344" s="84"/>
      <c r="OAB344" s="84"/>
      <c r="OAC344" s="84"/>
      <c r="OAD344" s="84"/>
      <c r="OAE344" s="84"/>
      <c r="OAF344" s="84"/>
      <c r="OAG344" s="84"/>
      <c r="OAH344" s="84"/>
      <c r="OAI344" s="84"/>
      <c r="OAJ344" s="84"/>
      <c r="OAK344" s="84"/>
      <c r="OAL344" s="84"/>
      <c r="OAM344" s="84"/>
      <c r="OAN344" s="84"/>
      <c r="OAO344" s="84"/>
      <c r="OAP344" s="84"/>
      <c r="OAQ344" s="84"/>
      <c r="OAR344" s="84"/>
      <c r="OAS344" s="84"/>
      <c r="OAT344" s="84"/>
      <c r="OAU344" s="84"/>
      <c r="OAV344" s="84"/>
      <c r="OAW344" s="84"/>
      <c r="OAX344" s="84"/>
      <c r="OAY344" s="84"/>
      <c r="OAZ344" s="84"/>
      <c r="OBA344" s="84"/>
      <c r="OBB344" s="84"/>
      <c r="OBC344" s="84"/>
      <c r="OBD344" s="84"/>
      <c r="OBE344" s="84"/>
      <c r="OBF344" s="84"/>
      <c r="OBG344" s="84"/>
      <c r="OBH344" s="84"/>
      <c r="OBI344" s="84"/>
      <c r="OBJ344" s="84"/>
      <c r="OBK344" s="84"/>
      <c r="OBL344" s="84"/>
      <c r="OBM344" s="84"/>
      <c r="OBN344" s="84"/>
      <c r="OBO344" s="84"/>
      <c r="OBP344" s="84"/>
      <c r="OBQ344" s="84"/>
      <c r="OBR344" s="84"/>
      <c r="OBS344" s="84"/>
      <c r="OBT344" s="84"/>
      <c r="OBU344" s="84"/>
      <c r="OBV344" s="84"/>
      <c r="OBW344" s="84"/>
      <c r="OBX344" s="84"/>
      <c r="OBY344" s="84"/>
      <c r="OBZ344" s="84"/>
      <c r="OCA344" s="84"/>
      <c r="OCB344" s="84"/>
      <c r="OCC344" s="84"/>
      <c r="OCD344" s="84"/>
      <c r="OCE344" s="84"/>
      <c r="OCF344" s="84"/>
      <c r="OCG344" s="84"/>
      <c r="OCH344" s="84"/>
      <c r="OCI344" s="84"/>
      <c r="OCJ344" s="84"/>
      <c r="OCK344" s="84"/>
      <c r="OCL344" s="84"/>
      <c r="OCM344" s="84"/>
      <c r="OCN344" s="84"/>
      <c r="OCO344" s="84"/>
      <c r="OCP344" s="84"/>
      <c r="OCQ344" s="84"/>
      <c r="OCR344" s="84"/>
      <c r="OCS344" s="84"/>
      <c r="OCT344" s="84"/>
      <c r="OCU344" s="84"/>
      <c r="OCV344" s="84"/>
      <c r="OCW344" s="84"/>
      <c r="OCX344" s="84"/>
      <c r="OCY344" s="84"/>
      <c r="OCZ344" s="84"/>
      <c r="ODA344" s="84"/>
      <c r="ODB344" s="84"/>
      <c r="ODC344" s="84"/>
      <c r="ODD344" s="84"/>
      <c r="ODE344" s="84"/>
      <c r="ODF344" s="84"/>
      <c r="ODG344" s="84"/>
      <c r="ODH344" s="84"/>
      <c r="ODI344" s="84"/>
      <c r="ODJ344" s="84"/>
      <c r="ODK344" s="84"/>
      <c r="ODL344" s="84"/>
      <c r="ODM344" s="84"/>
      <c r="ODN344" s="84"/>
      <c r="ODO344" s="84"/>
      <c r="ODP344" s="84"/>
      <c r="ODQ344" s="84"/>
      <c r="ODR344" s="84"/>
      <c r="ODS344" s="84"/>
      <c r="ODT344" s="84"/>
      <c r="ODU344" s="84"/>
      <c r="ODV344" s="84"/>
      <c r="ODW344" s="84"/>
      <c r="ODX344" s="84"/>
      <c r="ODY344" s="84"/>
      <c r="ODZ344" s="84"/>
      <c r="OEA344" s="84"/>
      <c r="OEB344" s="84"/>
      <c r="OEC344" s="84"/>
      <c r="OED344" s="84"/>
      <c r="OEE344" s="84"/>
      <c r="OEF344" s="84"/>
      <c r="OEG344" s="84"/>
      <c r="OEH344" s="84"/>
      <c r="OEI344" s="84"/>
      <c r="OEJ344" s="84"/>
      <c r="OEK344" s="84"/>
      <c r="OEL344" s="84"/>
      <c r="OEM344" s="84"/>
      <c r="OEN344" s="84"/>
      <c r="OEO344" s="84"/>
      <c r="OEP344" s="84"/>
      <c r="OEQ344" s="84"/>
      <c r="OER344" s="84"/>
      <c r="OES344" s="84"/>
      <c r="OET344" s="84"/>
      <c r="OEU344" s="84"/>
      <c r="OEV344" s="84"/>
      <c r="OEW344" s="84"/>
      <c r="OEX344" s="84"/>
      <c r="OEY344" s="84"/>
      <c r="OEZ344" s="84"/>
      <c r="OFA344" s="84"/>
      <c r="OFB344" s="84"/>
      <c r="OFC344" s="84"/>
      <c r="OFD344" s="84"/>
      <c r="OFE344" s="84"/>
      <c r="OFF344" s="84"/>
      <c r="OFG344" s="84"/>
      <c r="OFH344" s="84"/>
      <c r="OFI344" s="84"/>
      <c r="OFJ344" s="84"/>
      <c r="OFK344" s="84"/>
      <c r="OFL344" s="84"/>
      <c r="OFM344" s="84"/>
      <c r="OFN344" s="84"/>
      <c r="OFO344" s="84"/>
      <c r="OFP344" s="84"/>
      <c r="OFQ344" s="84"/>
      <c r="OFR344" s="84"/>
      <c r="OFS344" s="84"/>
      <c r="OFT344" s="84"/>
      <c r="OFU344" s="84"/>
      <c r="OFV344" s="84"/>
      <c r="OFW344" s="84"/>
      <c r="OFX344" s="84"/>
      <c r="OFY344" s="84"/>
      <c r="OFZ344" s="84"/>
      <c r="OGA344" s="84"/>
      <c r="OGB344" s="84"/>
      <c r="OGC344" s="84"/>
      <c r="OGD344" s="84"/>
      <c r="OGE344" s="84"/>
      <c r="OGF344" s="84"/>
      <c r="OGG344" s="84"/>
      <c r="OGH344" s="84"/>
      <c r="OGI344" s="84"/>
      <c r="OGJ344" s="84"/>
      <c r="OGK344" s="84"/>
      <c r="OGL344" s="84"/>
      <c r="OGM344" s="84"/>
      <c r="OGN344" s="84"/>
      <c r="OGO344" s="84"/>
      <c r="OGP344" s="84"/>
      <c r="OGQ344" s="84"/>
      <c r="OGR344" s="84"/>
      <c r="OGS344" s="84"/>
      <c r="OGT344" s="84"/>
      <c r="OGU344" s="84"/>
      <c r="OGV344" s="84"/>
      <c r="OGW344" s="84"/>
      <c r="OGX344" s="84"/>
      <c r="OGY344" s="84"/>
      <c r="OGZ344" s="84"/>
      <c r="OHA344" s="84"/>
      <c r="OHB344" s="84"/>
      <c r="OHC344" s="84"/>
      <c r="OHD344" s="84"/>
      <c r="OHE344" s="84"/>
      <c r="OHF344" s="84"/>
      <c r="OHG344" s="84"/>
      <c r="OHH344" s="84"/>
      <c r="OHI344" s="84"/>
      <c r="OHJ344" s="84"/>
      <c r="OHK344" s="84"/>
      <c r="OHL344" s="84"/>
      <c r="OHM344" s="84"/>
      <c r="OHN344" s="84"/>
      <c r="OHO344" s="84"/>
      <c r="OHP344" s="84"/>
      <c r="OHQ344" s="84"/>
      <c r="OHR344" s="84"/>
      <c r="OHS344" s="84"/>
      <c r="OHT344" s="84"/>
      <c r="OHU344" s="84"/>
      <c r="OHV344" s="84"/>
      <c r="OHW344" s="84"/>
      <c r="OHX344" s="84"/>
      <c r="OHY344" s="84"/>
      <c r="OHZ344" s="84"/>
      <c r="OIA344" s="84"/>
      <c r="OIB344" s="84"/>
      <c r="OIC344" s="84"/>
      <c r="OID344" s="84"/>
      <c r="OIE344" s="84"/>
      <c r="OIF344" s="84"/>
      <c r="OIG344" s="84"/>
      <c r="OIH344" s="84"/>
      <c r="OII344" s="84"/>
      <c r="OIJ344" s="84"/>
      <c r="OIK344" s="84"/>
      <c r="OIL344" s="84"/>
      <c r="OIM344" s="84"/>
      <c r="OIN344" s="84"/>
      <c r="OIO344" s="84"/>
      <c r="OIP344" s="84"/>
      <c r="OIQ344" s="84"/>
      <c r="OIR344" s="84"/>
      <c r="OIS344" s="84"/>
      <c r="OIT344" s="84"/>
      <c r="OIU344" s="84"/>
      <c r="OIV344" s="84"/>
      <c r="OIW344" s="84"/>
      <c r="OIX344" s="84"/>
      <c r="OIY344" s="84"/>
      <c r="OIZ344" s="84"/>
      <c r="OJA344" s="84"/>
      <c r="OJB344" s="84"/>
      <c r="OJC344" s="84"/>
      <c r="OJD344" s="84"/>
      <c r="OJE344" s="84"/>
      <c r="OJF344" s="84"/>
      <c r="OJG344" s="84"/>
      <c r="OJH344" s="84"/>
      <c r="OJI344" s="84"/>
      <c r="OJJ344" s="84"/>
      <c r="OJK344" s="84"/>
      <c r="OJL344" s="84"/>
      <c r="OJM344" s="84"/>
      <c r="OJN344" s="84"/>
      <c r="OJO344" s="84"/>
      <c r="OJP344" s="84"/>
      <c r="OJQ344" s="84"/>
      <c r="OJR344" s="84"/>
      <c r="OJS344" s="84"/>
      <c r="OJT344" s="84"/>
      <c r="OJU344" s="84"/>
      <c r="OJV344" s="84"/>
      <c r="OJW344" s="84"/>
      <c r="OJX344" s="84"/>
      <c r="OJY344" s="84"/>
      <c r="OJZ344" s="84"/>
      <c r="OKA344" s="84"/>
      <c r="OKB344" s="84"/>
      <c r="OKC344" s="84"/>
      <c r="OKD344" s="84"/>
      <c r="OKE344" s="84"/>
      <c r="OKF344" s="84"/>
      <c r="OKG344" s="84"/>
      <c r="OKH344" s="84"/>
      <c r="OKI344" s="84"/>
      <c r="OKJ344" s="84"/>
      <c r="OKK344" s="84"/>
      <c r="OKL344" s="84"/>
      <c r="OKM344" s="84"/>
      <c r="OKN344" s="84"/>
      <c r="OKO344" s="84"/>
      <c r="OKP344" s="84"/>
      <c r="OKQ344" s="84"/>
      <c r="OKR344" s="84"/>
      <c r="OKS344" s="84"/>
      <c r="OKT344" s="84"/>
      <c r="OKU344" s="84"/>
      <c r="OKV344" s="84"/>
      <c r="OKW344" s="84"/>
      <c r="OKX344" s="84"/>
      <c r="OKY344" s="84"/>
      <c r="OKZ344" s="84"/>
      <c r="OLA344" s="84"/>
      <c r="OLB344" s="84"/>
      <c r="OLC344" s="84"/>
      <c r="OLD344" s="84"/>
      <c r="OLE344" s="84"/>
      <c r="OLF344" s="84"/>
      <c r="OLG344" s="84"/>
      <c r="OLH344" s="84"/>
      <c r="OLI344" s="84"/>
      <c r="OLJ344" s="84"/>
      <c r="OLK344" s="84"/>
      <c r="OLL344" s="84"/>
      <c r="OLM344" s="84"/>
      <c r="OLN344" s="84"/>
      <c r="OLO344" s="84"/>
      <c r="OLP344" s="84"/>
      <c r="OLQ344" s="84"/>
      <c r="OLR344" s="84"/>
      <c r="OLS344" s="84"/>
      <c r="OLT344" s="84"/>
      <c r="OLU344" s="84"/>
      <c r="OLV344" s="84"/>
      <c r="OLW344" s="84"/>
      <c r="OLX344" s="84"/>
      <c r="OLY344" s="84"/>
      <c r="OLZ344" s="84"/>
      <c r="OMA344" s="84"/>
      <c r="OMB344" s="84"/>
      <c r="OMC344" s="84"/>
      <c r="OMD344" s="84"/>
      <c r="OME344" s="84"/>
      <c r="OMF344" s="84"/>
      <c r="OMG344" s="84"/>
      <c r="OMH344" s="84"/>
      <c r="OMI344" s="84"/>
      <c r="OMJ344" s="84"/>
      <c r="OMK344" s="84"/>
      <c r="OML344" s="84"/>
      <c r="OMM344" s="84"/>
      <c r="OMN344" s="84"/>
      <c r="OMO344" s="84"/>
      <c r="OMP344" s="84"/>
      <c r="OMQ344" s="84"/>
      <c r="OMR344" s="84"/>
      <c r="OMS344" s="84"/>
      <c r="OMT344" s="84"/>
      <c r="OMU344" s="84"/>
      <c r="OMV344" s="84"/>
      <c r="OMW344" s="84"/>
      <c r="OMX344" s="84"/>
      <c r="OMY344" s="84"/>
      <c r="OMZ344" s="84"/>
      <c r="ONA344" s="84"/>
      <c r="ONB344" s="84"/>
      <c r="ONC344" s="84"/>
      <c r="OND344" s="84"/>
      <c r="ONE344" s="84"/>
      <c r="ONF344" s="84"/>
      <c r="ONG344" s="84"/>
      <c r="ONH344" s="84"/>
      <c r="ONI344" s="84"/>
      <c r="ONJ344" s="84"/>
      <c r="ONK344" s="84"/>
      <c r="ONL344" s="84"/>
      <c r="ONM344" s="84"/>
      <c r="ONN344" s="84"/>
      <c r="ONO344" s="84"/>
      <c r="ONP344" s="84"/>
      <c r="ONQ344" s="84"/>
      <c r="ONR344" s="84"/>
      <c r="ONS344" s="84"/>
      <c r="ONT344" s="84"/>
      <c r="ONU344" s="84"/>
      <c r="ONV344" s="84"/>
      <c r="ONW344" s="84"/>
      <c r="ONX344" s="84"/>
      <c r="ONY344" s="84"/>
      <c r="ONZ344" s="84"/>
      <c r="OOA344" s="84"/>
      <c r="OOB344" s="84"/>
      <c r="OOC344" s="84"/>
      <c r="OOD344" s="84"/>
      <c r="OOE344" s="84"/>
      <c r="OOF344" s="84"/>
      <c r="OOG344" s="84"/>
      <c r="OOH344" s="84"/>
      <c r="OOI344" s="84"/>
      <c r="OOJ344" s="84"/>
      <c r="OOK344" s="84"/>
      <c r="OOL344" s="84"/>
      <c r="OOM344" s="84"/>
      <c r="OON344" s="84"/>
      <c r="OOO344" s="84"/>
      <c r="OOP344" s="84"/>
      <c r="OOQ344" s="84"/>
      <c r="OOR344" s="84"/>
      <c r="OOS344" s="84"/>
      <c r="OOT344" s="84"/>
      <c r="OOU344" s="84"/>
      <c r="OOV344" s="84"/>
      <c r="OOW344" s="84"/>
      <c r="OOX344" s="84"/>
      <c r="OOY344" s="84"/>
      <c r="OOZ344" s="84"/>
      <c r="OPA344" s="84"/>
      <c r="OPB344" s="84"/>
      <c r="OPC344" s="84"/>
      <c r="OPD344" s="84"/>
      <c r="OPE344" s="84"/>
      <c r="OPF344" s="84"/>
      <c r="OPG344" s="84"/>
      <c r="OPH344" s="84"/>
      <c r="OPI344" s="84"/>
      <c r="OPJ344" s="84"/>
      <c r="OPK344" s="84"/>
      <c r="OPL344" s="84"/>
      <c r="OPM344" s="84"/>
      <c r="OPN344" s="84"/>
      <c r="OPO344" s="84"/>
      <c r="OPP344" s="84"/>
      <c r="OPQ344" s="84"/>
      <c r="OPR344" s="84"/>
      <c r="OPS344" s="84"/>
      <c r="OPT344" s="84"/>
      <c r="OPU344" s="84"/>
      <c r="OPV344" s="84"/>
      <c r="OPW344" s="84"/>
      <c r="OPX344" s="84"/>
      <c r="OPY344" s="84"/>
      <c r="OPZ344" s="84"/>
      <c r="OQA344" s="84"/>
      <c r="OQB344" s="84"/>
      <c r="OQC344" s="84"/>
      <c r="OQD344" s="84"/>
      <c r="OQE344" s="84"/>
      <c r="OQF344" s="84"/>
      <c r="OQG344" s="84"/>
      <c r="OQH344" s="84"/>
      <c r="OQI344" s="84"/>
      <c r="OQJ344" s="84"/>
      <c r="OQK344" s="84"/>
      <c r="OQL344" s="84"/>
      <c r="OQM344" s="84"/>
      <c r="OQN344" s="84"/>
      <c r="OQO344" s="84"/>
      <c r="OQP344" s="84"/>
      <c r="OQQ344" s="84"/>
      <c r="OQR344" s="84"/>
      <c r="OQS344" s="84"/>
      <c r="OQT344" s="84"/>
      <c r="OQU344" s="84"/>
      <c r="OQV344" s="84"/>
      <c r="OQW344" s="84"/>
      <c r="OQX344" s="84"/>
      <c r="OQY344" s="84"/>
      <c r="OQZ344" s="84"/>
      <c r="ORA344" s="84"/>
      <c r="ORB344" s="84"/>
      <c r="ORC344" s="84"/>
      <c r="ORD344" s="84"/>
      <c r="ORE344" s="84"/>
      <c r="ORF344" s="84"/>
      <c r="ORG344" s="84"/>
      <c r="ORH344" s="84"/>
      <c r="ORI344" s="84"/>
      <c r="ORJ344" s="84"/>
      <c r="ORK344" s="84"/>
      <c r="ORL344" s="84"/>
      <c r="ORM344" s="84"/>
      <c r="ORN344" s="84"/>
      <c r="ORO344" s="84"/>
      <c r="ORP344" s="84"/>
      <c r="ORQ344" s="84"/>
      <c r="ORR344" s="84"/>
      <c r="ORS344" s="84"/>
      <c r="ORT344" s="84"/>
      <c r="ORU344" s="84"/>
      <c r="ORV344" s="84"/>
      <c r="ORW344" s="84"/>
      <c r="ORX344" s="84"/>
      <c r="ORY344" s="84"/>
      <c r="ORZ344" s="84"/>
      <c r="OSA344" s="84"/>
      <c r="OSB344" s="84"/>
      <c r="OSC344" s="84"/>
      <c r="OSD344" s="84"/>
      <c r="OSE344" s="84"/>
      <c r="OSF344" s="84"/>
      <c r="OSG344" s="84"/>
      <c r="OSH344" s="84"/>
      <c r="OSI344" s="84"/>
      <c r="OSJ344" s="84"/>
      <c r="OSK344" s="84"/>
      <c r="OSL344" s="84"/>
      <c r="OSM344" s="84"/>
      <c r="OSN344" s="84"/>
      <c r="OSO344" s="84"/>
      <c r="OSP344" s="84"/>
      <c r="OSQ344" s="84"/>
      <c r="OSR344" s="84"/>
      <c r="OSS344" s="84"/>
      <c r="OST344" s="84"/>
      <c r="OSU344" s="84"/>
      <c r="OSV344" s="84"/>
      <c r="OSW344" s="84"/>
      <c r="OSX344" s="84"/>
      <c r="OSY344" s="84"/>
      <c r="OSZ344" s="84"/>
      <c r="OTA344" s="84"/>
      <c r="OTB344" s="84"/>
      <c r="OTC344" s="84"/>
      <c r="OTD344" s="84"/>
      <c r="OTE344" s="84"/>
      <c r="OTF344" s="84"/>
      <c r="OTG344" s="84"/>
      <c r="OTH344" s="84"/>
      <c r="OTI344" s="84"/>
      <c r="OTJ344" s="84"/>
      <c r="OTK344" s="84"/>
      <c r="OTL344" s="84"/>
      <c r="OTM344" s="84"/>
      <c r="OTN344" s="84"/>
      <c r="OTO344" s="84"/>
      <c r="OTP344" s="84"/>
      <c r="OTQ344" s="84"/>
      <c r="OTR344" s="84"/>
      <c r="OTS344" s="84"/>
      <c r="OTT344" s="84"/>
      <c r="OTU344" s="84"/>
      <c r="OTV344" s="84"/>
      <c r="OTW344" s="84"/>
      <c r="OTX344" s="84"/>
      <c r="OTY344" s="84"/>
      <c r="OTZ344" s="84"/>
      <c r="OUA344" s="84"/>
      <c r="OUB344" s="84"/>
      <c r="OUC344" s="84"/>
      <c r="OUD344" s="84"/>
      <c r="OUE344" s="84"/>
      <c r="OUF344" s="84"/>
      <c r="OUG344" s="84"/>
      <c r="OUH344" s="84"/>
      <c r="OUI344" s="84"/>
      <c r="OUJ344" s="84"/>
      <c r="OUK344" s="84"/>
      <c r="OUL344" s="84"/>
      <c r="OUM344" s="84"/>
      <c r="OUN344" s="84"/>
      <c r="OUO344" s="84"/>
      <c r="OUP344" s="84"/>
      <c r="OUQ344" s="84"/>
      <c r="OUR344" s="84"/>
      <c r="OUS344" s="84"/>
      <c r="OUT344" s="84"/>
      <c r="OUU344" s="84"/>
      <c r="OUV344" s="84"/>
      <c r="OUW344" s="84"/>
      <c r="OUX344" s="84"/>
      <c r="OUY344" s="84"/>
      <c r="OUZ344" s="84"/>
      <c r="OVA344" s="84"/>
      <c r="OVB344" s="84"/>
      <c r="OVC344" s="84"/>
      <c r="OVD344" s="84"/>
      <c r="OVE344" s="84"/>
      <c r="OVF344" s="84"/>
      <c r="OVG344" s="84"/>
      <c r="OVH344" s="84"/>
      <c r="OVI344" s="84"/>
      <c r="OVJ344" s="84"/>
      <c r="OVK344" s="84"/>
      <c r="OVL344" s="84"/>
      <c r="OVM344" s="84"/>
      <c r="OVN344" s="84"/>
      <c r="OVO344" s="84"/>
      <c r="OVP344" s="84"/>
      <c r="OVQ344" s="84"/>
      <c r="OVR344" s="84"/>
      <c r="OVS344" s="84"/>
      <c r="OVT344" s="84"/>
      <c r="OVU344" s="84"/>
      <c r="OVV344" s="84"/>
      <c r="OVW344" s="84"/>
      <c r="OVX344" s="84"/>
      <c r="OVY344" s="84"/>
      <c r="OVZ344" s="84"/>
      <c r="OWA344" s="84"/>
      <c r="OWB344" s="84"/>
      <c r="OWC344" s="84"/>
      <c r="OWD344" s="84"/>
      <c r="OWE344" s="84"/>
      <c r="OWF344" s="84"/>
      <c r="OWG344" s="84"/>
      <c r="OWH344" s="84"/>
      <c r="OWI344" s="84"/>
      <c r="OWJ344" s="84"/>
      <c r="OWK344" s="84"/>
      <c r="OWL344" s="84"/>
      <c r="OWM344" s="84"/>
      <c r="OWN344" s="84"/>
      <c r="OWO344" s="84"/>
      <c r="OWP344" s="84"/>
      <c r="OWQ344" s="84"/>
      <c r="OWR344" s="84"/>
      <c r="OWS344" s="84"/>
      <c r="OWT344" s="84"/>
      <c r="OWU344" s="84"/>
      <c r="OWV344" s="84"/>
      <c r="OWW344" s="84"/>
      <c r="OWX344" s="84"/>
      <c r="OWY344" s="84"/>
      <c r="OWZ344" s="84"/>
      <c r="OXA344" s="84"/>
      <c r="OXB344" s="84"/>
      <c r="OXC344" s="84"/>
      <c r="OXD344" s="84"/>
      <c r="OXE344" s="84"/>
      <c r="OXF344" s="84"/>
      <c r="OXG344" s="84"/>
      <c r="OXH344" s="84"/>
      <c r="OXI344" s="84"/>
      <c r="OXJ344" s="84"/>
      <c r="OXK344" s="84"/>
      <c r="OXL344" s="84"/>
      <c r="OXM344" s="84"/>
      <c r="OXN344" s="84"/>
      <c r="OXO344" s="84"/>
      <c r="OXP344" s="84"/>
      <c r="OXQ344" s="84"/>
      <c r="OXR344" s="84"/>
      <c r="OXS344" s="84"/>
      <c r="OXT344" s="84"/>
      <c r="OXU344" s="84"/>
      <c r="OXV344" s="84"/>
      <c r="OXW344" s="84"/>
      <c r="OXX344" s="84"/>
      <c r="OXY344" s="84"/>
      <c r="OXZ344" s="84"/>
      <c r="OYA344" s="84"/>
      <c r="OYB344" s="84"/>
      <c r="OYC344" s="84"/>
      <c r="OYD344" s="84"/>
      <c r="OYE344" s="84"/>
      <c r="OYF344" s="84"/>
      <c r="OYG344" s="84"/>
      <c r="OYH344" s="84"/>
      <c r="OYI344" s="84"/>
      <c r="OYJ344" s="84"/>
      <c r="OYK344" s="84"/>
      <c r="OYL344" s="84"/>
      <c r="OYM344" s="84"/>
      <c r="OYN344" s="84"/>
      <c r="OYO344" s="84"/>
      <c r="OYP344" s="84"/>
      <c r="OYQ344" s="84"/>
      <c r="OYR344" s="84"/>
      <c r="OYS344" s="84"/>
      <c r="OYT344" s="84"/>
      <c r="OYU344" s="84"/>
      <c r="OYV344" s="84"/>
      <c r="OYW344" s="84"/>
      <c r="OYX344" s="84"/>
      <c r="OYY344" s="84"/>
      <c r="OYZ344" s="84"/>
      <c r="OZA344" s="84"/>
      <c r="OZB344" s="84"/>
      <c r="OZC344" s="84"/>
      <c r="OZD344" s="84"/>
      <c r="OZE344" s="84"/>
      <c r="OZF344" s="84"/>
      <c r="OZG344" s="84"/>
      <c r="OZH344" s="84"/>
      <c r="OZI344" s="84"/>
      <c r="OZJ344" s="84"/>
      <c r="OZK344" s="84"/>
      <c r="OZL344" s="84"/>
      <c r="OZM344" s="84"/>
      <c r="OZN344" s="84"/>
      <c r="OZO344" s="84"/>
      <c r="OZP344" s="84"/>
      <c r="OZQ344" s="84"/>
      <c r="OZR344" s="84"/>
      <c r="OZS344" s="84"/>
      <c r="OZT344" s="84"/>
      <c r="OZU344" s="84"/>
      <c r="OZV344" s="84"/>
      <c r="OZW344" s="84"/>
      <c r="OZX344" s="84"/>
      <c r="OZY344" s="84"/>
      <c r="OZZ344" s="84"/>
      <c r="PAA344" s="84"/>
      <c r="PAB344" s="84"/>
      <c r="PAC344" s="84"/>
      <c r="PAD344" s="84"/>
      <c r="PAE344" s="84"/>
      <c r="PAF344" s="84"/>
      <c r="PAG344" s="84"/>
      <c r="PAH344" s="84"/>
      <c r="PAI344" s="84"/>
      <c r="PAJ344" s="84"/>
      <c r="PAK344" s="84"/>
      <c r="PAL344" s="84"/>
      <c r="PAM344" s="84"/>
      <c r="PAN344" s="84"/>
      <c r="PAO344" s="84"/>
      <c r="PAP344" s="84"/>
      <c r="PAQ344" s="84"/>
      <c r="PAR344" s="84"/>
      <c r="PAS344" s="84"/>
      <c r="PAT344" s="84"/>
      <c r="PAU344" s="84"/>
      <c r="PAV344" s="84"/>
      <c r="PAW344" s="84"/>
      <c r="PAX344" s="84"/>
      <c r="PAY344" s="84"/>
      <c r="PAZ344" s="84"/>
      <c r="PBA344" s="84"/>
      <c r="PBB344" s="84"/>
      <c r="PBC344" s="84"/>
      <c r="PBD344" s="84"/>
      <c r="PBE344" s="84"/>
      <c r="PBF344" s="84"/>
      <c r="PBG344" s="84"/>
      <c r="PBH344" s="84"/>
      <c r="PBI344" s="84"/>
      <c r="PBJ344" s="84"/>
      <c r="PBK344" s="84"/>
      <c r="PBL344" s="84"/>
      <c r="PBM344" s="84"/>
      <c r="PBN344" s="84"/>
      <c r="PBO344" s="84"/>
      <c r="PBP344" s="84"/>
      <c r="PBQ344" s="84"/>
      <c r="PBR344" s="84"/>
      <c r="PBS344" s="84"/>
      <c r="PBT344" s="84"/>
      <c r="PBU344" s="84"/>
      <c r="PBV344" s="84"/>
      <c r="PBW344" s="84"/>
      <c r="PBX344" s="84"/>
      <c r="PBY344" s="84"/>
      <c r="PBZ344" s="84"/>
      <c r="PCA344" s="84"/>
      <c r="PCB344" s="84"/>
      <c r="PCC344" s="84"/>
      <c r="PCD344" s="84"/>
      <c r="PCE344" s="84"/>
      <c r="PCF344" s="84"/>
      <c r="PCG344" s="84"/>
      <c r="PCH344" s="84"/>
      <c r="PCI344" s="84"/>
      <c r="PCJ344" s="84"/>
      <c r="PCK344" s="84"/>
      <c r="PCL344" s="84"/>
      <c r="PCM344" s="84"/>
      <c r="PCN344" s="84"/>
      <c r="PCO344" s="84"/>
      <c r="PCP344" s="84"/>
      <c r="PCQ344" s="84"/>
      <c r="PCR344" s="84"/>
      <c r="PCS344" s="84"/>
      <c r="PCT344" s="84"/>
      <c r="PCU344" s="84"/>
      <c r="PCV344" s="84"/>
      <c r="PCW344" s="84"/>
      <c r="PCX344" s="84"/>
      <c r="PCY344" s="84"/>
      <c r="PCZ344" s="84"/>
      <c r="PDA344" s="84"/>
      <c r="PDB344" s="84"/>
      <c r="PDC344" s="84"/>
      <c r="PDD344" s="84"/>
      <c r="PDE344" s="84"/>
      <c r="PDF344" s="84"/>
      <c r="PDG344" s="84"/>
      <c r="PDH344" s="84"/>
      <c r="PDI344" s="84"/>
      <c r="PDJ344" s="84"/>
      <c r="PDK344" s="84"/>
      <c r="PDL344" s="84"/>
      <c r="PDM344" s="84"/>
      <c r="PDN344" s="84"/>
      <c r="PDO344" s="84"/>
      <c r="PDP344" s="84"/>
      <c r="PDQ344" s="84"/>
      <c r="PDR344" s="84"/>
      <c r="PDS344" s="84"/>
      <c r="PDT344" s="84"/>
      <c r="PDU344" s="84"/>
      <c r="PDV344" s="84"/>
      <c r="PDW344" s="84"/>
      <c r="PDX344" s="84"/>
      <c r="PDY344" s="84"/>
      <c r="PDZ344" s="84"/>
      <c r="PEA344" s="84"/>
      <c r="PEB344" s="84"/>
      <c r="PEC344" s="84"/>
      <c r="PED344" s="84"/>
      <c r="PEE344" s="84"/>
      <c r="PEF344" s="84"/>
      <c r="PEG344" s="84"/>
      <c r="PEH344" s="84"/>
      <c r="PEI344" s="84"/>
      <c r="PEJ344" s="84"/>
      <c r="PEK344" s="84"/>
      <c r="PEL344" s="84"/>
      <c r="PEM344" s="84"/>
      <c r="PEN344" s="84"/>
      <c r="PEO344" s="84"/>
      <c r="PEP344" s="84"/>
      <c r="PEQ344" s="84"/>
      <c r="PER344" s="84"/>
      <c r="PES344" s="84"/>
      <c r="PET344" s="84"/>
      <c r="PEU344" s="84"/>
      <c r="PEV344" s="84"/>
      <c r="PEW344" s="84"/>
      <c r="PEX344" s="84"/>
      <c r="PEY344" s="84"/>
      <c r="PEZ344" s="84"/>
      <c r="PFA344" s="84"/>
      <c r="PFB344" s="84"/>
      <c r="PFC344" s="84"/>
      <c r="PFD344" s="84"/>
      <c r="PFE344" s="84"/>
      <c r="PFF344" s="84"/>
      <c r="PFG344" s="84"/>
      <c r="PFH344" s="84"/>
      <c r="PFI344" s="84"/>
      <c r="PFJ344" s="84"/>
      <c r="PFK344" s="84"/>
      <c r="PFL344" s="84"/>
      <c r="PFM344" s="84"/>
      <c r="PFN344" s="84"/>
      <c r="PFO344" s="84"/>
      <c r="PFP344" s="84"/>
      <c r="PFQ344" s="84"/>
      <c r="PFR344" s="84"/>
      <c r="PFS344" s="84"/>
      <c r="PFT344" s="84"/>
      <c r="PFU344" s="84"/>
      <c r="PFV344" s="84"/>
      <c r="PFW344" s="84"/>
      <c r="PFX344" s="84"/>
      <c r="PFY344" s="84"/>
      <c r="PFZ344" s="84"/>
      <c r="PGA344" s="84"/>
      <c r="PGB344" s="84"/>
      <c r="PGC344" s="84"/>
      <c r="PGD344" s="84"/>
      <c r="PGE344" s="84"/>
      <c r="PGF344" s="84"/>
      <c r="PGG344" s="84"/>
      <c r="PGH344" s="84"/>
      <c r="PGI344" s="84"/>
      <c r="PGJ344" s="84"/>
      <c r="PGK344" s="84"/>
      <c r="PGL344" s="84"/>
      <c r="PGM344" s="84"/>
      <c r="PGN344" s="84"/>
      <c r="PGO344" s="84"/>
      <c r="PGP344" s="84"/>
      <c r="PGQ344" s="84"/>
      <c r="PGR344" s="84"/>
      <c r="PGS344" s="84"/>
      <c r="PGT344" s="84"/>
      <c r="PGU344" s="84"/>
      <c r="PGV344" s="84"/>
      <c r="PGW344" s="84"/>
      <c r="PGX344" s="84"/>
      <c r="PGY344" s="84"/>
      <c r="PGZ344" s="84"/>
      <c r="PHA344" s="84"/>
      <c r="PHB344" s="84"/>
      <c r="PHC344" s="84"/>
      <c r="PHD344" s="84"/>
      <c r="PHE344" s="84"/>
      <c r="PHF344" s="84"/>
      <c r="PHG344" s="84"/>
      <c r="PHH344" s="84"/>
      <c r="PHI344" s="84"/>
      <c r="PHJ344" s="84"/>
      <c r="PHK344" s="84"/>
      <c r="PHL344" s="84"/>
      <c r="PHM344" s="84"/>
      <c r="PHN344" s="84"/>
      <c r="PHO344" s="84"/>
      <c r="PHP344" s="84"/>
      <c r="PHQ344" s="84"/>
      <c r="PHR344" s="84"/>
      <c r="PHS344" s="84"/>
      <c r="PHT344" s="84"/>
      <c r="PHU344" s="84"/>
      <c r="PHV344" s="84"/>
      <c r="PHW344" s="84"/>
      <c r="PHX344" s="84"/>
      <c r="PHY344" s="84"/>
      <c r="PHZ344" s="84"/>
      <c r="PIA344" s="84"/>
      <c r="PIB344" s="84"/>
      <c r="PIC344" s="84"/>
      <c r="PID344" s="84"/>
      <c r="PIE344" s="84"/>
      <c r="PIF344" s="84"/>
      <c r="PIG344" s="84"/>
      <c r="PIH344" s="84"/>
      <c r="PII344" s="84"/>
      <c r="PIJ344" s="84"/>
      <c r="PIK344" s="84"/>
      <c r="PIL344" s="84"/>
      <c r="PIM344" s="84"/>
      <c r="PIN344" s="84"/>
      <c r="PIO344" s="84"/>
      <c r="PIP344" s="84"/>
      <c r="PIQ344" s="84"/>
      <c r="PIR344" s="84"/>
      <c r="PIS344" s="84"/>
      <c r="PIT344" s="84"/>
      <c r="PIU344" s="84"/>
      <c r="PIV344" s="84"/>
      <c r="PIW344" s="84"/>
      <c r="PIX344" s="84"/>
      <c r="PIY344" s="84"/>
      <c r="PIZ344" s="84"/>
      <c r="PJA344" s="84"/>
      <c r="PJB344" s="84"/>
      <c r="PJC344" s="84"/>
      <c r="PJD344" s="84"/>
      <c r="PJE344" s="84"/>
      <c r="PJF344" s="84"/>
      <c r="PJG344" s="84"/>
      <c r="PJH344" s="84"/>
      <c r="PJI344" s="84"/>
      <c r="PJJ344" s="84"/>
      <c r="PJK344" s="84"/>
      <c r="PJL344" s="84"/>
      <c r="PJM344" s="84"/>
      <c r="PJN344" s="84"/>
      <c r="PJO344" s="84"/>
      <c r="PJP344" s="84"/>
      <c r="PJQ344" s="84"/>
      <c r="PJR344" s="84"/>
      <c r="PJS344" s="84"/>
      <c r="PJT344" s="84"/>
      <c r="PJU344" s="84"/>
      <c r="PJV344" s="84"/>
      <c r="PJW344" s="84"/>
      <c r="PJX344" s="84"/>
      <c r="PJY344" s="84"/>
      <c r="PJZ344" s="84"/>
      <c r="PKA344" s="84"/>
      <c r="PKB344" s="84"/>
      <c r="PKC344" s="84"/>
      <c r="PKD344" s="84"/>
      <c r="PKE344" s="84"/>
      <c r="PKF344" s="84"/>
      <c r="PKG344" s="84"/>
      <c r="PKH344" s="84"/>
      <c r="PKI344" s="84"/>
      <c r="PKJ344" s="84"/>
      <c r="PKK344" s="84"/>
      <c r="PKL344" s="84"/>
      <c r="PKM344" s="84"/>
      <c r="PKN344" s="84"/>
      <c r="PKO344" s="84"/>
      <c r="PKP344" s="84"/>
      <c r="PKQ344" s="84"/>
      <c r="PKR344" s="84"/>
      <c r="PKS344" s="84"/>
      <c r="PKT344" s="84"/>
      <c r="PKU344" s="84"/>
      <c r="PKV344" s="84"/>
      <c r="PKW344" s="84"/>
      <c r="PKX344" s="84"/>
      <c r="PKY344" s="84"/>
      <c r="PKZ344" s="84"/>
      <c r="PLA344" s="84"/>
      <c r="PLB344" s="84"/>
      <c r="PLC344" s="84"/>
      <c r="PLD344" s="84"/>
      <c r="PLE344" s="84"/>
      <c r="PLF344" s="84"/>
      <c r="PLG344" s="84"/>
      <c r="PLH344" s="84"/>
      <c r="PLI344" s="84"/>
      <c r="PLJ344" s="84"/>
      <c r="PLK344" s="84"/>
      <c r="PLL344" s="84"/>
      <c r="PLM344" s="84"/>
      <c r="PLN344" s="84"/>
      <c r="PLO344" s="84"/>
      <c r="PLP344" s="84"/>
      <c r="PLQ344" s="84"/>
      <c r="PLR344" s="84"/>
      <c r="PLS344" s="84"/>
      <c r="PLT344" s="84"/>
      <c r="PLU344" s="84"/>
      <c r="PLV344" s="84"/>
      <c r="PLW344" s="84"/>
      <c r="PLX344" s="84"/>
      <c r="PLY344" s="84"/>
      <c r="PLZ344" s="84"/>
      <c r="PMA344" s="84"/>
      <c r="PMB344" s="84"/>
      <c r="PMC344" s="84"/>
      <c r="PMD344" s="84"/>
      <c r="PME344" s="84"/>
      <c r="PMF344" s="84"/>
      <c r="PMG344" s="84"/>
      <c r="PMH344" s="84"/>
      <c r="PMI344" s="84"/>
      <c r="PMJ344" s="84"/>
      <c r="PMK344" s="84"/>
      <c r="PML344" s="84"/>
      <c r="PMM344" s="84"/>
      <c r="PMN344" s="84"/>
      <c r="PMO344" s="84"/>
      <c r="PMP344" s="84"/>
      <c r="PMQ344" s="84"/>
      <c r="PMR344" s="84"/>
      <c r="PMS344" s="84"/>
      <c r="PMT344" s="84"/>
      <c r="PMU344" s="84"/>
      <c r="PMV344" s="84"/>
      <c r="PMW344" s="84"/>
      <c r="PMX344" s="84"/>
      <c r="PMY344" s="84"/>
      <c r="PMZ344" s="84"/>
      <c r="PNA344" s="84"/>
      <c r="PNB344" s="84"/>
      <c r="PNC344" s="84"/>
      <c r="PND344" s="84"/>
      <c r="PNE344" s="84"/>
      <c r="PNF344" s="84"/>
      <c r="PNG344" s="84"/>
      <c r="PNH344" s="84"/>
      <c r="PNI344" s="84"/>
      <c r="PNJ344" s="84"/>
      <c r="PNK344" s="84"/>
      <c r="PNL344" s="84"/>
      <c r="PNM344" s="84"/>
      <c r="PNN344" s="84"/>
      <c r="PNO344" s="84"/>
      <c r="PNP344" s="84"/>
      <c r="PNQ344" s="84"/>
      <c r="PNR344" s="84"/>
      <c r="PNS344" s="84"/>
      <c r="PNT344" s="84"/>
      <c r="PNU344" s="84"/>
      <c r="PNV344" s="84"/>
      <c r="PNW344" s="84"/>
      <c r="PNX344" s="84"/>
      <c r="PNY344" s="84"/>
      <c r="PNZ344" s="84"/>
      <c r="POA344" s="84"/>
      <c r="POB344" s="84"/>
      <c r="POC344" s="84"/>
      <c r="POD344" s="84"/>
      <c r="POE344" s="84"/>
      <c r="POF344" s="84"/>
      <c r="POG344" s="84"/>
      <c r="POH344" s="84"/>
      <c r="POI344" s="84"/>
      <c r="POJ344" s="84"/>
      <c r="POK344" s="84"/>
      <c r="POL344" s="84"/>
      <c r="POM344" s="84"/>
      <c r="PON344" s="84"/>
      <c r="POO344" s="84"/>
      <c r="POP344" s="84"/>
      <c r="POQ344" s="84"/>
      <c r="POR344" s="84"/>
      <c r="POS344" s="84"/>
      <c r="POT344" s="84"/>
      <c r="POU344" s="84"/>
      <c r="POV344" s="84"/>
      <c r="POW344" s="84"/>
      <c r="POX344" s="84"/>
      <c r="POY344" s="84"/>
      <c r="POZ344" s="84"/>
      <c r="PPA344" s="84"/>
      <c r="PPB344" s="84"/>
      <c r="PPC344" s="84"/>
      <c r="PPD344" s="84"/>
      <c r="PPE344" s="84"/>
      <c r="PPF344" s="84"/>
      <c r="PPG344" s="84"/>
      <c r="PPH344" s="84"/>
      <c r="PPI344" s="84"/>
      <c r="PPJ344" s="84"/>
      <c r="PPK344" s="84"/>
      <c r="PPL344" s="84"/>
      <c r="PPM344" s="84"/>
      <c r="PPN344" s="84"/>
      <c r="PPO344" s="84"/>
      <c r="PPP344" s="84"/>
      <c r="PPQ344" s="84"/>
      <c r="PPR344" s="84"/>
      <c r="PPS344" s="84"/>
      <c r="PPT344" s="84"/>
      <c r="PPU344" s="84"/>
      <c r="PPV344" s="84"/>
      <c r="PPW344" s="84"/>
      <c r="PPX344" s="84"/>
      <c r="PPY344" s="84"/>
      <c r="PPZ344" s="84"/>
      <c r="PQA344" s="84"/>
      <c r="PQB344" s="84"/>
      <c r="PQC344" s="84"/>
      <c r="PQD344" s="84"/>
      <c r="PQE344" s="84"/>
      <c r="PQF344" s="84"/>
      <c r="PQG344" s="84"/>
      <c r="PQH344" s="84"/>
      <c r="PQI344" s="84"/>
      <c r="PQJ344" s="84"/>
      <c r="PQK344" s="84"/>
      <c r="PQL344" s="84"/>
      <c r="PQM344" s="84"/>
      <c r="PQN344" s="84"/>
      <c r="PQO344" s="84"/>
      <c r="PQP344" s="84"/>
      <c r="PQQ344" s="84"/>
      <c r="PQR344" s="84"/>
      <c r="PQS344" s="84"/>
      <c r="PQT344" s="84"/>
      <c r="PQU344" s="84"/>
      <c r="PQV344" s="84"/>
      <c r="PQW344" s="84"/>
      <c r="PQX344" s="84"/>
      <c r="PQY344" s="84"/>
      <c r="PQZ344" s="84"/>
      <c r="PRA344" s="84"/>
      <c r="PRB344" s="84"/>
      <c r="PRC344" s="84"/>
      <c r="PRD344" s="84"/>
      <c r="PRE344" s="84"/>
      <c r="PRF344" s="84"/>
      <c r="PRG344" s="84"/>
      <c r="PRH344" s="84"/>
      <c r="PRI344" s="84"/>
      <c r="PRJ344" s="84"/>
      <c r="PRK344" s="84"/>
      <c r="PRL344" s="84"/>
      <c r="PRM344" s="84"/>
      <c r="PRN344" s="84"/>
      <c r="PRO344" s="84"/>
      <c r="PRP344" s="84"/>
      <c r="PRQ344" s="84"/>
      <c r="PRR344" s="84"/>
      <c r="PRS344" s="84"/>
      <c r="PRT344" s="84"/>
      <c r="PRU344" s="84"/>
      <c r="PRV344" s="84"/>
      <c r="PRW344" s="84"/>
      <c r="PRX344" s="84"/>
      <c r="PRY344" s="84"/>
      <c r="PRZ344" s="84"/>
      <c r="PSA344" s="84"/>
      <c r="PSB344" s="84"/>
      <c r="PSC344" s="84"/>
      <c r="PSD344" s="84"/>
      <c r="PSE344" s="84"/>
      <c r="PSF344" s="84"/>
      <c r="PSG344" s="84"/>
      <c r="PSH344" s="84"/>
      <c r="PSI344" s="84"/>
      <c r="PSJ344" s="84"/>
      <c r="PSK344" s="84"/>
      <c r="PSL344" s="84"/>
      <c r="PSM344" s="84"/>
      <c r="PSN344" s="84"/>
      <c r="PSO344" s="84"/>
      <c r="PSP344" s="84"/>
      <c r="PSQ344" s="84"/>
      <c r="PSR344" s="84"/>
      <c r="PSS344" s="84"/>
      <c r="PST344" s="84"/>
      <c r="PSU344" s="84"/>
      <c r="PSV344" s="84"/>
      <c r="PSW344" s="84"/>
      <c r="PSX344" s="84"/>
      <c r="PSY344" s="84"/>
      <c r="PSZ344" s="84"/>
      <c r="PTA344" s="84"/>
      <c r="PTB344" s="84"/>
      <c r="PTC344" s="84"/>
      <c r="PTD344" s="84"/>
      <c r="PTE344" s="84"/>
      <c r="PTF344" s="84"/>
      <c r="PTG344" s="84"/>
      <c r="PTH344" s="84"/>
      <c r="PTI344" s="84"/>
      <c r="PTJ344" s="84"/>
      <c r="PTK344" s="84"/>
      <c r="PTL344" s="84"/>
      <c r="PTM344" s="84"/>
      <c r="PTN344" s="84"/>
      <c r="PTO344" s="84"/>
      <c r="PTP344" s="84"/>
      <c r="PTQ344" s="84"/>
      <c r="PTR344" s="84"/>
      <c r="PTS344" s="84"/>
      <c r="PTT344" s="84"/>
      <c r="PTU344" s="84"/>
      <c r="PTV344" s="84"/>
      <c r="PTW344" s="84"/>
      <c r="PTX344" s="84"/>
      <c r="PTY344" s="84"/>
      <c r="PTZ344" s="84"/>
      <c r="PUA344" s="84"/>
      <c r="PUB344" s="84"/>
      <c r="PUC344" s="84"/>
      <c r="PUD344" s="84"/>
      <c r="PUE344" s="84"/>
      <c r="PUF344" s="84"/>
      <c r="PUG344" s="84"/>
      <c r="PUH344" s="84"/>
      <c r="PUI344" s="84"/>
      <c r="PUJ344" s="84"/>
      <c r="PUK344" s="84"/>
      <c r="PUL344" s="84"/>
      <c r="PUM344" s="84"/>
      <c r="PUN344" s="84"/>
      <c r="PUO344" s="84"/>
      <c r="PUP344" s="84"/>
      <c r="PUQ344" s="84"/>
      <c r="PUR344" s="84"/>
      <c r="PUS344" s="84"/>
      <c r="PUT344" s="84"/>
      <c r="PUU344" s="84"/>
      <c r="PUV344" s="84"/>
      <c r="PUW344" s="84"/>
      <c r="PUX344" s="84"/>
      <c r="PUY344" s="84"/>
      <c r="PUZ344" s="84"/>
      <c r="PVA344" s="84"/>
      <c r="PVB344" s="84"/>
      <c r="PVC344" s="84"/>
      <c r="PVD344" s="84"/>
      <c r="PVE344" s="84"/>
      <c r="PVF344" s="84"/>
      <c r="PVG344" s="84"/>
      <c r="PVH344" s="84"/>
      <c r="PVI344" s="84"/>
      <c r="PVJ344" s="84"/>
      <c r="PVK344" s="84"/>
      <c r="PVL344" s="84"/>
      <c r="PVM344" s="84"/>
      <c r="PVN344" s="84"/>
      <c r="PVO344" s="84"/>
      <c r="PVP344" s="84"/>
      <c r="PVQ344" s="84"/>
      <c r="PVR344" s="84"/>
      <c r="PVS344" s="84"/>
      <c r="PVT344" s="84"/>
      <c r="PVU344" s="84"/>
      <c r="PVV344" s="84"/>
      <c r="PVW344" s="84"/>
      <c r="PVX344" s="84"/>
      <c r="PVY344" s="84"/>
      <c r="PVZ344" s="84"/>
      <c r="PWA344" s="84"/>
      <c r="PWB344" s="84"/>
      <c r="PWC344" s="84"/>
      <c r="PWD344" s="84"/>
      <c r="PWE344" s="84"/>
      <c r="PWF344" s="84"/>
      <c r="PWG344" s="84"/>
      <c r="PWH344" s="84"/>
      <c r="PWI344" s="84"/>
      <c r="PWJ344" s="84"/>
      <c r="PWK344" s="84"/>
      <c r="PWL344" s="84"/>
      <c r="PWM344" s="84"/>
      <c r="PWN344" s="84"/>
      <c r="PWO344" s="84"/>
      <c r="PWP344" s="84"/>
      <c r="PWQ344" s="84"/>
      <c r="PWR344" s="84"/>
      <c r="PWS344" s="84"/>
      <c r="PWT344" s="84"/>
      <c r="PWU344" s="84"/>
      <c r="PWV344" s="84"/>
      <c r="PWW344" s="84"/>
      <c r="PWX344" s="84"/>
      <c r="PWY344" s="84"/>
      <c r="PWZ344" s="84"/>
      <c r="PXA344" s="84"/>
      <c r="PXB344" s="84"/>
      <c r="PXC344" s="84"/>
      <c r="PXD344" s="84"/>
      <c r="PXE344" s="84"/>
      <c r="PXF344" s="84"/>
      <c r="PXG344" s="84"/>
      <c r="PXH344" s="84"/>
      <c r="PXI344" s="84"/>
      <c r="PXJ344" s="84"/>
      <c r="PXK344" s="84"/>
      <c r="PXL344" s="84"/>
      <c r="PXM344" s="84"/>
      <c r="PXN344" s="84"/>
      <c r="PXO344" s="84"/>
      <c r="PXP344" s="84"/>
      <c r="PXQ344" s="84"/>
      <c r="PXR344" s="84"/>
      <c r="PXS344" s="84"/>
      <c r="PXT344" s="84"/>
      <c r="PXU344" s="84"/>
      <c r="PXV344" s="84"/>
      <c r="PXW344" s="84"/>
      <c r="PXX344" s="84"/>
      <c r="PXY344" s="84"/>
      <c r="PXZ344" s="84"/>
      <c r="PYA344" s="84"/>
      <c r="PYB344" s="84"/>
      <c r="PYC344" s="84"/>
      <c r="PYD344" s="84"/>
      <c r="PYE344" s="84"/>
      <c r="PYF344" s="84"/>
      <c r="PYG344" s="84"/>
      <c r="PYH344" s="84"/>
      <c r="PYI344" s="84"/>
      <c r="PYJ344" s="84"/>
      <c r="PYK344" s="84"/>
      <c r="PYL344" s="84"/>
      <c r="PYM344" s="84"/>
      <c r="PYN344" s="84"/>
      <c r="PYO344" s="84"/>
      <c r="PYP344" s="84"/>
      <c r="PYQ344" s="84"/>
      <c r="PYR344" s="84"/>
      <c r="PYS344" s="84"/>
      <c r="PYT344" s="84"/>
      <c r="PYU344" s="84"/>
      <c r="PYV344" s="84"/>
      <c r="PYW344" s="84"/>
      <c r="PYX344" s="84"/>
      <c r="PYY344" s="84"/>
      <c r="PYZ344" s="84"/>
      <c r="PZA344" s="84"/>
      <c r="PZB344" s="84"/>
      <c r="PZC344" s="84"/>
      <c r="PZD344" s="84"/>
      <c r="PZE344" s="84"/>
      <c r="PZF344" s="84"/>
      <c r="PZG344" s="84"/>
      <c r="PZH344" s="84"/>
      <c r="PZI344" s="84"/>
      <c r="PZJ344" s="84"/>
      <c r="PZK344" s="84"/>
      <c r="PZL344" s="84"/>
      <c r="PZM344" s="84"/>
      <c r="PZN344" s="84"/>
      <c r="PZO344" s="84"/>
      <c r="PZP344" s="84"/>
      <c r="PZQ344" s="84"/>
      <c r="PZR344" s="84"/>
      <c r="PZS344" s="84"/>
      <c r="PZT344" s="84"/>
      <c r="PZU344" s="84"/>
      <c r="PZV344" s="84"/>
      <c r="PZW344" s="84"/>
      <c r="PZX344" s="84"/>
      <c r="PZY344" s="84"/>
      <c r="PZZ344" s="84"/>
      <c r="QAA344" s="84"/>
      <c r="QAB344" s="84"/>
      <c r="QAC344" s="84"/>
      <c r="QAD344" s="84"/>
      <c r="QAE344" s="84"/>
      <c r="QAF344" s="84"/>
      <c r="QAG344" s="84"/>
      <c r="QAH344" s="84"/>
      <c r="QAI344" s="84"/>
      <c r="QAJ344" s="84"/>
      <c r="QAK344" s="84"/>
      <c r="QAL344" s="84"/>
      <c r="QAM344" s="84"/>
      <c r="QAN344" s="84"/>
      <c r="QAO344" s="84"/>
      <c r="QAP344" s="84"/>
      <c r="QAQ344" s="84"/>
      <c r="QAR344" s="84"/>
      <c r="QAS344" s="84"/>
      <c r="QAT344" s="84"/>
      <c r="QAU344" s="84"/>
      <c r="QAV344" s="84"/>
      <c r="QAW344" s="84"/>
      <c r="QAX344" s="84"/>
      <c r="QAY344" s="84"/>
      <c r="QAZ344" s="84"/>
      <c r="QBA344" s="84"/>
      <c r="QBB344" s="84"/>
      <c r="QBC344" s="84"/>
      <c r="QBD344" s="84"/>
      <c r="QBE344" s="84"/>
      <c r="QBF344" s="84"/>
      <c r="QBG344" s="84"/>
      <c r="QBH344" s="84"/>
      <c r="QBI344" s="84"/>
      <c r="QBJ344" s="84"/>
      <c r="QBK344" s="84"/>
      <c r="QBL344" s="84"/>
      <c r="QBM344" s="84"/>
      <c r="QBN344" s="84"/>
      <c r="QBO344" s="84"/>
      <c r="QBP344" s="84"/>
      <c r="QBQ344" s="84"/>
      <c r="QBR344" s="84"/>
      <c r="QBS344" s="84"/>
      <c r="QBT344" s="84"/>
      <c r="QBU344" s="84"/>
      <c r="QBV344" s="84"/>
      <c r="QBW344" s="84"/>
      <c r="QBX344" s="84"/>
      <c r="QBY344" s="84"/>
      <c r="QBZ344" s="84"/>
      <c r="QCA344" s="84"/>
      <c r="QCB344" s="84"/>
      <c r="QCC344" s="84"/>
      <c r="QCD344" s="84"/>
      <c r="QCE344" s="84"/>
      <c r="QCF344" s="84"/>
      <c r="QCG344" s="84"/>
      <c r="QCH344" s="84"/>
      <c r="QCI344" s="84"/>
      <c r="QCJ344" s="84"/>
      <c r="QCK344" s="84"/>
      <c r="QCL344" s="84"/>
      <c r="QCM344" s="84"/>
      <c r="QCN344" s="84"/>
      <c r="QCO344" s="84"/>
      <c r="QCP344" s="84"/>
      <c r="QCQ344" s="84"/>
      <c r="QCR344" s="84"/>
      <c r="QCS344" s="84"/>
      <c r="QCT344" s="84"/>
      <c r="QCU344" s="84"/>
      <c r="QCV344" s="84"/>
      <c r="QCW344" s="84"/>
      <c r="QCX344" s="84"/>
      <c r="QCY344" s="84"/>
      <c r="QCZ344" s="84"/>
      <c r="QDA344" s="84"/>
      <c r="QDB344" s="84"/>
      <c r="QDC344" s="84"/>
      <c r="QDD344" s="84"/>
      <c r="QDE344" s="84"/>
      <c r="QDF344" s="84"/>
      <c r="QDG344" s="84"/>
      <c r="QDH344" s="84"/>
      <c r="QDI344" s="84"/>
      <c r="QDJ344" s="84"/>
      <c r="QDK344" s="84"/>
      <c r="QDL344" s="84"/>
      <c r="QDM344" s="84"/>
      <c r="QDN344" s="84"/>
      <c r="QDO344" s="84"/>
      <c r="QDP344" s="84"/>
      <c r="QDQ344" s="84"/>
      <c r="QDR344" s="84"/>
      <c r="QDS344" s="84"/>
      <c r="QDT344" s="84"/>
      <c r="QDU344" s="84"/>
      <c r="QDV344" s="84"/>
      <c r="QDW344" s="84"/>
      <c r="QDX344" s="84"/>
      <c r="QDY344" s="84"/>
      <c r="QDZ344" s="84"/>
      <c r="QEA344" s="84"/>
      <c r="QEB344" s="84"/>
      <c r="QEC344" s="84"/>
      <c r="QED344" s="84"/>
      <c r="QEE344" s="84"/>
      <c r="QEF344" s="84"/>
      <c r="QEG344" s="84"/>
      <c r="QEH344" s="84"/>
      <c r="QEI344" s="84"/>
      <c r="QEJ344" s="84"/>
      <c r="QEK344" s="84"/>
      <c r="QEL344" s="84"/>
      <c r="QEM344" s="84"/>
      <c r="QEN344" s="84"/>
      <c r="QEO344" s="84"/>
      <c r="QEP344" s="84"/>
      <c r="QEQ344" s="84"/>
      <c r="QER344" s="84"/>
      <c r="QES344" s="84"/>
      <c r="QET344" s="84"/>
      <c r="QEU344" s="84"/>
      <c r="QEV344" s="84"/>
      <c r="QEW344" s="84"/>
      <c r="QEX344" s="84"/>
      <c r="QEY344" s="84"/>
      <c r="QEZ344" s="84"/>
      <c r="QFA344" s="84"/>
      <c r="QFB344" s="84"/>
      <c r="QFC344" s="84"/>
      <c r="QFD344" s="84"/>
      <c r="QFE344" s="84"/>
      <c r="QFF344" s="84"/>
      <c r="QFG344" s="84"/>
      <c r="QFH344" s="84"/>
      <c r="QFI344" s="84"/>
      <c r="QFJ344" s="84"/>
      <c r="QFK344" s="84"/>
      <c r="QFL344" s="84"/>
      <c r="QFM344" s="84"/>
      <c r="QFN344" s="84"/>
      <c r="QFO344" s="84"/>
      <c r="QFP344" s="84"/>
      <c r="QFQ344" s="84"/>
      <c r="QFR344" s="84"/>
      <c r="QFS344" s="84"/>
      <c r="QFT344" s="84"/>
      <c r="QFU344" s="84"/>
      <c r="QFV344" s="84"/>
      <c r="QFW344" s="84"/>
      <c r="QFX344" s="84"/>
      <c r="QFY344" s="84"/>
      <c r="QFZ344" s="84"/>
      <c r="QGA344" s="84"/>
      <c r="QGB344" s="84"/>
      <c r="QGC344" s="84"/>
      <c r="QGD344" s="84"/>
      <c r="QGE344" s="84"/>
      <c r="QGF344" s="84"/>
      <c r="QGG344" s="84"/>
      <c r="QGH344" s="84"/>
      <c r="QGI344" s="84"/>
      <c r="QGJ344" s="84"/>
      <c r="QGK344" s="84"/>
      <c r="QGL344" s="84"/>
      <c r="QGM344" s="84"/>
      <c r="QGN344" s="84"/>
      <c r="QGO344" s="84"/>
      <c r="QGP344" s="84"/>
      <c r="QGQ344" s="84"/>
      <c r="QGR344" s="84"/>
      <c r="QGS344" s="84"/>
      <c r="QGT344" s="84"/>
      <c r="QGU344" s="84"/>
      <c r="QGV344" s="84"/>
      <c r="QGW344" s="84"/>
      <c r="QGX344" s="84"/>
      <c r="QGY344" s="84"/>
      <c r="QGZ344" s="84"/>
      <c r="QHA344" s="84"/>
      <c r="QHB344" s="84"/>
      <c r="QHC344" s="84"/>
      <c r="QHD344" s="84"/>
      <c r="QHE344" s="84"/>
      <c r="QHF344" s="84"/>
      <c r="QHG344" s="84"/>
      <c r="QHH344" s="84"/>
      <c r="QHI344" s="84"/>
      <c r="QHJ344" s="84"/>
      <c r="QHK344" s="84"/>
      <c r="QHL344" s="84"/>
      <c r="QHM344" s="84"/>
      <c r="QHN344" s="84"/>
      <c r="QHO344" s="84"/>
      <c r="QHP344" s="84"/>
      <c r="QHQ344" s="84"/>
      <c r="QHR344" s="84"/>
      <c r="QHS344" s="84"/>
      <c r="QHT344" s="84"/>
      <c r="QHU344" s="84"/>
      <c r="QHV344" s="84"/>
      <c r="QHW344" s="84"/>
      <c r="QHX344" s="84"/>
      <c r="QHY344" s="84"/>
      <c r="QHZ344" s="84"/>
      <c r="QIA344" s="84"/>
      <c r="QIB344" s="84"/>
      <c r="QIC344" s="84"/>
      <c r="QID344" s="84"/>
      <c r="QIE344" s="84"/>
      <c r="QIF344" s="84"/>
      <c r="QIG344" s="84"/>
      <c r="QIH344" s="84"/>
      <c r="QII344" s="84"/>
      <c r="QIJ344" s="84"/>
      <c r="QIK344" s="84"/>
      <c r="QIL344" s="84"/>
      <c r="QIM344" s="84"/>
      <c r="QIN344" s="84"/>
      <c r="QIO344" s="84"/>
      <c r="QIP344" s="84"/>
      <c r="QIQ344" s="84"/>
      <c r="QIR344" s="84"/>
      <c r="QIS344" s="84"/>
      <c r="QIT344" s="84"/>
      <c r="QIU344" s="84"/>
      <c r="QIV344" s="84"/>
      <c r="QIW344" s="84"/>
      <c r="QIX344" s="84"/>
      <c r="QIY344" s="84"/>
      <c r="QIZ344" s="84"/>
      <c r="QJA344" s="84"/>
      <c r="QJB344" s="84"/>
      <c r="QJC344" s="84"/>
      <c r="QJD344" s="84"/>
      <c r="QJE344" s="84"/>
      <c r="QJF344" s="84"/>
      <c r="QJG344" s="84"/>
      <c r="QJH344" s="84"/>
      <c r="QJI344" s="84"/>
      <c r="QJJ344" s="84"/>
      <c r="QJK344" s="84"/>
      <c r="QJL344" s="84"/>
      <c r="QJM344" s="84"/>
      <c r="QJN344" s="84"/>
      <c r="QJO344" s="84"/>
      <c r="QJP344" s="84"/>
      <c r="QJQ344" s="84"/>
      <c r="QJR344" s="84"/>
      <c r="QJS344" s="84"/>
      <c r="QJT344" s="84"/>
      <c r="QJU344" s="84"/>
      <c r="QJV344" s="84"/>
      <c r="QJW344" s="84"/>
      <c r="QJX344" s="84"/>
      <c r="QJY344" s="84"/>
      <c r="QJZ344" s="84"/>
      <c r="QKA344" s="84"/>
      <c r="QKB344" s="84"/>
      <c r="QKC344" s="84"/>
      <c r="QKD344" s="84"/>
      <c r="QKE344" s="84"/>
      <c r="QKF344" s="84"/>
      <c r="QKG344" s="84"/>
      <c r="QKH344" s="84"/>
      <c r="QKI344" s="84"/>
      <c r="QKJ344" s="84"/>
      <c r="QKK344" s="84"/>
      <c r="QKL344" s="84"/>
      <c r="QKM344" s="84"/>
      <c r="QKN344" s="84"/>
      <c r="QKO344" s="84"/>
      <c r="QKP344" s="84"/>
      <c r="QKQ344" s="84"/>
      <c r="QKR344" s="84"/>
      <c r="QKS344" s="84"/>
      <c r="QKT344" s="84"/>
      <c r="QKU344" s="84"/>
      <c r="QKV344" s="84"/>
      <c r="QKW344" s="84"/>
      <c r="QKX344" s="84"/>
      <c r="QKY344" s="84"/>
      <c r="QKZ344" s="84"/>
      <c r="QLA344" s="84"/>
      <c r="QLB344" s="84"/>
      <c r="QLC344" s="84"/>
      <c r="QLD344" s="84"/>
      <c r="QLE344" s="84"/>
      <c r="QLF344" s="84"/>
      <c r="QLG344" s="84"/>
      <c r="QLH344" s="84"/>
      <c r="QLI344" s="84"/>
      <c r="QLJ344" s="84"/>
      <c r="QLK344" s="84"/>
      <c r="QLL344" s="84"/>
      <c r="QLM344" s="84"/>
      <c r="QLN344" s="84"/>
      <c r="QLO344" s="84"/>
      <c r="QLP344" s="84"/>
      <c r="QLQ344" s="84"/>
      <c r="QLR344" s="84"/>
      <c r="QLS344" s="84"/>
      <c r="QLT344" s="84"/>
      <c r="QLU344" s="84"/>
      <c r="QLV344" s="84"/>
      <c r="QLW344" s="84"/>
      <c r="QLX344" s="84"/>
      <c r="QLY344" s="84"/>
      <c r="QLZ344" s="84"/>
      <c r="QMA344" s="84"/>
      <c r="QMB344" s="84"/>
      <c r="QMC344" s="84"/>
      <c r="QMD344" s="84"/>
      <c r="QME344" s="84"/>
      <c r="QMF344" s="84"/>
      <c r="QMG344" s="84"/>
      <c r="QMH344" s="84"/>
      <c r="QMI344" s="84"/>
      <c r="QMJ344" s="84"/>
      <c r="QMK344" s="84"/>
      <c r="QML344" s="84"/>
      <c r="QMM344" s="84"/>
      <c r="QMN344" s="84"/>
      <c r="QMO344" s="84"/>
      <c r="QMP344" s="84"/>
      <c r="QMQ344" s="84"/>
      <c r="QMR344" s="84"/>
      <c r="QMS344" s="84"/>
      <c r="QMT344" s="84"/>
      <c r="QMU344" s="84"/>
      <c r="QMV344" s="84"/>
      <c r="QMW344" s="84"/>
      <c r="QMX344" s="84"/>
      <c r="QMY344" s="84"/>
      <c r="QMZ344" s="84"/>
      <c r="QNA344" s="84"/>
      <c r="QNB344" s="84"/>
      <c r="QNC344" s="84"/>
      <c r="QND344" s="84"/>
      <c r="QNE344" s="84"/>
      <c r="QNF344" s="84"/>
      <c r="QNG344" s="84"/>
      <c r="QNH344" s="84"/>
      <c r="QNI344" s="84"/>
      <c r="QNJ344" s="84"/>
      <c r="QNK344" s="84"/>
      <c r="QNL344" s="84"/>
      <c r="QNM344" s="84"/>
      <c r="QNN344" s="84"/>
      <c r="QNO344" s="84"/>
      <c r="QNP344" s="84"/>
      <c r="QNQ344" s="84"/>
      <c r="QNR344" s="84"/>
      <c r="QNS344" s="84"/>
      <c r="QNT344" s="84"/>
      <c r="QNU344" s="84"/>
      <c r="QNV344" s="84"/>
      <c r="QNW344" s="84"/>
      <c r="QNX344" s="84"/>
      <c r="QNY344" s="84"/>
      <c r="QNZ344" s="84"/>
      <c r="QOA344" s="84"/>
      <c r="QOB344" s="84"/>
      <c r="QOC344" s="84"/>
      <c r="QOD344" s="84"/>
      <c r="QOE344" s="84"/>
      <c r="QOF344" s="84"/>
      <c r="QOG344" s="84"/>
      <c r="QOH344" s="84"/>
      <c r="QOI344" s="84"/>
      <c r="QOJ344" s="84"/>
      <c r="QOK344" s="84"/>
      <c r="QOL344" s="84"/>
      <c r="QOM344" s="84"/>
      <c r="QON344" s="84"/>
      <c r="QOO344" s="84"/>
      <c r="QOP344" s="84"/>
      <c r="QOQ344" s="84"/>
      <c r="QOR344" s="84"/>
      <c r="QOS344" s="84"/>
      <c r="QOT344" s="84"/>
      <c r="QOU344" s="84"/>
      <c r="QOV344" s="84"/>
      <c r="QOW344" s="84"/>
      <c r="QOX344" s="84"/>
      <c r="QOY344" s="84"/>
      <c r="QOZ344" s="84"/>
      <c r="QPA344" s="84"/>
      <c r="QPB344" s="84"/>
      <c r="QPC344" s="84"/>
      <c r="QPD344" s="84"/>
      <c r="QPE344" s="84"/>
      <c r="QPF344" s="84"/>
      <c r="QPG344" s="84"/>
      <c r="QPH344" s="84"/>
      <c r="QPI344" s="84"/>
      <c r="QPJ344" s="84"/>
      <c r="QPK344" s="84"/>
      <c r="QPL344" s="84"/>
      <c r="QPM344" s="84"/>
      <c r="QPN344" s="84"/>
      <c r="QPO344" s="84"/>
      <c r="QPP344" s="84"/>
      <c r="QPQ344" s="84"/>
      <c r="QPR344" s="84"/>
      <c r="QPS344" s="84"/>
      <c r="QPT344" s="84"/>
      <c r="QPU344" s="84"/>
      <c r="QPV344" s="84"/>
      <c r="QPW344" s="84"/>
      <c r="QPX344" s="84"/>
      <c r="QPY344" s="84"/>
      <c r="QPZ344" s="84"/>
      <c r="QQA344" s="84"/>
      <c r="QQB344" s="84"/>
      <c r="QQC344" s="84"/>
      <c r="QQD344" s="84"/>
      <c r="QQE344" s="84"/>
      <c r="QQF344" s="84"/>
      <c r="QQG344" s="84"/>
      <c r="QQH344" s="84"/>
      <c r="QQI344" s="84"/>
      <c r="QQJ344" s="84"/>
      <c r="QQK344" s="84"/>
      <c r="QQL344" s="84"/>
      <c r="QQM344" s="84"/>
      <c r="QQN344" s="84"/>
      <c r="QQO344" s="84"/>
      <c r="QQP344" s="84"/>
      <c r="QQQ344" s="84"/>
      <c r="QQR344" s="84"/>
      <c r="QQS344" s="84"/>
      <c r="QQT344" s="84"/>
      <c r="QQU344" s="84"/>
      <c r="QQV344" s="84"/>
      <c r="QQW344" s="84"/>
      <c r="QQX344" s="84"/>
      <c r="QQY344" s="84"/>
      <c r="QQZ344" s="84"/>
      <c r="QRA344" s="84"/>
      <c r="QRB344" s="84"/>
      <c r="QRC344" s="84"/>
      <c r="QRD344" s="84"/>
      <c r="QRE344" s="84"/>
      <c r="QRF344" s="84"/>
      <c r="QRG344" s="84"/>
      <c r="QRH344" s="84"/>
      <c r="QRI344" s="84"/>
      <c r="QRJ344" s="84"/>
      <c r="QRK344" s="84"/>
      <c r="QRL344" s="84"/>
      <c r="QRM344" s="84"/>
      <c r="QRN344" s="84"/>
      <c r="QRO344" s="84"/>
      <c r="QRP344" s="84"/>
      <c r="QRQ344" s="84"/>
      <c r="QRR344" s="84"/>
      <c r="QRS344" s="84"/>
      <c r="QRT344" s="84"/>
      <c r="QRU344" s="84"/>
      <c r="QRV344" s="84"/>
      <c r="QRW344" s="84"/>
      <c r="QRX344" s="84"/>
      <c r="QRY344" s="84"/>
      <c r="QRZ344" s="84"/>
      <c r="QSA344" s="84"/>
      <c r="QSB344" s="84"/>
      <c r="QSC344" s="84"/>
      <c r="QSD344" s="84"/>
      <c r="QSE344" s="84"/>
      <c r="QSF344" s="84"/>
      <c r="QSG344" s="84"/>
      <c r="QSH344" s="84"/>
      <c r="QSI344" s="84"/>
      <c r="QSJ344" s="84"/>
      <c r="QSK344" s="84"/>
      <c r="QSL344" s="84"/>
      <c r="QSM344" s="84"/>
      <c r="QSN344" s="84"/>
      <c r="QSO344" s="84"/>
      <c r="QSP344" s="84"/>
      <c r="QSQ344" s="84"/>
      <c r="QSR344" s="84"/>
      <c r="QSS344" s="84"/>
      <c r="QST344" s="84"/>
      <c r="QSU344" s="84"/>
      <c r="QSV344" s="84"/>
      <c r="QSW344" s="84"/>
      <c r="QSX344" s="84"/>
      <c r="QSY344" s="84"/>
      <c r="QSZ344" s="84"/>
      <c r="QTA344" s="84"/>
      <c r="QTB344" s="84"/>
      <c r="QTC344" s="84"/>
      <c r="QTD344" s="84"/>
      <c r="QTE344" s="84"/>
      <c r="QTF344" s="84"/>
      <c r="QTG344" s="84"/>
      <c r="QTH344" s="84"/>
      <c r="QTI344" s="84"/>
      <c r="QTJ344" s="84"/>
      <c r="QTK344" s="84"/>
      <c r="QTL344" s="84"/>
      <c r="QTM344" s="84"/>
      <c r="QTN344" s="84"/>
      <c r="QTO344" s="84"/>
      <c r="QTP344" s="84"/>
      <c r="QTQ344" s="84"/>
      <c r="QTR344" s="84"/>
      <c r="QTS344" s="84"/>
      <c r="QTT344" s="84"/>
      <c r="QTU344" s="84"/>
      <c r="QTV344" s="84"/>
      <c r="QTW344" s="84"/>
      <c r="QTX344" s="84"/>
      <c r="QTY344" s="84"/>
      <c r="QTZ344" s="84"/>
      <c r="QUA344" s="84"/>
      <c r="QUB344" s="84"/>
      <c r="QUC344" s="84"/>
      <c r="QUD344" s="84"/>
      <c r="QUE344" s="84"/>
      <c r="QUF344" s="84"/>
      <c r="QUG344" s="84"/>
      <c r="QUH344" s="84"/>
      <c r="QUI344" s="84"/>
      <c r="QUJ344" s="84"/>
      <c r="QUK344" s="84"/>
      <c r="QUL344" s="84"/>
      <c r="QUM344" s="84"/>
      <c r="QUN344" s="84"/>
      <c r="QUO344" s="84"/>
      <c r="QUP344" s="84"/>
      <c r="QUQ344" s="84"/>
      <c r="QUR344" s="84"/>
      <c r="QUS344" s="84"/>
      <c r="QUT344" s="84"/>
      <c r="QUU344" s="84"/>
      <c r="QUV344" s="84"/>
      <c r="QUW344" s="84"/>
      <c r="QUX344" s="84"/>
      <c r="QUY344" s="84"/>
      <c r="QUZ344" s="84"/>
      <c r="QVA344" s="84"/>
      <c r="QVB344" s="84"/>
      <c r="QVC344" s="84"/>
      <c r="QVD344" s="84"/>
      <c r="QVE344" s="84"/>
      <c r="QVF344" s="84"/>
      <c r="QVG344" s="84"/>
      <c r="QVH344" s="84"/>
      <c r="QVI344" s="84"/>
      <c r="QVJ344" s="84"/>
      <c r="QVK344" s="84"/>
      <c r="QVL344" s="84"/>
      <c r="QVM344" s="84"/>
      <c r="QVN344" s="84"/>
      <c r="QVO344" s="84"/>
      <c r="QVP344" s="84"/>
      <c r="QVQ344" s="84"/>
      <c r="QVR344" s="84"/>
      <c r="QVS344" s="84"/>
      <c r="QVT344" s="84"/>
      <c r="QVU344" s="84"/>
      <c r="QVV344" s="84"/>
      <c r="QVW344" s="84"/>
      <c r="QVX344" s="84"/>
      <c r="QVY344" s="84"/>
      <c r="QVZ344" s="84"/>
      <c r="QWA344" s="84"/>
      <c r="QWB344" s="84"/>
      <c r="QWC344" s="84"/>
      <c r="QWD344" s="84"/>
      <c r="QWE344" s="84"/>
      <c r="QWF344" s="84"/>
      <c r="QWG344" s="84"/>
      <c r="QWH344" s="84"/>
      <c r="QWI344" s="84"/>
      <c r="QWJ344" s="84"/>
      <c r="QWK344" s="84"/>
      <c r="QWL344" s="84"/>
      <c r="QWM344" s="84"/>
      <c r="QWN344" s="84"/>
      <c r="QWO344" s="84"/>
      <c r="QWP344" s="84"/>
      <c r="QWQ344" s="84"/>
      <c r="QWR344" s="84"/>
      <c r="QWS344" s="84"/>
      <c r="QWT344" s="84"/>
      <c r="QWU344" s="84"/>
      <c r="QWV344" s="84"/>
      <c r="QWW344" s="84"/>
      <c r="QWX344" s="84"/>
      <c r="QWY344" s="84"/>
      <c r="QWZ344" s="84"/>
      <c r="QXA344" s="84"/>
      <c r="QXB344" s="84"/>
      <c r="QXC344" s="84"/>
      <c r="QXD344" s="84"/>
      <c r="QXE344" s="84"/>
      <c r="QXF344" s="84"/>
      <c r="QXG344" s="84"/>
      <c r="QXH344" s="84"/>
      <c r="QXI344" s="84"/>
      <c r="QXJ344" s="84"/>
      <c r="QXK344" s="84"/>
      <c r="QXL344" s="84"/>
      <c r="QXM344" s="84"/>
      <c r="QXN344" s="84"/>
      <c r="QXO344" s="84"/>
      <c r="QXP344" s="84"/>
      <c r="QXQ344" s="84"/>
      <c r="QXR344" s="84"/>
      <c r="QXS344" s="84"/>
      <c r="QXT344" s="84"/>
      <c r="QXU344" s="84"/>
      <c r="QXV344" s="84"/>
      <c r="QXW344" s="84"/>
      <c r="QXX344" s="84"/>
      <c r="QXY344" s="84"/>
      <c r="QXZ344" s="84"/>
      <c r="QYA344" s="84"/>
      <c r="QYB344" s="84"/>
      <c r="QYC344" s="84"/>
      <c r="QYD344" s="84"/>
      <c r="QYE344" s="84"/>
      <c r="QYF344" s="84"/>
      <c r="QYG344" s="84"/>
      <c r="QYH344" s="84"/>
      <c r="QYI344" s="84"/>
      <c r="QYJ344" s="84"/>
      <c r="QYK344" s="84"/>
      <c r="QYL344" s="84"/>
      <c r="QYM344" s="84"/>
      <c r="QYN344" s="84"/>
      <c r="QYO344" s="84"/>
      <c r="QYP344" s="84"/>
      <c r="QYQ344" s="84"/>
      <c r="QYR344" s="84"/>
      <c r="QYS344" s="84"/>
      <c r="QYT344" s="84"/>
      <c r="QYU344" s="84"/>
      <c r="QYV344" s="84"/>
      <c r="QYW344" s="84"/>
      <c r="QYX344" s="84"/>
      <c r="QYY344" s="84"/>
      <c r="QYZ344" s="84"/>
      <c r="QZA344" s="84"/>
      <c r="QZB344" s="84"/>
      <c r="QZC344" s="84"/>
      <c r="QZD344" s="84"/>
      <c r="QZE344" s="84"/>
      <c r="QZF344" s="84"/>
      <c r="QZG344" s="84"/>
      <c r="QZH344" s="84"/>
      <c r="QZI344" s="84"/>
      <c r="QZJ344" s="84"/>
      <c r="QZK344" s="84"/>
      <c r="QZL344" s="84"/>
      <c r="QZM344" s="84"/>
      <c r="QZN344" s="84"/>
      <c r="QZO344" s="84"/>
      <c r="QZP344" s="84"/>
      <c r="QZQ344" s="84"/>
      <c r="QZR344" s="84"/>
      <c r="QZS344" s="84"/>
      <c r="QZT344" s="84"/>
      <c r="QZU344" s="84"/>
      <c r="QZV344" s="84"/>
      <c r="QZW344" s="84"/>
      <c r="QZX344" s="84"/>
      <c r="QZY344" s="84"/>
      <c r="QZZ344" s="84"/>
      <c r="RAA344" s="84"/>
      <c r="RAB344" s="84"/>
      <c r="RAC344" s="84"/>
      <c r="RAD344" s="84"/>
      <c r="RAE344" s="84"/>
      <c r="RAF344" s="84"/>
      <c r="RAG344" s="84"/>
      <c r="RAH344" s="84"/>
      <c r="RAI344" s="84"/>
      <c r="RAJ344" s="84"/>
      <c r="RAK344" s="84"/>
      <c r="RAL344" s="84"/>
      <c r="RAM344" s="84"/>
      <c r="RAN344" s="84"/>
      <c r="RAO344" s="84"/>
      <c r="RAP344" s="84"/>
      <c r="RAQ344" s="84"/>
      <c r="RAR344" s="84"/>
      <c r="RAS344" s="84"/>
      <c r="RAT344" s="84"/>
      <c r="RAU344" s="84"/>
      <c r="RAV344" s="84"/>
      <c r="RAW344" s="84"/>
      <c r="RAX344" s="84"/>
      <c r="RAY344" s="84"/>
      <c r="RAZ344" s="84"/>
      <c r="RBA344" s="84"/>
      <c r="RBB344" s="84"/>
      <c r="RBC344" s="84"/>
      <c r="RBD344" s="84"/>
      <c r="RBE344" s="84"/>
      <c r="RBF344" s="84"/>
      <c r="RBG344" s="84"/>
      <c r="RBH344" s="84"/>
      <c r="RBI344" s="84"/>
      <c r="RBJ344" s="84"/>
      <c r="RBK344" s="84"/>
      <c r="RBL344" s="84"/>
      <c r="RBM344" s="84"/>
      <c r="RBN344" s="84"/>
      <c r="RBO344" s="84"/>
      <c r="RBP344" s="84"/>
      <c r="RBQ344" s="84"/>
      <c r="RBR344" s="84"/>
      <c r="RBS344" s="84"/>
      <c r="RBT344" s="84"/>
      <c r="RBU344" s="84"/>
      <c r="RBV344" s="84"/>
      <c r="RBW344" s="84"/>
      <c r="RBX344" s="84"/>
      <c r="RBY344" s="84"/>
      <c r="RBZ344" s="84"/>
      <c r="RCA344" s="84"/>
      <c r="RCB344" s="84"/>
      <c r="RCC344" s="84"/>
      <c r="RCD344" s="84"/>
      <c r="RCE344" s="84"/>
      <c r="RCF344" s="84"/>
      <c r="RCG344" s="84"/>
      <c r="RCH344" s="84"/>
      <c r="RCI344" s="84"/>
      <c r="RCJ344" s="84"/>
      <c r="RCK344" s="84"/>
      <c r="RCL344" s="84"/>
      <c r="RCM344" s="84"/>
      <c r="RCN344" s="84"/>
      <c r="RCO344" s="84"/>
      <c r="RCP344" s="84"/>
      <c r="RCQ344" s="84"/>
      <c r="RCR344" s="84"/>
      <c r="RCS344" s="84"/>
      <c r="RCT344" s="84"/>
      <c r="RCU344" s="84"/>
      <c r="RCV344" s="84"/>
      <c r="RCW344" s="84"/>
      <c r="RCX344" s="84"/>
      <c r="RCY344" s="84"/>
      <c r="RCZ344" s="84"/>
      <c r="RDA344" s="84"/>
      <c r="RDB344" s="84"/>
      <c r="RDC344" s="84"/>
      <c r="RDD344" s="84"/>
      <c r="RDE344" s="84"/>
      <c r="RDF344" s="84"/>
      <c r="RDG344" s="84"/>
      <c r="RDH344" s="84"/>
      <c r="RDI344" s="84"/>
      <c r="RDJ344" s="84"/>
      <c r="RDK344" s="84"/>
      <c r="RDL344" s="84"/>
      <c r="RDM344" s="84"/>
      <c r="RDN344" s="84"/>
      <c r="RDO344" s="84"/>
      <c r="RDP344" s="84"/>
      <c r="RDQ344" s="84"/>
      <c r="RDR344" s="84"/>
      <c r="RDS344" s="84"/>
      <c r="RDT344" s="84"/>
      <c r="RDU344" s="84"/>
      <c r="RDV344" s="84"/>
      <c r="RDW344" s="84"/>
      <c r="RDX344" s="84"/>
      <c r="RDY344" s="84"/>
      <c r="RDZ344" s="84"/>
      <c r="REA344" s="84"/>
      <c r="REB344" s="84"/>
      <c r="REC344" s="84"/>
      <c r="RED344" s="84"/>
      <c r="REE344" s="84"/>
      <c r="REF344" s="84"/>
      <c r="REG344" s="84"/>
      <c r="REH344" s="84"/>
      <c r="REI344" s="84"/>
      <c r="REJ344" s="84"/>
      <c r="REK344" s="84"/>
      <c r="REL344" s="84"/>
      <c r="REM344" s="84"/>
      <c r="REN344" s="84"/>
      <c r="REO344" s="84"/>
      <c r="REP344" s="84"/>
      <c r="REQ344" s="84"/>
      <c r="RER344" s="84"/>
      <c r="RES344" s="84"/>
      <c r="RET344" s="84"/>
      <c r="REU344" s="84"/>
      <c r="REV344" s="84"/>
      <c r="REW344" s="84"/>
      <c r="REX344" s="84"/>
      <c r="REY344" s="84"/>
      <c r="REZ344" s="84"/>
      <c r="RFA344" s="84"/>
      <c r="RFB344" s="84"/>
      <c r="RFC344" s="84"/>
      <c r="RFD344" s="84"/>
      <c r="RFE344" s="84"/>
      <c r="RFF344" s="84"/>
      <c r="RFG344" s="84"/>
      <c r="RFH344" s="84"/>
      <c r="RFI344" s="84"/>
      <c r="RFJ344" s="84"/>
      <c r="RFK344" s="84"/>
      <c r="RFL344" s="84"/>
      <c r="RFM344" s="84"/>
      <c r="RFN344" s="84"/>
      <c r="RFO344" s="84"/>
      <c r="RFP344" s="84"/>
      <c r="RFQ344" s="84"/>
      <c r="RFR344" s="84"/>
      <c r="RFS344" s="84"/>
      <c r="RFT344" s="84"/>
      <c r="RFU344" s="84"/>
      <c r="RFV344" s="84"/>
      <c r="RFW344" s="84"/>
      <c r="RFX344" s="84"/>
      <c r="RFY344" s="84"/>
      <c r="RFZ344" s="84"/>
      <c r="RGA344" s="84"/>
      <c r="RGB344" s="84"/>
      <c r="RGC344" s="84"/>
      <c r="RGD344" s="84"/>
      <c r="RGE344" s="84"/>
      <c r="RGF344" s="84"/>
      <c r="RGG344" s="84"/>
      <c r="RGH344" s="84"/>
      <c r="RGI344" s="84"/>
      <c r="RGJ344" s="84"/>
      <c r="RGK344" s="84"/>
      <c r="RGL344" s="84"/>
      <c r="RGM344" s="84"/>
      <c r="RGN344" s="84"/>
      <c r="RGO344" s="84"/>
      <c r="RGP344" s="84"/>
      <c r="RGQ344" s="84"/>
      <c r="RGR344" s="84"/>
      <c r="RGS344" s="84"/>
      <c r="RGT344" s="84"/>
      <c r="RGU344" s="84"/>
      <c r="RGV344" s="84"/>
      <c r="RGW344" s="84"/>
      <c r="RGX344" s="84"/>
      <c r="RGY344" s="84"/>
      <c r="RGZ344" s="84"/>
      <c r="RHA344" s="84"/>
      <c r="RHB344" s="84"/>
      <c r="RHC344" s="84"/>
      <c r="RHD344" s="84"/>
      <c r="RHE344" s="84"/>
      <c r="RHF344" s="84"/>
      <c r="RHG344" s="84"/>
      <c r="RHH344" s="84"/>
      <c r="RHI344" s="84"/>
      <c r="RHJ344" s="84"/>
      <c r="RHK344" s="84"/>
      <c r="RHL344" s="84"/>
      <c r="RHM344" s="84"/>
      <c r="RHN344" s="84"/>
      <c r="RHO344" s="84"/>
      <c r="RHP344" s="84"/>
      <c r="RHQ344" s="84"/>
      <c r="RHR344" s="84"/>
      <c r="RHS344" s="84"/>
      <c r="RHT344" s="84"/>
      <c r="RHU344" s="84"/>
      <c r="RHV344" s="84"/>
      <c r="RHW344" s="84"/>
      <c r="RHX344" s="84"/>
      <c r="RHY344" s="84"/>
      <c r="RHZ344" s="84"/>
      <c r="RIA344" s="84"/>
      <c r="RIB344" s="84"/>
      <c r="RIC344" s="84"/>
      <c r="RID344" s="84"/>
      <c r="RIE344" s="84"/>
      <c r="RIF344" s="84"/>
      <c r="RIG344" s="84"/>
      <c r="RIH344" s="84"/>
      <c r="RII344" s="84"/>
      <c r="RIJ344" s="84"/>
      <c r="RIK344" s="84"/>
      <c r="RIL344" s="84"/>
      <c r="RIM344" s="84"/>
      <c r="RIN344" s="84"/>
      <c r="RIO344" s="84"/>
      <c r="RIP344" s="84"/>
      <c r="RIQ344" s="84"/>
      <c r="RIR344" s="84"/>
      <c r="RIS344" s="84"/>
      <c r="RIT344" s="84"/>
      <c r="RIU344" s="84"/>
      <c r="RIV344" s="84"/>
      <c r="RIW344" s="84"/>
      <c r="RIX344" s="84"/>
      <c r="RIY344" s="84"/>
      <c r="RIZ344" s="84"/>
      <c r="RJA344" s="84"/>
      <c r="RJB344" s="84"/>
      <c r="RJC344" s="84"/>
      <c r="RJD344" s="84"/>
      <c r="RJE344" s="84"/>
      <c r="RJF344" s="84"/>
      <c r="RJG344" s="84"/>
      <c r="RJH344" s="84"/>
      <c r="RJI344" s="84"/>
      <c r="RJJ344" s="84"/>
      <c r="RJK344" s="84"/>
      <c r="RJL344" s="84"/>
      <c r="RJM344" s="84"/>
      <c r="RJN344" s="84"/>
      <c r="RJO344" s="84"/>
      <c r="RJP344" s="84"/>
      <c r="RJQ344" s="84"/>
      <c r="RJR344" s="84"/>
      <c r="RJS344" s="84"/>
      <c r="RJT344" s="84"/>
      <c r="RJU344" s="84"/>
      <c r="RJV344" s="84"/>
      <c r="RJW344" s="84"/>
      <c r="RJX344" s="84"/>
      <c r="RJY344" s="84"/>
      <c r="RJZ344" s="84"/>
      <c r="RKA344" s="84"/>
      <c r="RKB344" s="84"/>
      <c r="RKC344" s="84"/>
      <c r="RKD344" s="84"/>
      <c r="RKE344" s="84"/>
      <c r="RKF344" s="84"/>
      <c r="RKG344" s="84"/>
      <c r="RKH344" s="84"/>
      <c r="RKI344" s="84"/>
      <c r="RKJ344" s="84"/>
      <c r="RKK344" s="84"/>
      <c r="RKL344" s="84"/>
      <c r="RKM344" s="84"/>
      <c r="RKN344" s="84"/>
      <c r="RKO344" s="84"/>
      <c r="RKP344" s="84"/>
      <c r="RKQ344" s="84"/>
      <c r="RKR344" s="84"/>
      <c r="RKS344" s="84"/>
      <c r="RKT344" s="84"/>
      <c r="RKU344" s="84"/>
      <c r="RKV344" s="84"/>
      <c r="RKW344" s="84"/>
      <c r="RKX344" s="84"/>
      <c r="RKY344" s="84"/>
      <c r="RKZ344" s="84"/>
      <c r="RLA344" s="84"/>
      <c r="RLB344" s="84"/>
      <c r="RLC344" s="84"/>
      <c r="RLD344" s="84"/>
      <c r="RLE344" s="84"/>
      <c r="RLF344" s="84"/>
      <c r="RLG344" s="84"/>
      <c r="RLH344" s="84"/>
      <c r="RLI344" s="84"/>
      <c r="RLJ344" s="84"/>
      <c r="RLK344" s="84"/>
      <c r="RLL344" s="84"/>
      <c r="RLM344" s="84"/>
      <c r="RLN344" s="84"/>
      <c r="RLO344" s="84"/>
      <c r="RLP344" s="84"/>
      <c r="RLQ344" s="84"/>
      <c r="RLR344" s="84"/>
      <c r="RLS344" s="84"/>
      <c r="RLT344" s="84"/>
      <c r="RLU344" s="84"/>
      <c r="RLV344" s="84"/>
      <c r="RLW344" s="84"/>
      <c r="RLX344" s="84"/>
      <c r="RLY344" s="84"/>
      <c r="RLZ344" s="84"/>
      <c r="RMA344" s="84"/>
      <c r="RMB344" s="84"/>
      <c r="RMC344" s="84"/>
      <c r="RMD344" s="84"/>
      <c r="RME344" s="84"/>
      <c r="RMF344" s="84"/>
      <c r="RMG344" s="84"/>
      <c r="RMH344" s="84"/>
      <c r="RMI344" s="84"/>
      <c r="RMJ344" s="84"/>
      <c r="RMK344" s="84"/>
      <c r="RML344" s="84"/>
      <c r="RMM344" s="84"/>
      <c r="RMN344" s="84"/>
      <c r="RMO344" s="84"/>
      <c r="RMP344" s="84"/>
      <c r="RMQ344" s="84"/>
      <c r="RMR344" s="84"/>
      <c r="RMS344" s="84"/>
      <c r="RMT344" s="84"/>
      <c r="RMU344" s="84"/>
      <c r="RMV344" s="84"/>
      <c r="RMW344" s="84"/>
      <c r="RMX344" s="84"/>
      <c r="RMY344" s="84"/>
      <c r="RMZ344" s="84"/>
      <c r="RNA344" s="84"/>
      <c r="RNB344" s="84"/>
      <c r="RNC344" s="84"/>
      <c r="RND344" s="84"/>
      <c r="RNE344" s="84"/>
      <c r="RNF344" s="84"/>
      <c r="RNG344" s="84"/>
      <c r="RNH344" s="84"/>
      <c r="RNI344" s="84"/>
      <c r="RNJ344" s="84"/>
      <c r="RNK344" s="84"/>
      <c r="RNL344" s="84"/>
      <c r="RNM344" s="84"/>
      <c r="RNN344" s="84"/>
      <c r="RNO344" s="84"/>
      <c r="RNP344" s="84"/>
      <c r="RNQ344" s="84"/>
      <c r="RNR344" s="84"/>
      <c r="RNS344" s="84"/>
      <c r="RNT344" s="84"/>
      <c r="RNU344" s="84"/>
      <c r="RNV344" s="84"/>
      <c r="RNW344" s="84"/>
      <c r="RNX344" s="84"/>
      <c r="RNY344" s="84"/>
      <c r="RNZ344" s="84"/>
      <c r="ROA344" s="84"/>
      <c r="ROB344" s="84"/>
      <c r="ROC344" s="84"/>
      <c r="ROD344" s="84"/>
      <c r="ROE344" s="84"/>
      <c r="ROF344" s="84"/>
      <c r="ROG344" s="84"/>
      <c r="ROH344" s="84"/>
      <c r="ROI344" s="84"/>
      <c r="ROJ344" s="84"/>
      <c r="ROK344" s="84"/>
      <c r="ROL344" s="84"/>
      <c r="ROM344" s="84"/>
      <c r="RON344" s="84"/>
      <c r="ROO344" s="84"/>
      <c r="ROP344" s="84"/>
      <c r="ROQ344" s="84"/>
      <c r="ROR344" s="84"/>
      <c r="ROS344" s="84"/>
      <c r="ROT344" s="84"/>
      <c r="ROU344" s="84"/>
      <c r="ROV344" s="84"/>
      <c r="ROW344" s="84"/>
      <c r="ROX344" s="84"/>
      <c r="ROY344" s="84"/>
      <c r="ROZ344" s="84"/>
      <c r="RPA344" s="84"/>
      <c r="RPB344" s="84"/>
      <c r="RPC344" s="84"/>
      <c r="RPD344" s="84"/>
      <c r="RPE344" s="84"/>
      <c r="RPF344" s="84"/>
      <c r="RPG344" s="84"/>
      <c r="RPH344" s="84"/>
      <c r="RPI344" s="84"/>
      <c r="RPJ344" s="84"/>
      <c r="RPK344" s="84"/>
      <c r="RPL344" s="84"/>
      <c r="RPM344" s="84"/>
      <c r="RPN344" s="84"/>
      <c r="RPO344" s="84"/>
      <c r="RPP344" s="84"/>
      <c r="RPQ344" s="84"/>
      <c r="RPR344" s="84"/>
      <c r="RPS344" s="84"/>
      <c r="RPT344" s="84"/>
      <c r="RPU344" s="84"/>
      <c r="RPV344" s="84"/>
      <c r="RPW344" s="84"/>
      <c r="RPX344" s="84"/>
      <c r="RPY344" s="84"/>
      <c r="RPZ344" s="84"/>
      <c r="RQA344" s="84"/>
      <c r="RQB344" s="84"/>
      <c r="RQC344" s="84"/>
      <c r="RQD344" s="84"/>
      <c r="RQE344" s="84"/>
      <c r="RQF344" s="84"/>
      <c r="RQG344" s="84"/>
      <c r="RQH344" s="84"/>
      <c r="RQI344" s="84"/>
      <c r="RQJ344" s="84"/>
      <c r="RQK344" s="84"/>
      <c r="RQL344" s="84"/>
      <c r="RQM344" s="84"/>
      <c r="RQN344" s="84"/>
      <c r="RQO344" s="84"/>
      <c r="RQP344" s="84"/>
      <c r="RQQ344" s="84"/>
      <c r="RQR344" s="84"/>
      <c r="RQS344" s="84"/>
      <c r="RQT344" s="84"/>
      <c r="RQU344" s="84"/>
      <c r="RQV344" s="84"/>
      <c r="RQW344" s="84"/>
      <c r="RQX344" s="84"/>
      <c r="RQY344" s="84"/>
      <c r="RQZ344" s="84"/>
      <c r="RRA344" s="84"/>
      <c r="RRB344" s="84"/>
      <c r="RRC344" s="84"/>
      <c r="RRD344" s="84"/>
      <c r="RRE344" s="84"/>
      <c r="RRF344" s="84"/>
      <c r="RRG344" s="84"/>
      <c r="RRH344" s="84"/>
      <c r="RRI344" s="84"/>
      <c r="RRJ344" s="84"/>
      <c r="RRK344" s="84"/>
      <c r="RRL344" s="84"/>
      <c r="RRM344" s="84"/>
      <c r="RRN344" s="84"/>
      <c r="RRO344" s="84"/>
      <c r="RRP344" s="84"/>
      <c r="RRQ344" s="84"/>
      <c r="RRR344" s="84"/>
      <c r="RRS344" s="84"/>
      <c r="RRT344" s="84"/>
      <c r="RRU344" s="84"/>
      <c r="RRV344" s="84"/>
      <c r="RRW344" s="84"/>
      <c r="RRX344" s="84"/>
      <c r="RRY344" s="84"/>
      <c r="RRZ344" s="84"/>
      <c r="RSA344" s="84"/>
      <c r="RSB344" s="84"/>
      <c r="RSC344" s="84"/>
      <c r="RSD344" s="84"/>
      <c r="RSE344" s="84"/>
      <c r="RSF344" s="84"/>
      <c r="RSG344" s="84"/>
      <c r="RSH344" s="84"/>
      <c r="RSI344" s="84"/>
      <c r="RSJ344" s="84"/>
      <c r="RSK344" s="84"/>
      <c r="RSL344" s="84"/>
      <c r="RSM344" s="84"/>
      <c r="RSN344" s="84"/>
      <c r="RSO344" s="84"/>
      <c r="RSP344" s="84"/>
      <c r="RSQ344" s="84"/>
      <c r="RSR344" s="84"/>
      <c r="RSS344" s="84"/>
      <c r="RST344" s="84"/>
      <c r="RSU344" s="84"/>
      <c r="RSV344" s="84"/>
      <c r="RSW344" s="84"/>
      <c r="RSX344" s="84"/>
      <c r="RSY344" s="84"/>
      <c r="RSZ344" s="84"/>
      <c r="RTA344" s="84"/>
      <c r="RTB344" s="84"/>
      <c r="RTC344" s="84"/>
      <c r="RTD344" s="84"/>
      <c r="RTE344" s="84"/>
      <c r="RTF344" s="84"/>
      <c r="RTG344" s="84"/>
      <c r="RTH344" s="84"/>
      <c r="RTI344" s="84"/>
      <c r="RTJ344" s="84"/>
      <c r="RTK344" s="84"/>
      <c r="RTL344" s="84"/>
      <c r="RTM344" s="84"/>
      <c r="RTN344" s="84"/>
      <c r="RTO344" s="84"/>
      <c r="RTP344" s="84"/>
      <c r="RTQ344" s="84"/>
      <c r="RTR344" s="84"/>
      <c r="RTS344" s="84"/>
      <c r="RTT344" s="84"/>
      <c r="RTU344" s="84"/>
      <c r="RTV344" s="84"/>
      <c r="RTW344" s="84"/>
      <c r="RTX344" s="84"/>
      <c r="RTY344" s="84"/>
      <c r="RTZ344" s="84"/>
      <c r="RUA344" s="84"/>
      <c r="RUB344" s="84"/>
      <c r="RUC344" s="84"/>
      <c r="RUD344" s="84"/>
      <c r="RUE344" s="84"/>
      <c r="RUF344" s="84"/>
      <c r="RUG344" s="84"/>
      <c r="RUH344" s="84"/>
      <c r="RUI344" s="84"/>
      <c r="RUJ344" s="84"/>
      <c r="RUK344" s="84"/>
      <c r="RUL344" s="84"/>
      <c r="RUM344" s="84"/>
      <c r="RUN344" s="84"/>
      <c r="RUO344" s="84"/>
      <c r="RUP344" s="84"/>
      <c r="RUQ344" s="84"/>
      <c r="RUR344" s="84"/>
      <c r="RUS344" s="84"/>
      <c r="RUT344" s="84"/>
      <c r="RUU344" s="84"/>
      <c r="RUV344" s="84"/>
      <c r="RUW344" s="84"/>
      <c r="RUX344" s="84"/>
      <c r="RUY344" s="84"/>
      <c r="RUZ344" s="84"/>
      <c r="RVA344" s="84"/>
      <c r="RVB344" s="84"/>
      <c r="RVC344" s="84"/>
      <c r="RVD344" s="84"/>
      <c r="RVE344" s="84"/>
      <c r="RVF344" s="84"/>
      <c r="RVG344" s="84"/>
      <c r="RVH344" s="84"/>
      <c r="RVI344" s="84"/>
      <c r="RVJ344" s="84"/>
      <c r="RVK344" s="84"/>
      <c r="RVL344" s="84"/>
      <c r="RVM344" s="84"/>
      <c r="RVN344" s="84"/>
      <c r="RVO344" s="84"/>
      <c r="RVP344" s="84"/>
      <c r="RVQ344" s="84"/>
      <c r="RVR344" s="84"/>
      <c r="RVS344" s="84"/>
      <c r="RVT344" s="84"/>
      <c r="RVU344" s="84"/>
      <c r="RVV344" s="84"/>
      <c r="RVW344" s="84"/>
      <c r="RVX344" s="84"/>
      <c r="RVY344" s="84"/>
      <c r="RVZ344" s="84"/>
      <c r="RWA344" s="84"/>
      <c r="RWB344" s="84"/>
      <c r="RWC344" s="84"/>
      <c r="RWD344" s="84"/>
      <c r="RWE344" s="84"/>
      <c r="RWF344" s="84"/>
      <c r="RWG344" s="84"/>
      <c r="RWH344" s="84"/>
      <c r="RWI344" s="84"/>
      <c r="RWJ344" s="84"/>
      <c r="RWK344" s="84"/>
      <c r="RWL344" s="84"/>
      <c r="RWM344" s="84"/>
      <c r="RWN344" s="84"/>
      <c r="RWO344" s="84"/>
      <c r="RWP344" s="84"/>
      <c r="RWQ344" s="84"/>
      <c r="RWR344" s="84"/>
      <c r="RWS344" s="84"/>
      <c r="RWT344" s="84"/>
      <c r="RWU344" s="84"/>
      <c r="RWV344" s="84"/>
      <c r="RWW344" s="84"/>
      <c r="RWX344" s="84"/>
      <c r="RWY344" s="84"/>
      <c r="RWZ344" s="84"/>
      <c r="RXA344" s="84"/>
      <c r="RXB344" s="84"/>
      <c r="RXC344" s="84"/>
      <c r="RXD344" s="84"/>
      <c r="RXE344" s="84"/>
      <c r="RXF344" s="84"/>
      <c r="RXG344" s="84"/>
      <c r="RXH344" s="84"/>
      <c r="RXI344" s="84"/>
      <c r="RXJ344" s="84"/>
      <c r="RXK344" s="84"/>
      <c r="RXL344" s="84"/>
      <c r="RXM344" s="84"/>
      <c r="RXN344" s="84"/>
      <c r="RXO344" s="84"/>
      <c r="RXP344" s="84"/>
      <c r="RXQ344" s="84"/>
      <c r="RXR344" s="84"/>
      <c r="RXS344" s="84"/>
      <c r="RXT344" s="84"/>
      <c r="RXU344" s="84"/>
      <c r="RXV344" s="84"/>
      <c r="RXW344" s="84"/>
      <c r="RXX344" s="84"/>
      <c r="RXY344" s="84"/>
      <c r="RXZ344" s="84"/>
      <c r="RYA344" s="84"/>
      <c r="RYB344" s="84"/>
      <c r="RYC344" s="84"/>
      <c r="RYD344" s="84"/>
      <c r="RYE344" s="84"/>
      <c r="RYF344" s="84"/>
      <c r="RYG344" s="84"/>
      <c r="RYH344" s="84"/>
      <c r="RYI344" s="84"/>
      <c r="RYJ344" s="84"/>
      <c r="RYK344" s="84"/>
      <c r="RYL344" s="84"/>
      <c r="RYM344" s="84"/>
      <c r="RYN344" s="84"/>
      <c r="RYO344" s="84"/>
      <c r="RYP344" s="84"/>
      <c r="RYQ344" s="84"/>
      <c r="RYR344" s="84"/>
      <c r="RYS344" s="84"/>
      <c r="RYT344" s="84"/>
      <c r="RYU344" s="84"/>
      <c r="RYV344" s="84"/>
      <c r="RYW344" s="84"/>
      <c r="RYX344" s="84"/>
      <c r="RYY344" s="84"/>
      <c r="RYZ344" s="84"/>
      <c r="RZA344" s="84"/>
      <c r="RZB344" s="84"/>
      <c r="RZC344" s="84"/>
      <c r="RZD344" s="84"/>
      <c r="RZE344" s="84"/>
      <c r="RZF344" s="84"/>
      <c r="RZG344" s="84"/>
      <c r="RZH344" s="84"/>
      <c r="RZI344" s="84"/>
      <c r="RZJ344" s="84"/>
      <c r="RZK344" s="84"/>
      <c r="RZL344" s="84"/>
      <c r="RZM344" s="84"/>
      <c r="RZN344" s="84"/>
      <c r="RZO344" s="84"/>
      <c r="RZP344" s="84"/>
      <c r="RZQ344" s="84"/>
      <c r="RZR344" s="84"/>
      <c r="RZS344" s="84"/>
      <c r="RZT344" s="84"/>
      <c r="RZU344" s="84"/>
      <c r="RZV344" s="84"/>
      <c r="RZW344" s="84"/>
      <c r="RZX344" s="84"/>
      <c r="RZY344" s="84"/>
      <c r="RZZ344" s="84"/>
      <c r="SAA344" s="84"/>
      <c r="SAB344" s="84"/>
      <c r="SAC344" s="84"/>
      <c r="SAD344" s="84"/>
      <c r="SAE344" s="84"/>
      <c r="SAF344" s="84"/>
      <c r="SAG344" s="84"/>
      <c r="SAH344" s="84"/>
      <c r="SAI344" s="84"/>
      <c r="SAJ344" s="84"/>
      <c r="SAK344" s="84"/>
      <c r="SAL344" s="84"/>
      <c r="SAM344" s="84"/>
      <c r="SAN344" s="84"/>
      <c r="SAO344" s="84"/>
      <c r="SAP344" s="84"/>
      <c r="SAQ344" s="84"/>
      <c r="SAR344" s="84"/>
      <c r="SAS344" s="84"/>
      <c r="SAT344" s="84"/>
      <c r="SAU344" s="84"/>
      <c r="SAV344" s="84"/>
      <c r="SAW344" s="84"/>
      <c r="SAX344" s="84"/>
      <c r="SAY344" s="84"/>
      <c r="SAZ344" s="84"/>
      <c r="SBA344" s="84"/>
      <c r="SBB344" s="84"/>
      <c r="SBC344" s="84"/>
      <c r="SBD344" s="84"/>
      <c r="SBE344" s="84"/>
      <c r="SBF344" s="84"/>
      <c r="SBG344" s="84"/>
      <c r="SBH344" s="84"/>
      <c r="SBI344" s="84"/>
      <c r="SBJ344" s="84"/>
      <c r="SBK344" s="84"/>
      <c r="SBL344" s="84"/>
      <c r="SBM344" s="84"/>
      <c r="SBN344" s="84"/>
      <c r="SBO344" s="84"/>
      <c r="SBP344" s="84"/>
      <c r="SBQ344" s="84"/>
      <c r="SBR344" s="84"/>
      <c r="SBS344" s="84"/>
      <c r="SBT344" s="84"/>
      <c r="SBU344" s="84"/>
      <c r="SBV344" s="84"/>
      <c r="SBW344" s="84"/>
      <c r="SBX344" s="84"/>
      <c r="SBY344" s="84"/>
      <c r="SBZ344" s="84"/>
      <c r="SCA344" s="84"/>
      <c r="SCB344" s="84"/>
      <c r="SCC344" s="84"/>
      <c r="SCD344" s="84"/>
      <c r="SCE344" s="84"/>
      <c r="SCF344" s="84"/>
      <c r="SCG344" s="84"/>
      <c r="SCH344" s="84"/>
      <c r="SCI344" s="84"/>
      <c r="SCJ344" s="84"/>
      <c r="SCK344" s="84"/>
      <c r="SCL344" s="84"/>
      <c r="SCM344" s="84"/>
      <c r="SCN344" s="84"/>
      <c r="SCO344" s="84"/>
      <c r="SCP344" s="84"/>
      <c r="SCQ344" s="84"/>
      <c r="SCR344" s="84"/>
      <c r="SCS344" s="84"/>
      <c r="SCT344" s="84"/>
      <c r="SCU344" s="84"/>
      <c r="SCV344" s="84"/>
      <c r="SCW344" s="84"/>
      <c r="SCX344" s="84"/>
      <c r="SCY344" s="84"/>
      <c r="SCZ344" s="84"/>
      <c r="SDA344" s="84"/>
      <c r="SDB344" s="84"/>
      <c r="SDC344" s="84"/>
      <c r="SDD344" s="84"/>
      <c r="SDE344" s="84"/>
      <c r="SDF344" s="84"/>
      <c r="SDG344" s="84"/>
      <c r="SDH344" s="84"/>
      <c r="SDI344" s="84"/>
      <c r="SDJ344" s="84"/>
      <c r="SDK344" s="84"/>
      <c r="SDL344" s="84"/>
      <c r="SDM344" s="84"/>
      <c r="SDN344" s="84"/>
      <c r="SDO344" s="84"/>
      <c r="SDP344" s="84"/>
      <c r="SDQ344" s="84"/>
      <c r="SDR344" s="84"/>
      <c r="SDS344" s="84"/>
      <c r="SDT344" s="84"/>
      <c r="SDU344" s="84"/>
      <c r="SDV344" s="84"/>
      <c r="SDW344" s="84"/>
      <c r="SDX344" s="84"/>
      <c r="SDY344" s="84"/>
      <c r="SDZ344" s="84"/>
      <c r="SEA344" s="84"/>
      <c r="SEB344" s="84"/>
      <c r="SEC344" s="84"/>
      <c r="SED344" s="84"/>
      <c r="SEE344" s="84"/>
      <c r="SEF344" s="84"/>
      <c r="SEG344" s="84"/>
      <c r="SEH344" s="84"/>
      <c r="SEI344" s="84"/>
      <c r="SEJ344" s="84"/>
      <c r="SEK344" s="84"/>
      <c r="SEL344" s="84"/>
      <c r="SEM344" s="84"/>
      <c r="SEN344" s="84"/>
      <c r="SEO344" s="84"/>
      <c r="SEP344" s="84"/>
      <c r="SEQ344" s="84"/>
      <c r="SER344" s="84"/>
      <c r="SES344" s="84"/>
      <c r="SET344" s="84"/>
      <c r="SEU344" s="84"/>
      <c r="SEV344" s="84"/>
      <c r="SEW344" s="84"/>
      <c r="SEX344" s="84"/>
      <c r="SEY344" s="84"/>
      <c r="SEZ344" s="84"/>
      <c r="SFA344" s="84"/>
      <c r="SFB344" s="84"/>
      <c r="SFC344" s="84"/>
      <c r="SFD344" s="84"/>
      <c r="SFE344" s="84"/>
      <c r="SFF344" s="84"/>
      <c r="SFG344" s="84"/>
      <c r="SFH344" s="84"/>
      <c r="SFI344" s="84"/>
      <c r="SFJ344" s="84"/>
      <c r="SFK344" s="84"/>
      <c r="SFL344" s="84"/>
      <c r="SFM344" s="84"/>
      <c r="SFN344" s="84"/>
      <c r="SFO344" s="84"/>
      <c r="SFP344" s="84"/>
      <c r="SFQ344" s="84"/>
      <c r="SFR344" s="84"/>
      <c r="SFS344" s="84"/>
      <c r="SFT344" s="84"/>
      <c r="SFU344" s="84"/>
      <c r="SFV344" s="84"/>
      <c r="SFW344" s="84"/>
      <c r="SFX344" s="84"/>
      <c r="SFY344" s="84"/>
      <c r="SFZ344" s="84"/>
      <c r="SGA344" s="84"/>
      <c r="SGB344" s="84"/>
      <c r="SGC344" s="84"/>
      <c r="SGD344" s="84"/>
      <c r="SGE344" s="84"/>
      <c r="SGF344" s="84"/>
      <c r="SGG344" s="84"/>
      <c r="SGH344" s="84"/>
      <c r="SGI344" s="84"/>
      <c r="SGJ344" s="84"/>
      <c r="SGK344" s="84"/>
      <c r="SGL344" s="84"/>
      <c r="SGM344" s="84"/>
      <c r="SGN344" s="84"/>
      <c r="SGO344" s="84"/>
      <c r="SGP344" s="84"/>
      <c r="SGQ344" s="84"/>
      <c r="SGR344" s="84"/>
      <c r="SGS344" s="84"/>
      <c r="SGT344" s="84"/>
      <c r="SGU344" s="84"/>
      <c r="SGV344" s="84"/>
      <c r="SGW344" s="84"/>
      <c r="SGX344" s="84"/>
      <c r="SGY344" s="84"/>
      <c r="SGZ344" s="84"/>
      <c r="SHA344" s="84"/>
      <c r="SHB344" s="84"/>
      <c r="SHC344" s="84"/>
      <c r="SHD344" s="84"/>
      <c r="SHE344" s="84"/>
      <c r="SHF344" s="84"/>
      <c r="SHG344" s="84"/>
      <c r="SHH344" s="84"/>
      <c r="SHI344" s="84"/>
      <c r="SHJ344" s="84"/>
      <c r="SHK344" s="84"/>
      <c r="SHL344" s="84"/>
      <c r="SHM344" s="84"/>
      <c r="SHN344" s="84"/>
      <c r="SHO344" s="84"/>
      <c r="SHP344" s="84"/>
      <c r="SHQ344" s="84"/>
      <c r="SHR344" s="84"/>
      <c r="SHS344" s="84"/>
      <c r="SHT344" s="84"/>
      <c r="SHU344" s="84"/>
      <c r="SHV344" s="84"/>
      <c r="SHW344" s="84"/>
      <c r="SHX344" s="84"/>
      <c r="SHY344" s="84"/>
      <c r="SHZ344" s="84"/>
      <c r="SIA344" s="84"/>
      <c r="SIB344" s="84"/>
      <c r="SIC344" s="84"/>
      <c r="SID344" s="84"/>
      <c r="SIE344" s="84"/>
      <c r="SIF344" s="84"/>
      <c r="SIG344" s="84"/>
      <c r="SIH344" s="84"/>
      <c r="SII344" s="84"/>
      <c r="SIJ344" s="84"/>
      <c r="SIK344" s="84"/>
      <c r="SIL344" s="84"/>
      <c r="SIM344" s="84"/>
      <c r="SIN344" s="84"/>
      <c r="SIO344" s="84"/>
      <c r="SIP344" s="84"/>
      <c r="SIQ344" s="84"/>
      <c r="SIR344" s="84"/>
      <c r="SIS344" s="84"/>
      <c r="SIT344" s="84"/>
      <c r="SIU344" s="84"/>
      <c r="SIV344" s="84"/>
      <c r="SIW344" s="84"/>
      <c r="SIX344" s="84"/>
      <c r="SIY344" s="84"/>
      <c r="SIZ344" s="84"/>
      <c r="SJA344" s="84"/>
      <c r="SJB344" s="84"/>
      <c r="SJC344" s="84"/>
      <c r="SJD344" s="84"/>
      <c r="SJE344" s="84"/>
      <c r="SJF344" s="84"/>
      <c r="SJG344" s="84"/>
      <c r="SJH344" s="84"/>
      <c r="SJI344" s="84"/>
      <c r="SJJ344" s="84"/>
      <c r="SJK344" s="84"/>
      <c r="SJL344" s="84"/>
      <c r="SJM344" s="84"/>
      <c r="SJN344" s="84"/>
      <c r="SJO344" s="84"/>
      <c r="SJP344" s="84"/>
      <c r="SJQ344" s="84"/>
      <c r="SJR344" s="84"/>
      <c r="SJS344" s="84"/>
      <c r="SJT344" s="84"/>
      <c r="SJU344" s="84"/>
      <c r="SJV344" s="84"/>
      <c r="SJW344" s="84"/>
      <c r="SJX344" s="84"/>
      <c r="SJY344" s="84"/>
      <c r="SJZ344" s="84"/>
      <c r="SKA344" s="84"/>
      <c r="SKB344" s="84"/>
      <c r="SKC344" s="84"/>
      <c r="SKD344" s="84"/>
      <c r="SKE344" s="84"/>
      <c r="SKF344" s="84"/>
      <c r="SKG344" s="84"/>
      <c r="SKH344" s="84"/>
      <c r="SKI344" s="84"/>
      <c r="SKJ344" s="84"/>
      <c r="SKK344" s="84"/>
      <c r="SKL344" s="84"/>
      <c r="SKM344" s="84"/>
      <c r="SKN344" s="84"/>
      <c r="SKO344" s="84"/>
      <c r="SKP344" s="84"/>
      <c r="SKQ344" s="84"/>
      <c r="SKR344" s="84"/>
      <c r="SKS344" s="84"/>
      <c r="SKT344" s="84"/>
      <c r="SKU344" s="84"/>
      <c r="SKV344" s="84"/>
      <c r="SKW344" s="84"/>
      <c r="SKX344" s="84"/>
      <c r="SKY344" s="84"/>
      <c r="SKZ344" s="84"/>
      <c r="SLA344" s="84"/>
      <c r="SLB344" s="84"/>
      <c r="SLC344" s="84"/>
      <c r="SLD344" s="84"/>
      <c r="SLE344" s="84"/>
      <c r="SLF344" s="84"/>
      <c r="SLG344" s="84"/>
      <c r="SLH344" s="84"/>
      <c r="SLI344" s="84"/>
      <c r="SLJ344" s="84"/>
      <c r="SLK344" s="84"/>
      <c r="SLL344" s="84"/>
      <c r="SLM344" s="84"/>
      <c r="SLN344" s="84"/>
      <c r="SLO344" s="84"/>
      <c r="SLP344" s="84"/>
      <c r="SLQ344" s="84"/>
      <c r="SLR344" s="84"/>
      <c r="SLS344" s="84"/>
      <c r="SLT344" s="84"/>
      <c r="SLU344" s="84"/>
      <c r="SLV344" s="84"/>
      <c r="SLW344" s="84"/>
      <c r="SLX344" s="84"/>
      <c r="SLY344" s="84"/>
      <c r="SLZ344" s="84"/>
      <c r="SMA344" s="84"/>
      <c r="SMB344" s="84"/>
      <c r="SMC344" s="84"/>
      <c r="SMD344" s="84"/>
      <c r="SME344" s="84"/>
      <c r="SMF344" s="84"/>
      <c r="SMG344" s="84"/>
      <c r="SMH344" s="84"/>
      <c r="SMI344" s="84"/>
      <c r="SMJ344" s="84"/>
      <c r="SMK344" s="84"/>
      <c r="SML344" s="84"/>
      <c r="SMM344" s="84"/>
      <c r="SMN344" s="84"/>
      <c r="SMO344" s="84"/>
      <c r="SMP344" s="84"/>
      <c r="SMQ344" s="84"/>
      <c r="SMR344" s="84"/>
      <c r="SMS344" s="84"/>
      <c r="SMT344" s="84"/>
      <c r="SMU344" s="84"/>
      <c r="SMV344" s="84"/>
      <c r="SMW344" s="84"/>
      <c r="SMX344" s="84"/>
      <c r="SMY344" s="84"/>
      <c r="SMZ344" s="84"/>
      <c r="SNA344" s="84"/>
      <c r="SNB344" s="84"/>
      <c r="SNC344" s="84"/>
      <c r="SND344" s="84"/>
      <c r="SNE344" s="84"/>
      <c r="SNF344" s="84"/>
      <c r="SNG344" s="84"/>
      <c r="SNH344" s="84"/>
      <c r="SNI344" s="84"/>
      <c r="SNJ344" s="84"/>
      <c r="SNK344" s="84"/>
      <c r="SNL344" s="84"/>
      <c r="SNM344" s="84"/>
      <c r="SNN344" s="84"/>
      <c r="SNO344" s="84"/>
      <c r="SNP344" s="84"/>
      <c r="SNQ344" s="84"/>
      <c r="SNR344" s="84"/>
      <c r="SNS344" s="84"/>
      <c r="SNT344" s="84"/>
      <c r="SNU344" s="84"/>
      <c r="SNV344" s="84"/>
      <c r="SNW344" s="84"/>
      <c r="SNX344" s="84"/>
      <c r="SNY344" s="84"/>
      <c r="SNZ344" s="84"/>
      <c r="SOA344" s="84"/>
      <c r="SOB344" s="84"/>
      <c r="SOC344" s="84"/>
      <c r="SOD344" s="84"/>
      <c r="SOE344" s="84"/>
      <c r="SOF344" s="84"/>
      <c r="SOG344" s="84"/>
      <c r="SOH344" s="84"/>
      <c r="SOI344" s="84"/>
      <c r="SOJ344" s="84"/>
      <c r="SOK344" s="84"/>
      <c r="SOL344" s="84"/>
      <c r="SOM344" s="84"/>
      <c r="SON344" s="84"/>
      <c r="SOO344" s="84"/>
      <c r="SOP344" s="84"/>
      <c r="SOQ344" s="84"/>
      <c r="SOR344" s="84"/>
      <c r="SOS344" s="84"/>
      <c r="SOT344" s="84"/>
      <c r="SOU344" s="84"/>
      <c r="SOV344" s="84"/>
      <c r="SOW344" s="84"/>
      <c r="SOX344" s="84"/>
      <c r="SOY344" s="84"/>
      <c r="SOZ344" s="84"/>
      <c r="SPA344" s="84"/>
      <c r="SPB344" s="84"/>
      <c r="SPC344" s="84"/>
      <c r="SPD344" s="84"/>
      <c r="SPE344" s="84"/>
      <c r="SPF344" s="84"/>
      <c r="SPG344" s="84"/>
      <c r="SPH344" s="84"/>
      <c r="SPI344" s="84"/>
      <c r="SPJ344" s="84"/>
      <c r="SPK344" s="84"/>
      <c r="SPL344" s="84"/>
      <c r="SPM344" s="84"/>
      <c r="SPN344" s="84"/>
      <c r="SPO344" s="84"/>
      <c r="SPP344" s="84"/>
      <c r="SPQ344" s="84"/>
      <c r="SPR344" s="84"/>
      <c r="SPS344" s="84"/>
      <c r="SPT344" s="84"/>
      <c r="SPU344" s="84"/>
      <c r="SPV344" s="84"/>
      <c r="SPW344" s="84"/>
      <c r="SPX344" s="84"/>
      <c r="SPY344" s="84"/>
      <c r="SPZ344" s="84"/>
      <c r="SQA344" s="84"/>
      <c r="SQB344" s="84"/>
      <c r="SQC344" s="84"/>
      <c r="SQD344" s="84"/>
      <c r="SQE344" s="84"/>
      <c r="SQF344" s="84"/>
      <c r="SQG344" s="84"/>
      <c r="SQH344" s="84"/>
      <c r="SQI344" s="84"/>
      <c r="SQJ344" s="84"/>
      <c r="SQK344" s="84"/>
      <c r="SQL344" s="84"/>
      <c r="SQM344" s="84"/>
      <c r="SQN344" s="84"/>
      <c r="SQO344" s="84"/>
      <c r="SQP344" s="84"/>
      <c r="SQQ344" s="84"/>
      <c r="SQR344" s="84"/>
      <c r="SQS344" s="84"/>
      <c r="SQT344" s="84"/>
      <c r="SQU344" s="84"/>
      <c r="SQV344" s="84"/>
      <c r="SQW344" s="84"/>
      <c r="SQX344" s="84"/>
      <c r="SQY344" s="84"/>
      <c r="SQZ344" s="84"/>
      <c r="SRA344" s="84"/>
      <c r="SRB344" s="84"/>
      <c r="SRC344" s="84"/>
      <c r="SRD344" s="84"/>
      <c r="SRE344" s="84"/>
      <c r="SRF344" s="84"/>
      <c r="SRG344" s="84"/>
      <c r="SRH344" s="84"/>
      <c r="SRI344" s="84"/>
      <c r="SRJ344" s="84"/>
      <c r="SRK344" s="84"/>
      <c r="SRL344" s="84"/>
      <c r="SRM344" s="84"/>
      <c r="SRN344" s="84"/>
      <c r="SRO344" s="84"/>
      <c r="SRP344" s="84"/>
      <c r="SRQ344" s="84"/>
      <c r="SRR344" s="84"/>
      <c r="SRS344" s="84"/>
      <c r="SRT344" s="84"/>
      <c r="SRU344" s="84"/>
      <c r="SRV344" s="84"/>
      <c r="SRW344" s="84"/>
      <c r="SRX344" s="84"/>
      <c r="SRY344" s="84"/>
      <c r="SRZ344" s="84"/>
      <c r="SSA344" s="84"/>
      <c r="SSB344" s="84"/>
      <c r="SSC344" s="84"/>
      <c r="SSD344" s="84"/>
      <c r="SSE344" s="84"/>
      <c r="SSF344" s="84"/>
      <c r="SSG344" s="84"/>
      <c r="SSH344" s="84"/>
      <c r="SSI344" s="84"/>
      <c r="SSJ344" s="84"/>
      <c r="SSK344" s="84"/>
      <c r="SSL344" s="84"/>
      <c r="SSM344" s="84"/>
      <c r="SSN344" s="84"/>
      <c r="SSO344" s="84"/>
      <c r="SSP344" s="84"/>
      <c r="SSQ344" s="84"/>
      <c r="SSR344" s="84"/>
      <c r="SSS344" s="84"/>
      <c r="SST344" s="84"/>
      <c r="SSU344" s="84"/>
      <c r="SSV344" s="84"/>
      <c r="SSW344" s="84"/>
      <c r="SSX344" s="84"/>
      <c r="SSY344" s="84"/>
      <c r="SSZ344" s="84"/>
      <c r="STA344" s="84"/>
      <c r="STB344" s="84"/>
      <c r="STC344" s="84"/>
      <c r="STD344" s="84"/>
      <c r="STE344" s="84"/>
      <c r="STF344" s="84"/>
      <c r="STG344" s="84"/>
      <c r="STH344" s="84"/>
      <c r="STI344" s="84"/>
      <c r="STJ344" s="84"/>
      <c r="STK344" s="84"/>
      <c r="STL344" s="84"/>
      <c r="STM344" s="84"/>
      <c r="STN344" s="84"/>
      <c r="STO344" s="84"/>
      <c r="STP344" s="84"/>
      <c r="STQ344" s="84"/>
      <c r="STR344" s="84"/>
      <c r="STS344" s="84"/>
      <c r="STT344" s="84"/>
      <c r="STU344" s="84"/>
      <c r="STV344" s="84"/>
      <c r="STW344" s="84"/>
      <c r="STX344" s="84"/>
      <c r="STY344" s="84"/>
      <c r="STZ344" s="84"/>
      <c r="SUA344" s="84"/>
      <c r="SUB344" s="84"/>
      <c r="SUC344" s="84"/>
      <c r="SUD344" s="84"/>
      <c r="SUE344" s="84"/>
      <c r="SUF344" s="84"/>
      <c r="SUG344" s="84"/>
      <c r="SUH344" s="84"/>
      <c r="SUI344" s="84"/>
      <c r="SUJ344" s="84"/>
      <c r="SUK344" s="84"/>
      <c r="SUL344" s="84"/>
      <c r="SUM344" s="84"/>
      <c r="SUN344" s="84"/>
      <c r="SUO344" s="84"/>
      <c r="SUP344" s="84"/>
      <c r="SUQ344" s="84"/>
      <c r="SUR344" s="84"/>
      <c r="SUS344" s="84"/>
      <c r="SUT344" s="84"/>
      <c r="SUU344" s="84"/>
      <c r="SUV344" s="84"/>
      <c r="SUW344" s="84"/>
      <c r="SUX344" s="84"/>
      <c r="SUY344" s="84"/>
      <c r="SUZ344" s="84"/>
      <c r="SVA344" s="84"/>
      <c r="SVB344" s="84"/>
      <c r="SVC344" s="84"/>
      <c r="SVD344" s="84"/>
      <c r="SVE344" s="84"/>
      <c r="SVF344" s="84"/>
      <c r="SVG344" s="84"/>
      <c r="SVH344" s="84"/>
      <c r="SVI344" s="84"/>
      <c r="SVJ344" s="84"/>
      <c r="SVK344" s="84"/>
      <c r="SVL344" s="84"/>
      <c r="SVM344" s="84"/>
      <c r="SVN344" s="84"/>
      <c r="SVO344" s="84"/>
      <c r="SVP344" s="84"/>
      <c r="SVQ344" s="84"/>
      <c r="SVR344" s="84"/>
      <c r="SVS344" s="84"/>
      <c r="SVT344" s="84"/>
      <c r="SVU344" s="84"/>
      <c r="SVV344" s="84"/>
      <c r="SVW344" s="84"/>
      <c r="SVX344" s="84"/>
      <c r="SVY344" s="84"/>
      <c r="SVZ344" s="84"/>
      <c r="SWA344" s="84"/>
      <c r="SWB344" s="84"/>
      <c r="SWC344" s="84"/>
      <c r="SWD344" s="84"/>
      <c r="SWE344" s="84"/>
      <c r="SWF344" s="84"/>
      <c r="SWG344" s="84"/>
      <c r="SWH344" s="84"/>
      <c r="SWI344" s="84"/>
      <c r="SWJ344" s="84"/>
      <c r="SWK344" s="84"/>
      <c r="SWL344" s="84"/>
      <c r="SWM344" s="84"/>
      <c r="SWN344" s="84"/>
      <c r="SWO344" s="84"/>
      <c r="SWP344" s="84"/>
      <c r="SWQ344" s="84"/>
      <c r="SWR344" s="84"/>
      <c r="SWS344" s="84"/>
      <c r="SWT344" s="84"/>
      <c r="SWU344" s="84"/>
      <c r="SWV344" s="84"/>
      <c r="SWW344" s="84"/>
      <c r="SWX344" s="84"/>
      <c r="SWY344" s="84"/>
      <c r="SWZ344" s="84"/>
      <c r="SXA344" s="84"/>
      <c r="SXB344" s="84"/>
      <c r="SXC344" s="84"/>
      <c r="SXD344" s="84"/>
      <c r="SXE344" s="84"/>
      <c r="SXF344" s="84"/>
      <c r="SXG344" s="84"/>
      <c r="SXH344" s="84"/>
      <c r="SXI344" s="84"/>
      <c r="SXJ344" s="84"/>
      <c r="SXK344" s="84"/>
      <c r="SXL344" s="84"/>
      <c r="SXM344" s="84"/>
      <c r="SXN344" s="84"/>
      <c r="SXO344" s="84"/>
      <c r="SXP344" s="84"/>
      <c r="SXQ344" s="84"/>
      <c r="SXR344" s="84"/>
      <c r="SXS344" s="84"/>
      <c r="SXT344" s="84"/>
      <c r="SXU344" s="84"/>
      <c r="SXV344" s="84"/>
      <c r="SXW344" s="84"/>
      <c r="SXX344" s="84"/>
      <c r="SXY344" s="84"/>
      <c r="SXZ344" s="84"/>
      <c r="SYA344" s="84"/>
      <c r="SYB344" s="84"/>
      <c r="SYC344" s="84"/>
      <c r="SYD344" s="84"/>
      <c r="SYE344" s="84"/>
      <c r="SYF344" s="84"/>
      <c r="SYG344" s="84"/>
      <c r="SYH344" s="84"/>
      <c r="SYI344" s="84"/>
      <c r="SYJ344" s="84"/>
      <c r="SYK344" s="84"/>
      <c r="SYL344" s="84"/>
      <c r="SYM344" s="84"/>
      <c r="SYN344" s="84"/>
      <c r="SYO344" s="84"/>
      <c r="SYP344" s="84"/>
      <c r="SYQ344" s="84"/>
      <c r="SYR344" s="84"/>
      <c r="SYS344" s="84"/>
      <c r="SYT344" s="84"/>
      <c r="SYU344" s="84"/>
      <c r="SYV344" s="84"/>
      <c r="SYW344" s="84"/>
      <c r="SYX344" s="84"/>
      <c r="SYY344" s="84"/>
      <c r="SYZ344" s="84"/>
      <c r="SZA344" s="84"/>
      <c r="SZB344" s="84"/>
      <c r="SZC344" s="84"/>
      <c r="SZD344" s="84"/>
      <c r="SZE344" s="84"/>
      <c r="SZF344" s="84"/>
      <c r="SZG344" s="84"/>
      <c r="SZH344" s="84"/>
      <c r="SZI344" s="84"/>
      <c r="SZJ344" s="84"/>
      <c r="SZK344" s="84"/>
      <c r="SZL344" s="84"/>
      <c r="SZM344" s="84"/>
      <c r="SZN344" s="84"/>
      <c r="SZO344" s="84"/>
      <c r="SZP344" s="84"/>
      <c r="SZQ344" s="84"/>
      <c r="SZR344" s="84"/>
      <c r="SZS344" s="84"/>
      <c r="SZT344" s="84"/>
      <c r="SZU344" s="84"/>
      <c r="SZV344" s="84"/>
      <c r="SZW344" s="84"/>
      <c r="SZX344" s="84"/>
      <c r="SZY344" s="84"/>
      <c r="SZZ344" s="84"/>
      <c r="TAA344" s="84"/>
      <c r="TAB344" s="84"/>
      <c r="TAC344" s="84"/>
      <c r="TAD344" s="84"/>
      <c r="TAE344" s="84"/>
      <c r="TAF344" s="84"/>
      <c r="TAG344" s="84"/>
      <c r="TAH344" s="84"/>
      <c r="TAI344" s="84"/>
      <c r="TAJ344" s="84"/>
      <c r="TAK344" s="84"/>
      <c r="TAL344" s="84"/>
      <c r="TAM344" s="84"/>
      <c r="TAN344" s="84"/>
      <c r="TAO344" s="84"/>
      <c r="TAP344" s="84"/>
      <c r="TAQ344" s="84"/>
      <c r="TAR344" s="84"/>
      <c r="TAS344" s="84"/>
      <c r="TAT344" s="84"/>
      <c r="TAU344" s="84"/>
      <c r="TAV344" s="84"/>
      <c r="TAW344" s="84"/>
      <c r="TAX344" s="84"/>
      <c r="TAY344" s="84"/>
      <c r="TAZ344" s="84"/>
      <c r="TBA344" s="84"/>
      <c r="TBB344" s="84"/>
      <c r="TBC344" s="84"/>
      <c r="TBD344" s="84"/>
      <c r="TBE344" s="84"/>
      <c r="TBF344" s="84"/>
      <c r="TBG344" s="84"/>
      <c r="TBH344" s="84"/>
      <c r="TBI344" s="84"/>
      <c r="TBJ344" s="84"/>
      <c r="TBK344" s="84"/>
      <c r="TBL344" s="84"/>
      <c r="TBM344" s="84"/>
      <c r="TBN344" s="84"/>
      <c r="TBO344" s="84"/>
      <c r="TBP344" s="84"/>
      <c r="TBQ344" s="84"/>
      <c r="TBR344" s="84"/>
      <c r="TBS344" s="84"/>
      <c r="TBT344" s="84"/>
      <c r="TBU344" s="84"/>
      <c r="TBV344" s="84"/>
      <c r="TBW344" s="84"/>
      <c r="TBX344" s="84"/>
      <c r="TBY344" s="84"/>
      <c r="TBZ344" s="84"/>
      <c r="TCA344" s="84"/>
      <c r="TCB344" s="84"/>
      <c r="TCC344" s="84"/>
      <c r="TCD344" s="84"/>
      <c r="TCE344" s="84"/>
      <c r="TCF344" s="84"/>
      <c r="TCG344" s="84"/>
      <c r="TCH344" s="84"/>
      <c r="TCI344" s="84"/>
      <c r="TCJ344" s="84"/>
      <c r="TCK344" s="84"/>
      <c r="TCL344" s="84"/>
      <c r="TCM344" s="84"/>
      <c r="TCN344" s="84"/>
      <c r="TCO344" s="84"/>
      <c r="TCP344" s="84"/>
      <c r="TCQ344" s="84"/>
      <c r="TCR344" s="84"/>
      <c r="TCS344" s="84"/>
      <c r="TCT344" s="84"/>
      <c r="TCU344" s="84"/>
      <c r="TCV344" s="84"/>
      <c r="TCW344" s="84"/>
      <c r="TCX344" s="84"/>
      <c r="TCY344" s="84"/>
      <c r="TCZ344" s="84"/>
      <c r="TDA344" s="84"/>
      <c r="TDB344" s="84"/>
      <c r="TDC344" s="84"/>
      <c r="TDD344" s="84"/>
      <c r="TDE344" s="84"/>
      <c r="TDF344" s="84"/>
      <c r="TDG344" s="84"/>
      <c r="TDH344" s="84"/>
      <c r="TDI344" s="84"/>
      <c r="TDJ344" s="84"/>
      <c r="TDK344" s="84"/>
      <c r="TDL344" s="84"/>
      <c r="TDM344" s="84"/>
      <c r="TDN344" s="84"/>
      <c r="TDO344" s="84"/>
      <c r="TDP344" s="84"/>
      <c r="TDQ344" s="84"/>
      <c r="TDR344" s="84"/>
      <c r="TDS344" s="84"/>
      <c r="TDT344" s="84"/>
      <c r="TDU344" s="84"/>
      <c r="TDV344" s="84"/>
      <c r="TDW344" s="84"/>
      <c r="TDX344" s="84"/>
      <c r="TDY344" s="84"/>
      <c r="TDZ344" s="84"/>
      <c r="TEA344" s="84"/>
      <c r="TEB344" s="84"/>
      <c r="TEC344" s="84"/>
      <c r="TED344" s="84"/>
      <c r="TEE344" s="84"/>
      <c r="TEF344" s="84"/>
      <c r="TEG344" s="84"/>
      <c r="TEH344" s="84"/>
      <c r="TEI344" s="84"/>
      <c r="TEJ344" s="84"/>
      <c r="TEK344" s="84"/>
      <c r="TEL344" s="84"/>
      <c r="TEM344" s="84"/>
      <c r="TEN344" s="84"/>
      <c r="TEO344" s="84"/>
      <c r="TEP344" s="84"/>
      <c r="TEQ344" s="84"/>
      <c r="TER344" s="84"/>
      <c r="TES344" s="84"/>
      <c r="TET344" s="84"/>
      <c r="TEU344" s="84"/>
      <c r="TEV344" s="84"/>
      <c r="TEW344" s="84"/>
      <c r="TEX344" s="84"/>
      <c r="TEY344" s="84"/>
      <c r="TEZ344" s="84"/>
      <c r="TFA344" s="84"/>
      <c r="TFB344" s="84"/>
      <c r="TFC344" s="84"/>
      <c r="TFD344" s="84"/>
      <c r="TFE344" s="84"/>
      <c r="TFF344" s="84"/>
      <c r="TFG344" s="84"/>
      <c r="TFH344" s="84"/>
      <c r="TFI344" s="84"/>
      <c r="TFJ344" s="84"/>
      <c r="TFK344" s="84"/>
      <c r="TFL344" s="84"/>
      <c r="TFM344" s="84"/>
      <c r="TFN344" s="84"/>
      <c r="TFO344" s="84"/>
      <c r="TFP344" s="84"/>
      <c r="TFQ344" s="84"/>
      <c r="TFR344" s="84"/>
      <c r="TFS344" s="84"/>
      <c r="TFT344" s="84"/>
      <c r="TFU344" s="84"/>
      <c r="TFV344" s="84"/>
      <c r="TFW344" s="84"/>
      <c r="TFX344" s="84"/>
      <c r="TFY344" s="84"/>
      <c r="TFZ344" s="84"/>
      <c r="TGA344" s="84"/>
      <c r="TGB344" s="84"/>
      <c r="TGC344" s="84"/>
      <c r="TGD344" s="84"/>
      <c r="TGE344" s="84"/>
      <c r="TGF344" s="84"/>
      <c r="TGG344" s="84"/>
      <c r="TGH344" s="84"/>
      <c r="TGI344" s="84"/>
      <c r="TGJ344" s="84"/>
      <c r="TGK344" s="84"/>
      <c r="TGL344" s="84"/>
      <c r="TGM344" s="84"/>
      <c r="TGN344" s="84"/>
      <c r="TGO344" s="84"/>
      <c r="TGP344" s="84"/>
      <c r="TGQ344" s="84"/>
      <c r="TGR344" s="84"/>
      <c r="TGS344" s="84"/>
      <c r="TGT344" s="84"/>
      <c r="TGU344" s="84"/>
      <c r="TGV344" s="84"/>
      <c r="TGW344" s="84"/>
      <c r="TGX344" s="84"/>
      <c r="TGY344" s="84"/>
      <c r="TGZ344" s="84"/>
      <c r="THA344" s="84"/>
      <c r="THB344" s="84"/>
      <c r="THC344" s="84"/>
      <c r="THD344" s="84"/>
      <c r="THE344" s="84"/>
      <c r="THF344" s="84"/>
      <c r="THG344" s="84"/>
      <c r="THH344" s="84"/>
      <c r="THI344" s="84"/>
      <c r="THJ344" s="84"/>
      <c r="THK344" s="84"/>
      <c r="THL344" s="84"/>
      <c r="THM344" s="84"/>
      <c r="THN344" s="84"/>
      <c r="THO344" s="84"/>
      <c r="THP344" s="84"/>
      <c r="THQ344" s="84"/>
      <c r="THR344" s="84"/>
      <c r="THS344" s="84"/>
      <c r="THT344" s="84"/>
      <c r="THU344" s="84"/>
      <c r="THV344" s="84"/>
      <c r="THW344" s="84"/>
      <c r="THX344" s="84"/>
      <c r="THY344" s="84"/>
      <c r="THZ344" s="84"/>
      <c r="TIA344" s="84"/>
      <c r="TIB344" s="84"/>
      <c r="TIC344" s="84"/>
      <c r="TID344" s="84"/>
      <c r="TIE344" s="84"/>
      <c r="TIF344" s="84"/>
      <c r="TIG344" s="84"/>
      <c r="TIH344" s="84"/>
      <c r="TII344" s="84"/>
      <c r="TIJ344" s="84"/>
      <c r="TIK344" s="84"/>
      <c r="TIL344" s="84"/>
      <c r="TIM344" s="84"/>
      <c r="TIN344" s="84"/>
      <c r="TIO344" s="84"/>
      <c r="TIP344" s="84"/>
      <c r="TIQ344" s="84"/>
      <c r="TIR344" s="84"/>
      <c r="TIS344" s="84"/>
      <c r="TIT344" s="84"/>
      <c r="TIU344" s="84"/>
      <c r="TIV344" s="84"/>
      <c r="TIW344" s="84"/>
      <c r="TIX344" s="84"/>
      <c r="TIY344" s="84"/>
      <c r="TIZ344" s="84"/>
      <c r="TJA344" s="84"/>
      <c r="TJB344" s="84"/>
      <c r="TJC344" s="84"/>
      <c r="TJD344" s="84"/>
      <c r="TJE344" s="84"/>
      <c r="TJF344" s="84"/>
      <c r="TJG344" s="84"/>
      <c r="TJH344" s="84"/>
      <c r="TJI344" s="84"/>
      <c r="TJJ344" s="84"/>
      <c r="TJK344" s="84"/>
      <c r="TJL344" s="84"/>
      <c r="TJM344" s="84"/>
      <c r="TJN344" s="84"/>
      <c r="TJO344" s="84"/>
      <c r="TJP344" s="84"/>
      <c r="TJQ344" s="84"/>
      <c r="TJR344" s="84"/>
      <c r="TJS344" s="84"/>
      <c r="TJT344" s="84"/>
      <c r="TJU344" s="84"/>
      <c r="TJV344" s="84"/>
      <c r="TJW344" s="84"/>
      <c r="TJX344" s="84"/>
      <c r="TJY344" s="84"/>
      <c r="TJZ344" s="84"/>
      <c r="TKA344" s="84"/>
      <c r="TKB344" s="84"/>
      <c r="TKC344" s="84"/>
      <c r="TKD344" s="84"/>
      <c r="TKE344" s="84"/>
      <c r="TKF344" s="84"/>
      <c r="TKG344" s="84"/>
      <c r="TKH344" s="84"/>
      <c r="TKI344" s="84"/>
      <c r="TKJ344" s="84"/>
      <c r="TKK344" s="84"/>
      <c r="TKL344" s="84"/>
      <c r="TKM344" s="84"/>
      <c r="TKN344" s="84"/>
      <c r="TKO344" s="84"/>
      <c r="TKP344" s="84"/>
      <c r="TKQ344" s="84"/>
      <c r="TKR344" s="84"/>
      <c r="TKS344" s="84"/>
      <c r="TKT344" s="84"/>
      <c r="TKU344" s="84"/>
      <c r="TKV344" s="84"/>
      <c r="TKW344" s="84"/>
      <c r="TKX344" s="84"/>
      <c r="TKY344" s="84"/>
      <c r="TKZ344" s="84"/>
      <c r="TLA344" s="84"/>
      <c r="TLB344" s="84"/>
      <c r="TLC344" s="84"/>
      <c r="TLD344" s="84"/>
      <c r="TLE344" s="84"/>
      <c r="TLF344" s="84"/>
      <c r="TLG344" s="84"/>
      <c r="TLH344" s="84"/>
      <c r="TLI344" s="84"/>
      <c r="TLJ344" s="84"/>
      <c r="TLK344" s="84"/>
      <c r="TLL344" s="84"/>
      <c r="TLM344" s="84"/>
      <c r="TLN344" s="84"/>
      <c r="TLO344" s="84"/>
      <c r="TLP344" s="84"/>
      <c r="TLQ344" s="84"/>
      <c r="TLR344" s="84"/>
      <c r="TLS344" s="84"/>
      <c r="TLT344" s="84"/>
      <c r="TLU344" s="84"/>
      <c r="TLV344" s="84"/>
      <c r="TLW344" s="84"/>
      <c r="TLX344" s="84"/>
      <c r="TLY344" s="84"/>
      <c r="TLZ344" s="84"/>
      <c r="TMA344" s="84"/>
      <c r="TMB344" s="84"/>
      <c r="TMC344" s="84"/>
      <c r="TMD344" s="84"/>
      <c r="TME344" s="84"/>
      <c r="TMF344" s="84"/>
      <c r="TMG344" s="84"/>
      <c r="TMH344" s="84"/>
      <c r="TMI344" s="84"/>
      <c r="TMJ344" s="84"/>
      <c r="TMK344" s="84"/>
      <c r="TML344" s="84"/>
      <c r="TMM344" s="84"/>
      <c r="TMN344" s="84"/>
      <c r="TMO344" s="84"/>
      <c r="TMP344" s="84"/>
      <c r="TMQ344" s="84"/>
      <c r="TMR344" s="84"/>
      <c r="TMS344" s="84"/>
      <c r="TMT344" s="84"/>
      <c r="TMU344" s="84"/>
      <c r="TMV344" s="84"/>
      <c r="TMW344" s="84"/>
      <c r="TMX344" s="84"/>
      <c r="TMY344" s="84"/>
      <c r="TMZ344" s="84"/>
      <c r="TNA344" s="84"/>
      <c r="TNB344" s="84"/>
      <c r="TNC344" s="84"/>
      <c r="TND344" s="84"/>
      <c r="TNE344" s="84"/>
      <c r="TNF344" s="84"/>
      <c r="TNG344" s="84"/>
      <c r="TNH344" s="84"/>
      <c r="TNI344" s="84"/>
      <c r="TNJ344" s="84"/>
      <c r="TNK344" s="84"/>
      <c r="TNL344" s="84"/>
      <c r="TNM344" s="84"/>
      <c r="TNN344" s="84"/>
      <c r="TNO344" s="84"/>
      <c r="TNP344" s="84"/>
      <c r="TNQ344" s="84"/>
      <c r="TNR344" s="84"/>
      <c r="TNS344" s="84"/>
      <c r="TNT344" s="84"/>
      <c r="TNU344" s="84"/>
      <c r="TNV344" s="84"/>
      <c r="TNW344" s="84"/>
      <c r="TNX344" s="84"/>
      <c r="TNY344" s="84"/>
      <c r="TNZ344" s="84"/>
      <c r="TOA344" s="84"/>
      <c r="TOB344" s="84"/>
      <c r="TOC344" s="84"/>
      <c r="TOD344" s="84"/>
      <c r="TOE344" s="84"/>
      <c r="TOF344" s="84"/>
      <c r="TOG344" s="84"/>
      <c r="TOH344" s="84"/>
      <c r="TOI344" s="84"/>
      <c r="TOJ344" s="84"/>
      <c r="TOK344" s="84"/>
      <c r="TOL344" s="84"/>
      <c r="TOM344" s="84"/>
      <c r="TON344" s="84"/>
      <c r="TOO344" s="84"/>
      <c r="TOP344" s="84"/>
      <c r="TOQ344" s="84"/>
      <c r="TOR344" s="84"/>
      <c r="TOS344" s="84"/>
      <c r="TOT344" s="84"/>
      <c r="TOU344" s="84"/>
      <c r="TOV344" s="84"/>
      <c r="TOW344" s="84"/>
      <c r="TOX344" s="84"/>
      <c r="TOY344" s="84"/>
      <c r="TOZ344" s="84"/>
      <c r="TPA344" s="84"/>
      <c r="TPB344" s="84"/>
      <c r="TPC344" s="84"/>
      <c r="TPD344" s="84"/>
      <c r="TPE344" s="84"/>
      <c r="TPF344" s="84"/>
      <c r="TPG344" s="84"/>
      <c r="TPH344" s="84"/>
      <c r="TPI344" s="84"/>
      <c r="TPJ344" s="84"/>
      <c r="TPK344" s="84"/>
      <c r="TPL344" s="84"/>
      <c r="TPM344" s="84"/>
      <c r="TPN344" s="84"/>
      <c r="TPO344" s="84"/>
      <c r="TPP344" s="84"/>
      <c r="TPQ344" s="84"/>
      <c r="TPR344" s="84"/>
      <c r="TPS344" s="84"/>
      <c r="TPT344" s="84"/>
      <c r="TPU344" s="84"/>
      <c r="TPV344" s="84"/>
      <c r="TPW344" s="84"/>
      <c r="TPX344" s="84"/>
      <c r="TPY344" s="84"/>
      <c r="TPZ344" s="84"/>
      <c r="TQA344" s="84"/>
      <c r="TQB344" s="84"/>
      <c r="TQC344" s="84"/>
      <c r="TQD344" s="84"/>
      <c r="TQE344" s="84"/>
      <c r="TQF344" s="84"/>
      <c r="TQG344" s="84"/>
      <c r="TQH344" s="84"/>
      <c r="TQI344" s="84"/>
      <c r="TQJ344" s="84"/>
      <c r="TQK344" s="84"/>
      <c r="TQL344" s="84"/>
      <c r="TQM344" s="84"/>
      <c r="TQN344" s="84"/>
      <c r="TQO344" s="84"/>
      <c r="TQP344" s="84"/>
      <c r="TQQ344" s="84"/>
      <c r="TQR344" s="84"/>
      <c r="TQS344" s="84"/>
      <c r="TQT344" s="84"/>
      <c r="TQU344" s="84"/>
      <c r="TQV344" s="84"/>
      <c r="TQW344" s="84"/>
      <c r="TQX344" s="84"/>
      <c r="TQY344" s="84"/>
      <c r="TQZ344" s="84"/>
      <c r="TRA344" s="84"/>
      <c r="TRB344" s="84"/>
      <c r="TRC344" s="84"/>
      <c r="TRD344" s="84"/>
      <c r="TRE344" s="84"/>
      <c r="TRF344" s="84"/>
      <c r="TRG344" s="84"/>
      <c r="TRH344" s="84"/>
      <c r="TRI344" s="84"/>
      <c r="TRJ344" s="84"/>
      <c r="TRK344" s="84"/>
      <c r="TRL344" s="84"/>
      <c r="TRM344" s="84"/>
      <c r="TRN344" s="84"/>
      <c r="TRO344" s="84"/>
      <c r="TRP344" s="84"/>
      <c r="TRQ344" s="84"/>
      <c r="TRR344" s="84"/>
      <c r="TRS344" s="84"/>
      <c r="TRT344" s="84"/>
      <c r="TRU344" s="84"/>
      <c r="TRV344" s="84"/>
      <c r="TRW344" s="84"/>
      <c r="TRX344" s="84"/>
      <c r="TRY344" s="84"/>
      <c r="TRZ344" s="84"/>
      <c r="TSA344" s="84"/>
      <c r="TSB344" s="84"/>
      <c r="TSC344" s="84"/>
      <c r="TSD344" s="84"/>
      <c r="TSE344" s="84"/>
      <c r="TSF344" s="84"/>
      <c r="TSG344" s="84"/>
      <c r="TSH344" s="84"/>
      <c r="TSI344" s="84"/>
      <c r="TSJ344" s="84"/>
      <c r="TSK344" s="84"/>
      <c r="TSL344" s="84"/>
      <c r="TSM344" s="84"/>
      <c r="TSN344" s="84"/>
      <c r="TSO344" s="84"/>
      <c r="TSP344" s="84"/>
      <c r="TSQ344" s="84"/>
      <c r="TSR344" s="84"/>
      <c r="TSS344" s="84"/>
      <c r="TST344" s="84"/>
      <c r="TSU344" s="84"/>
      <c r="TSV344" s="84"/>
      <c r="TSW344" s="84"/>
      <c r="TSX344" s="84"/>
      <c r="TSY344" s="84"/>
      <c r="TSZ344" s="84"/>
      <c r="TTA344" s="84"/>
      <c r="TTB344" s="84"/>
      <c r="TTC344" s="84"/>
      <c r="TTD344" s="84"/>
      <c r="TTE344" s="84"/>
      <c r="TTF344" s="84"/>
      <c r="TTG344" s="84"/>
      <c r="TTH344" s="84"/>
      <c r="TTI344" s="84"/>
      <c r="TTJ344" s="84"/>
      <c r="TTK344" s="84"/>
      <c r="TTL344" s="84"/>
      <c r="TTM344" s="84"/>
      <c r="TTN344" s="84"/>
      <c r="TTO344" s="84"/>
      <c r="TTP344" s="84"/>
      <c r="TTQ344" s="84"/>
      <c r="TTR344" s="84"/>
      <c r="TTS344" s="84"/>
      <c r="TTT344" s="84"/>
      <c r="TTU344" s="84"/>
      <c r="TTV344" s="84"/>
      <c r="TTW344" s="84"/>
      <c r="TTX344" s="84"/>
      <c r="TTY344" s="84"/>
      <c r="TTZ344" s="84"/>
      <c r="TUA344" s="84"/>
      <c r="TUB344" s="84"/>
      <c r="TUC344" s="84"/>
      <c r="TUD344" s="84"/>
      <c r="TUE344" s="84"/>
      <c r="TUF344" s="84"/>
      <c r="TUG344" s="84"/>
      <c r="TUH344" s="84"/>
      <c r="TUI344" s="84"/>
      <c r="TUJ344" s="84"/>
      <c r="TUK344" s="84"/>
      <c r="TUL344" s="84"/>
      <c r="TUM344" s="84"/>
      <c r="TUN344" s="84"/>
      <c r="TUO344" s="84"/>
      <c r="TUP344" s="84"/>
      <c r="TUQ344" s="84"/>
      <c r="TUR344" s="84"/>
      <c r="TUS344" s="84"/>
      <c r="TUT344" s="84"/>
      <c r="TUU344" s="84"/>
      <c r="TUV344" s="84"/>
      <c r="TUW344" s="84"/>
      <c r="TUX344" s="84"/>
      <c r="TUY344" s="84"/>
      <c r="TUZ344" s="84"/>
      <c r="TVA344" s="84"/>
      <c r="TVB344" s="84"/>
      <c r="TVC344" s="84"/>
      <c r="TVD344" s="84"/>
      <c r="TVE344" s="84"/>
      <c r="TVF344" s="84"/>
      <c r="TVG344" s="84"/>
      <c r="TVH344" s="84"/>
      <c r="TVI344" s="84"/>
      <c r="TVJ344" s="84"/>
      <c r="TVK344" s="84"/>
      <c r="TVL344" s="84"/>
      <c r="TVM344" s="84"/>
      <c r="TVN344" s="84"/>
      <c r="TVO344" s="84"/>
      <c r="TVP344" s="84"/>
      <c r="TVQ344" s="84"/>
      <c r="TVR344" s="84"/>
      <c r="TVS344" s="84"/>
      <c r="TVT344" s="84"/>
      <c r="TVU344" s="84"/>
      <c r="TVV344" s="84"/>
      <c r="TVW344" s="84"/>
      <c r="TVX344" s="84"/>
      <c r="TVY344" s="84"/>
      <c r="TVZ344" s="84"/>
      <c r="TWA344" s="84"/>
      <c r="TWB344" s="84"/>
      <c r="TWC344" s="84"/>
      <c r="TWD344" s="84"/>
      <c r="TWE344" s="84"/>
      <c r="TWF344" s="84"/>
      <c r="TWG344" s="84"/>
      <c r="TWH344" s="84"/>
      <c r="TWI344" s="84"/>
      <c r="TWJ344" s="84"/>
      <c r="TWK344" s="84"/>
      <c r="TWL344" s="84"/>
      <c r="TWM344" s="84"/>
      <c r="TWN344" s="84"/>
      <c r="TWO344" s="84"/>
      <c r="TWP344" s="84"/>
      <c r="TWQ344" s="84"/>
      <c r="TWR344" s="84"/>
      <c r="TWS344" s="84"/>
      <c r="TWT344" s="84"/>
      <c r="TWU344" s="84"/>
      <c r="TWV344" s="84"/>
      <c r="TWW344" s="84"/>
      <c r="TWX344" s="84"/>
      <c r="TWY344" s="84"/>
      <c r="TWZ344" s="84"/>
      <c r="TXA344" s="84"/>
      <c r="TXB344" s="84"/>
      <c r="TXC344" s="84"/>
      <c r="TXD344" s="84"/>
      <c r="TXE344" s="84"/>
      <c r="TXF344" s="84"/>
      <c r="TXG344" s="84"/>
      <c r="TXH344" s="84"/>
      <c r="TXI344" s="84"/>
      <c r="TXJ344" s="84"/>
      <c r="TXK344" s="84"/>
      <c r="TXL344" s="84"/>
      <c r="TXM344" s="84"/>
      <c r="TXN344" s="84"/>
      <c r="TXO344" s="84"/>
      <c r="TXP344" s="84"/>
      <c r="TXQ344" s="84"/>
      <c r="TXR344" s="84"/>
      <c r="TXS344" s="84"/>
      <c r="TXT344" s="84"/>
      <c r="TXU344" s="84"/>
      <c r="TXV344" s="84"/>
      <c r="TXW344" s="84"/>
      <c r="TXX344" s="84"/>
      <c r="TXY344" s="84"/>
      <c r="TXZ344" s="84"/>
      <c r="TYA344" s="84"/>
      <c r="TYB344" s="84"/>
      <c r="TYC344" s="84"/>
      <c r="TYD344" s="84"/>
      <c r="TYE344" s="84"/>
      <c r="TYF344" s="84"/>
      <c r="TYG344" s="84"/>
      <c r="TYH344" s="84"/>
      <c r="TYI344" s="84"/>
      <c r="TYJ344" s="84"/>
      <c r="TYK344" s="84"/>
      <c r="TYL344" s="84"/>
      <c r="TYM344" s="84"/>
      <c r="TYN344" s="84"/>
      <c r="TYO344" s="84"/>
      <c r="TYP344" s="84"/>
      <c r="TYQ344" s="84"/>
      <c r="TYR344" s="84"/>
      <c r="TYS344" s="84"/>
      <c r="TYT344" s="84"/>
      <c r="TYU344" s="84"/>
      <c r="TYV344" s="84"/>
      <c r="TYW344" s="84"/>
      <c r="TYX344" s="84"/>
      <c r="TYY344" s="84"/>
      <c r="TYZ344" s="84"/>
      <c r="TZA344" s="84"/>
      <c r="TZB344" s="84"/>
      <c r="TZC344" s="84"/>
      <c r="TZD344" s="84"/>
      <c r="TZE344" s="84"/>
      <c r="TZF344" s="84"/>
      <c r="TZG344" s="84"/>
      <c r="TZH344" s="84"/>
      <c r="TZI344" s="84"/>
      <c r="TZJ344" s="84"/>
      <c r="TZK344" s="84"/>
      <c r="TZL344" s="84"/>
      <c r="TZM344" s="84"/>
      <c r="TZN344" s="84"/>
      <c r="TZO344" s="84"/>
      <c r="TZP344" s="84"/>
      <c r="TZQ344" s="84"/>
      <c r="TZR344" s="84"/>
      <c r="TZS344" s="84"/>
      <c r="TZT344" s="84"/>
      <c r="TZU344" s="84"/>
      <c r="TZV344" s="84"/>
      <c r="TZW344" s="84"/>
      <c r="TZX344" s="84"/>
      <c r="TZY344" s="84"/>
      <c r="TZZ344" s="84"/>
      <c r="UAA344" s="84"/>
      <c r="UAB344" s="84"/>
      <c r="UAC344" s="84"/>
      <c r="UAD344" s="84"/>
      <c r="UAE344" s="84"/>
      <c r="UAF344" s="84"/>
      <c r="UAG344" s="84"/>
      <c r="UAH344" s="84"/>
      <c r="UAI344" s="84"/>
      <c r="UAJ344" s="84"/>
      <c r="UAK344" s="84"/>
      <c r="UAL344" s="84"/>
      <c r="UAM344" s="84"/>
      <c r="UAN344" s="84"/>
      <c r="UAO344" s="84"/>
      <c r="UAP344" s="84"/>
      <c r="UAQ344" s="84"/>
      <c r="UAR344" s="84"/>
      <c r="UAS344" s="84"/>
      <c r="UAT344" s="84"/>
      <c r="UAU344" s="84"/>
      <c r="UAV344" s="84"/>
      <c r="UAW344" s="84"/>
      <c r="UAX344" s="84"/>
      <c r="UAY344" s="84"/>
      <c r="UAZ344" s="84"/>
      <c r="UBA344" s="84"/>
      <c r="UBB344" s="84"/>
      <c r="UBC344" s="84"/>
      <c r="UBD344" s="84"/>
      <c r="UBE344" s="84"/>
      <c r="UBF344" s="84"/>
      <c r="UBG344" s="84"/>
      <c r="UBH344" s="84"/>
      <c r="UBI344" s="84"/>
      <c r="UBJ344" s="84"/>
      <c r="UBK344" s="84"/>
      <c r="UBL344" s="84"/>
      <c r="UBM344" s="84"/>
      <c r="UBN344" s="84"/>
      <c r="UBO344" s="84"/>
      <c r="UBP344" s="84"/>
      <c r="UBQ344" s="84"/>
      <c r="UBR344" s="84"/>
      <c r="UBS344" s="84"/>
      <c r="UBT344" s="84"/>
      <c r="UBU344" s="84"/>
      <c r="UBV344" s="84"/>
      <c r="UBW344" s="84"/>
      <c r="UBX344" s="84"/>
      <c r="UBY344" s="84"/>
      <c r="UBZ344" s="84"/>
      <c r="UCA344" s="84"/>
      <c r="UCB344" s="84"/>
      <c r="UCC344" s="84"/>
      <c r="UCD344" s="84"/>
      <c r="UCE344" s="84"/>
      <c r="UCF344" s="84"/>
      <c r="UCG344" s="84"/>
      <c r="UCH344" s="84"/>
      <c r="UCI344" s="84"/>
      <c r="UCJ344" s="84"/>
      <c r="UCK344" s="84"/>
      <c r="UCL344" s="84"/>
      <c r="UCM344" s="84"/>
      <c r="UCN344" s="84"/>
      <c r="UCO344" s="84"/>
      <c r="UCP344" s="84"/>
      <c r="UCQ344" s="84"/>
      <c r="UCR344" s="84"/>
      <c r="UCS344" s="84"/>
      <c r="UCT344" s="84"/>
      <c r="UCU344" s="84"/>
      <c r="UCV344" s="84"/>
      <c r="UCW344" s="84"/>
      <c r="UCX344" s="84"/>
      <c r="UCY344" s="84"/>
      <c r="UCZ344" s="84"/>
      <c r="UDA344" s="84"/>
      <c r="UDB344" s="84"/>
      <c r="UDC344" s="84"/>
      <c r="UDD344" s="84"/>
      <c r="UDE344" s="84"/>
      <c r="UDF344" s="84"/>
      <c r="UDG344" s="84"/>
      <c r="UDH344" s="84"/>
      <c r="UDI344" s="84"/>
      <c r="UDJ344" s="84"/>
      <c r="UDK344" s="84"/>
      <c r="UDL344" s="84"/>
      <c r="UDM344" s="84"/>
      <c r="UDN344" s="84"/>
      <c r="UDO344" s="84"/>
      <c r="UDP344" s="84"/>
      <c r="UDQ344" s="84"/>
      <c r="UDR344" s="84"/>
      <c r="UDS344" s="84"/>
      <c r="UDT344" s="84"/>
      <c r="UDU344" s="84"/>
      <c r="UDV344" s="84"/>
      <c r="UDW344" s="84"/>
      <c r="UDX344" s="84"/>
      <c r="UDY344" s="84"/>
      <c r="UDZ344" s="84"/>
      <c r="UEA344" s="84"/>
      <c r="UEB344" s="84"/>
      <c r="UEC344" s="84"/>
      <c r="UED344" s="84"/>
      <c r="UEE344" s="84"/>
      <c r="UEF344" s="84"/>
      <c r="UEG344" s="84"/>
      <c r="UEH344" s="84"/>
      <c r="UEI344" s="84"/>
      <c r="UEJ344" s="84"/>
      <c r="UEK344" s="84"/>
      <c r="UEL344" s="84"/>
      <c r="UEM344" s="84"/>
      <c r="UEN344" s="84"/>
      <c r="UEO344" s="84"/>
      <c r="UEP344" s="84"/>
      <c r="UEQ344" s="84"/>
      <c r="UER344" s="84"/>
      <c r="UES344" s="84"/>
      <c r="UET344" s="84"/>
      <c r="UEU344" s="84"/>
      <c r="UEV344" s="84"/>
      <c r="UEW344" s="84"/>
      <c r="UEX344" s="84"/>
      <c r="UEY344" s="84"/>
      <c r="UEZ344" s="84"/>
      <c r="UFA344" s="84"/>
      <c r="UFB344" s="84"/>
      <c r="UFC344" s="84"/>
      <c r="UFD344" s="84"/>
      <c r="UFE344" s="84"/>
      <c r="UFF344" s="84"/>
      <c r="UFG344" s="84"/>
      <c r="UFH344" s="84"/>
      <c r="UFI344" s="84"/>
      <c r="UFJ344" s="84"/>
      <c r="UFK344" s="84"/>
      <c r="UFL344" s="84"/>
      <c r="UFM344" s="84"/>
      <c r="UFN344" s="84"/>
      <c r="UFO344" s="84"/>
      <c r="UFP344" s="84"/>
      <c r="UFQ344" s="84"/>
      <c r="UFR344" s="84"/>
      <c r="UFS344" s="84"/>
      <c r="UFT344" s="84"/>
      <c r="UFU344" s="84"/>
      <c r="UFV344" s="84"/>
      <c r="UFW344" s="84"/>
      <c r="UFX344" s="84"/>
      <c r="UFY344" s="84"/>
      <c r="UFZ344" s="84"/>
      <c r="UGA344" s="84"/>
      <c r="UGB344" s="84"/>
      <c r="UGC344" s="84"/>
      <c r="UGD344" s="84"/>
      <c r="UGE344" s="84"/>
      <c r="UGF344" s="84"/>
      <c r="UGG344" s="84"/>
      <c r="UGH344" s="84"/>
      <c r="UGI344" s="84"/>
      <c r="UGJ344" s="84"/>
      <c r="UGK344" s="84"/>
      <c r="UGL344" s="84"/>
      <c r="UGM344" s="84"/>
      <c r="UGN344" s="84"/>
      <c r="UGO344" s="84"/>
      <c r="UGP344" s="84"/>
      <c r="UGQ344" s="84"/>
      <c r="UGR344" s="84"/>
      <c r="UGS344" s="84"/>
      <c r="UGT344" s="84"/>
      <c r="UGU344" s="84"/>
      <c r="UGV344" s="84"/>
      <c r="UGW344" s="84"/>
      <c r="UGX344" s="84"/>
      <c r="UGY344" s="84"/>
      <c r="UGZ344" s="84"/>
      <c r="UHA344" s="84"/>
      <c r="UHB344" s="84"/>
      <c r="UHC344" s="84"/>
      <c r="UHD344" s="84"/>
      <c r="UHE344" s="84"/>
      <c r="UHF344" s="84"/>
      <c r="UHG344" s="84"/>
      <c r="UHH344" s="84"/>
      <c r="UHI344" s="84"/>
      <c r="UHJ344" s="84"/>
      <c r="UHK344" s="84"/>
      <c r="UHL344" s="84"/>
      <c r="UHM344" s="84"/>
      <c r="UHN344" s="84"/>
      <c r="UHO344" s="84"/>
      <c r="UHP344" s="84"/>
      <c r="UHQ344" s="84"/>
      <c r="UHR344" s="84"/>
      <c r="UHS344" s="84"/>
      <c r="UHT344" s="84"/>
      <c r="UHU344" s="84"/>
      <c r="UHV344" s="84"/>
      <c r="UHW344" s="84"/>
      <c r="UHX344" s="84"/>
      <c r="UHY344" s="84"/>
      <c r="UHZ344" s="84"/>
      <c r="UIA344" s="84"/>
      <c r="UIB344" s="84"/>
      <c r="UIC344" s="84"/>
      <c r="UID344" s="84"/>
      <c r="UIE344" s="84"/>
      <c r="UIF344" s="84"/>
      <c r="UIG344" s="84"/>
      <c r="UIH344" s="84"/>
      <c r="UII344" s="84"/>
      <c r="UIJ344" s="84"/>
      <c r="UIK344" s="84"/>
      <c r="UIL344" s="84"/>
      <c r="UIM344" s="84"/>
      <c r="UIN344" s="84"/>
      <c r="UIO344" s="84"/>
      <c r="UIP344" s="84"/>
      <c r="UIQ344" s="84"/>
      <c r="UIR344" s="84"/>
      <c r="UIS344" s="84"/>
      <c r="UIT344" s="84"/>
      <c r="UIU344" s="84"/>
      <c r="UIV344" s="84"/>
      <c r="UIW344" s="84"/>
      <c r="UIX344" s="84"/>
      <c r="UIY344" s="84"/>
      <c r="UIZ344" s="84"/>
      <c r="UJA344" s="84"/>
      <c r="UJB344" s="84"/>
      <c r="UJC344" s="84"/>
      <c r="UJD344" s="84"/>
      <c r="UJE344" s="84"/>
      <c r="UJF344" s="84"/>
      <c r="UJG344" s="84"/>
      <c r="UJH344" s="84"/>
      <c r="UJI344" s="84"/>
      <c r="UJJ344" s="84"/>
      <c r="UJK344" s="84"/>
      <c r="UJL344" s="84"/>
      <c r="UJM344" s="84"/>
      <c r="UJN344" s="84"/>
      <c r="UJO344" s="84"/>
      <c r="UJP344" s="84"/>
      <c r="UJQ344" s="84"/>
      <c r="UJR344" s="84"/>
      <c r="UJS344" s="84"/>
      <c r="UJT344" s="84"/>
      <c r="UJU344" s="84"/>
      <c r="UJV344" s="84"/>
      <c r="UJW344" s="84"/>
      <c r="UJX344" s="84"/>
      <c r="UJY344" s="84"/>
      <c r="UJZ344" s="84"/>
      <c r="UKA344" s="84"/>
      <c r="UKB344" s="84"/>
      <c r="UKC344" s="84"/>
      <c r="UKD344" s="84"/>
      <c r="UKE344" s="84"/>
      <c r="UKF344" s="84"/>
      <c r="UKG344" s="84"/>
      <c r="UKH344" s="84"/>
      <c r="UKI344" s="84"/>
      <c r="UKJ344" s="84"/>
      <c r="UKK344" s="84"/>
      <c r="UKL344" s="84"/>
      <c r="UKM344" s="84"/>
      <c r="UKN344" s="84"/>
      <c r="UKO344" s="84"/>
      <c r="UKP344" s="84"/>
      <c r="UKQ344" s="84"/>
      <c r="UKR344" s="84"/>
      <c r="UKS344" s="84"/>
      <c r="UKT344" s="84"/>
      <c r="UKU344" s="84"/>
      <c r="UKV344" s="84"/>
      <c r="UKW344" s="84"/>
      <c r="UKX344" s="84"/>
      <c r="UKY344" s="84"/>
      <c r="UKZ344" s="84"/>
      <c r="ULA344" s="84"/>
      <c r="ULB344" s="84"/>
      <c r="ULC344" s="84"/>
      <c r="ULD344" s="84"/>
      <c r="ULE344" s="84"/>
      <c r="ULF344" s="84"/>
      <c r="ULG344" s="84"/>
      <c r="ULH344" s="84"/>
      <c r="ULI344" s="84"/>
      <c r="ULJ344" s="84"/>
      <c r="ULK344" s="84"/>
      <c r="ULL344" s="84"/>
      <c r="ULM344" s="84"/>
      <c r="ULN344" s="84"/>
      <c r="ULO344" s="84"/>
      <c r="ULP344" s="84"/>
      <c r="ULQ344" s="84"/>
      <c r="ULR344" s="84"/>
      <c r="ULS344" s="84"/>
      <c r="ULT344" s="84"/>
      <c r="ULU344" s="84"/>
      <c r="ULV344" s="84"/>
      <c r="ULW344" s="84"/>
      <c r="ULX344" s="84"/>
      <c r="ULY344" s="84"/>
      <c r="ULZ344" s="84"/>
      <c r="UMA344" s="84"/>
      <c r="UMB344" s="84"/>
      <c r="UMC344" s="84"/>
      <c r="UMD344" s="84"/>
      <c r="UME344" s="84"/>
      <c r="UMF344" s="84"/>
      <c r="UMG344" s="84"/>
      <c r="UMH344" s="84"/>
      <c r="UMI344" s="84"/>
      <c r="UMJ344" s="84"/>
      <c r="UMK344" s="84"/>
      <c r="UML344" s="84"/>
      <c r="UMM344" s="84"/>
      <c r="UMN344" s="84"/>
      <c r="UMO344" s="84"/>
      <c r="UMP344" s="84"/>
      <c r="UMQ344" s="84"/>
      <c r="UMR344" s="84"/>
      <c r="UMS344" s="84"/>
      <c r="UMT344" s="84"/>
      <c r="UMU344" s="84"/>
      <c r="UMV344" s="84"/>
      <c r="UMW344" s="84"/>
      <c r="UMX344" s="84"/>
      <c r="UMY344" s="84"/>
      <c r="UMZ344" s="84"/>
      <c r="UNA344" s="84"/>
      <c r="UNB344" s="84"/>
      <c r="UNC344" s="84"/>
      <c r="UND344" s="84"/>
      <c r="UNE344" s="84"/>
      <c r="UNF344" s="84"/>
      <c r="UNG344" s="84"/>
      <c r="UNH344" s="84"/>
      <c r="UNI344" s="84"/>
      <c r="UNJ344" s="84"/>
      <c r="UNK344" s="84"/>
      <c r="UNL344" s="84"/>
      <c r="UNM344" s="84"/>
      <c r="UNN344" s="84"/>
      <c r="UNO344" s="84"/>
      <c r="UNP344" s="84"/>
      <c r="UNQ344" s="84"/>
      <c r="UNR344" s="84"/>
      <c r="UNS344" s="84"/>
      <c r="UNT344" s="84"/>
      <c r="UNU344" s="84"/>
      <c r="UNV344" s="84"/>
      <c r="UNW344" s="84"/>
      <c r="UNX344" s="84"/>
      <c r="UNY344" s="84"/>
      <c r="UNZ344" s="84"/>
      <c r="UOA344" s="84"/>
      <c r="UOB344" s="84"/>
      <c r="UOC344" s="84"/>
      <c r="UOD344" s="84"/>
      <c r="UOE344" s="84"/>
      <c r="UOF344" s="84"/>
      <c r="UOG344" s="84"/>
      <c r="UOH344" s="84"/>
      <c r="UOI344" s="84"/>
      <c r="UOJ344" s="84"/>
      <c r="UOK344" s="84"/>
      <c r="UOL344" s="84"/>
      <c r="UOM344" s="84"/>
      <c r="UON344" s="84"/>
      <c r="UOO344" s="84"/>
      <c r="UOP344" s="84"/>
      <c r="UOQ344" s="84"/>
      <c r="UOR344" s="84"/>
      <c r="UOS344" s="84"/>
      <c r="UOT344" s="84"/>
      <c r="UOU344" s="84"/>
      <c r="UOV344" s="84"/>
      <c r="UOW344" s="84"/>
      <c r="UOX344" s="84"/>
      <c r="UOY344" s="84"/>
      <c r="UOZ344" s="84"/>
      <c r="UPA344" s="84"/>
      <c r="UPB344" s="84"/>
      <c r="UPC344" s="84"/>
      <c r="UPD344" s="84"/>
      <c r="UPE344" s="84"/>
      <c r="UPF344" s="84"/>
      <c r="UPG344" s="84"/>
      <c r="UPH344" s="84"/>
      <c r="UPI344" s="84"/>
      <c r="UPJ344" s="84"/>
      <c r="UPK344" s="84"/>
      <c r="UPL344" s="84"/>
      <c r="UPM344" s="84"/>
      <c r="UPN344" s="84"/>
      <c r="UPO344" s="84"/>
      <c r="UPP344" s="84"/>
      <c r="UPQ344" s="84"/>
      <c r="UPR344" s="84"/>
      <c r="UPS344" s="84"/>
      <c r="UPT344" s="84"/>
      <c r="UPU344" s="84"/>
      <c r="UPV344" s="84"/>
      <c r="UPW344" s="84"/>
      <c r="UPX344" s="84"/>
      <c r="UPY344" s="84"/>
      <c r="UPZ344" s="84"/>
      <c r="UQA344" s="84"/>
      <c r="UQB344" s="84"/>
      <c r="UQC344" s="84"/>
      <c r="UQD344" s="84"/>
      <c r="UQE344" s="84"/>
      <c r="UQF344" s="84"/>
      <c r="UQG344" s="84"/>
      <c r="UQH344" s="84"/>
      <c r="UQI344" s="84"/>
      <c r="UQJ344" s="84"/>
      <c r="UQK344" s="84"/>
      <c r="UQL344" s="84"/>
      <c r="UQM344" s="84"/>
      <c r="UQN344" s="84"/>
      <c r="UQO344" s="84"/>
      <c r="UQP344" s="84"/>
      <c r="UQQ344" s="84"/>
      <c r="UQR344" s="84"/>
      <c r="UQS344" s="84"/>
      <c r="UQT344" s="84"/>
      <c r="UQU344" s="84"/>
      <c r="UQV344" s="84"/>
      <c r="UQW344" s="84"/>
      <c r="UQX344" s="84"/>
      <c r="UQY344" s="84"/>
      <c r="UQZ344" s="84"/>
      <c r="URA344" s="84"/>
      <c r="URB344" s="84"/>
      <c r="URC344" s="84"/>
      <c r="URD344" s="84"/>
      <c r="URE344" s="84"/>
      <c r="URF344" s="84"/>
      <c r="URG344" s="84"/>
      <c r="URH344" s="84"/>
      <c r="URI344" s="84"/>
      <c r="URJ344" s="84"/>
      <c r="URK344" s="84"/>
      <c r="URL344" s="84"/>
      <c r="URM344" s="84"/>
      <c r="URN344" s="84"/>
      <c r="URO344" s="84"/>
      <c r="URP344" s="84"/>
      <c r="URQ344" s="84"/>
      <c r="URR344" s="84"/>
      <c r="URS344" s="84"/>
      <c r="URT344" s="84"/>
      <c r="URU344" s="84"/>
      <c r="URV344" s="84"/>
      <c r="URW344" s="84"/>
      <c r="URX344" s="84"/>
      <c r="URY344" s="84"/>
      <c r="URZ344" s="84"/>
      <c r="USA344" s="84"/>
      <c r="USB344" s="84"/>
      <c r="USC344" s="84"/>
      <c r="USD344" s="84"/>
      <c r="USE344" s="84"/>
      <c r="USF344" s="84"/>
      <c r="USG344" s="84"/>
      <c r="USH344" s="84"/>
      <c r="USI344" s="84"/>
      <c r="USJ344" s="84"/>
      <c r="USK344" s="84"/>
      <c r="USL344" s="84"/>
      <c r="USM344" s="84"/>
      <c r="USN344" s="84"/>
      <c r="USO344" s="84"/>
      <c r="USP344" s="84"/>
      <c r="USQ344" s="84"/>
      <c r="USR344" s="84"/>
      <c r="USS344" s="84"/>
      <c r="UST344" s="84"/>
      <c r="USU344" s="84"/>
      <c r="USV344" s="84"/>
      <c r="USW344" s="84"/>
      <c r="USX344" s="84"/>
      <c r="USY344" s="84"/>
      <c r="USZ344" s="84"/>
      <c r="UTA344" s="84"/>
      <c r="UTB344" s="84"/>
      <c r="UTC344" s="84"/>
      <c r="UTD344" s="84"/>
      <c r="UTE344" s="84"/>
      <c r="UTF344" s="84"/>
      <c r="UTG344" s="84"/>
      <c r="UTH344" s="84"/>
      <c r="UTI344" s="84"/>
      <c r="UTJ344" s="84"/>
      <c r="UTK344" s="84"/>
      <c r="UTL344" s="84"/>
      <c r="UTM344" s="84"/>
      <c r="UTN344" s="84"/>
      <c r="UTO344" s="84"/>
      <c r="UTP344" s="84"/>
      <c r="UTQ344" s="84"/>
      <c r="UTR344" s="84"/>
      <c r="UTS344" s="84"/>
      <c r="UTT344" s="84"/>
      <c r="UTU344" s="84"/>
      <c r="UTV344" s="84"/>
      <c r="UTW344" s="84"/>
      <c r="UTX344" s="84"/>
      <c r="UTY344" s="84"/>
      <c r="UTZ344" s="84"/>
      <c r="UUA344" s="84"/>
      <c r="UUB344" s="84"/>
      <c r="UUC344" s="84"/>
      <c r="UUD344" s="84"/>
      <c r="UUE344" s="84"/>
      <c r="UUF344" s="84"/>
      <c r="UUG344" s="84"/>
      <c r="UUH344" s="84"/>
      <c r="UUI344" s="84"/>
      <c r="UUJ344" s="84"/>
      <c r="UUK344" s="84"/>
      <c r="UUL344" s="84"/>
      <c r="UUM344" s="84"/>
      <c r="UUN344" s="84"/>
      <c r="UUO344" s="84"/>
      <c r="UUP344" s="84"/>
      <c r="UUQ344" s="84"/>
      <c r="UUR344" s="84"/>
      <c r="UUS344" s="84"/>
      <c r="UUT344" s="84"/>
      <c r="UUU344" s="84"/>
      <c r="UUV344" s="84"/>
      <c r="UUW344" s="84"/>
      <c r="UUX344" s="84"/>
      <c r="UUY344" s="84"/>
      <c r="UUZ344" s="84"/>
      <c r="UVA344" s="84"/>
      <c r="UVB344" s="84"/>
      <c r="UVC344" s="84"/>
      <c r="UVD344" s="84"/>
      <c r="UVE344" s="84"/>
      <c r="UVF344" s="84"/>
      <c r="UVG344" s="84"/>
      <c r="UVH344" s="84"/>
      <c r="UVI344" s="84"/>
      <c r="UVJ344" s="84"/>
      <c r="UVK344" s="84"/>
      <c r="UVL344" s="84"/>
      <c r="UVM344" s="84"/>
      <c r="UVN344" s="84"/>
      <c r="UVO344" s="84"/>
      <c r="UVP344" s="84"/>
      <c r="UVQ344" s="84"/>
      <c r="UVR344" s="84"/>
      <c r="UVS344" s="84"/>
      <c r="UVT344" s="84"/>
      <c r="UVU344" s="84"/>
      <c r="UVV344" s="84"/>
      <c r="UVW344" s="84"/>
      <c r="UVX344" s="84"/>
      <c r="UVY344" s="84"/>
      <c r="UVZ344" s="84"/>
      <c r="UWA344" s="84"/>
      <c r="UWB344" s="84"/>
      <c r="UWC344" s="84"/>
      <c r="UWD344" s="84"/>
      <c r="UWE344" s="84"/>
      <c r="UWF344" s="84"/>
      <c r="UWG344" s="84"/>
      <c r="UWH344" s="84"/>
      <c r="UWI344" s="84"/>
      <c r="UWJ344" s="84"/>
      <c r="UWK344" s="84"/>
      <c r="UWL344" s="84"/>
      <c r="UWM344" s="84"/>
      <c r="UWN344" s="84"/>
      <c r="UWO344" s="84"/>
      <c r="UWP344" s="84"/>
      <c r="UWQ344" s="84"/>
      <c r="UWR344" s="84"/>
      <c r="UWS344" s="84"/>
      <c r="UWT344" s="84"/>
      <c r="UWU344" s="84"/>
      <c r="UWV344" s="84"/>
      <c r="UWW344" s="84"/>
      <c r="UWX344" s="84"/>
      <c r="UWY344" s="84"/>
      <c r="UWZ344" s="84"/>
      <c r="UXA344" s="84"/>
      <c r="UXB344" s="84"/>
      <c r="UXC344" s="84"/>
      <c r="UXD344" s="84"/>
      <c r="UXE344" s="84"/>
      <c r="UXF344" s="84"/>
      <c r="UXG344" s="84"/>
      <c r="UXH344" s="84"/>
      <c r="UXI344" s="84"/>
      <c r="UXJ344" s="84"/>
      <c r="UXK344" s="84"/>
      <c r="UXL344" s="84"/>
      <c r="UXM344" s="84"/>
      <c r="UXN344" s="84"/>
      <c r="UXO344" s="84"/>
      <c r="UXP344" s="84"/>
      <c r="UXQ344" s="84"/>
      <c r="UXR344" s="84"/>
      <c r="UXS344" s="84"/>
      <c r="UXT344" s="84"/>
      <c r="UXU344" s="84"/>
      <c r="UXV344" s="84"/>
      <c r="UXW344" s="84"/>
      <c r="UXX344" s="84"/>
      <c r="UXY344" s="84"/>
      <c r="UXZ344" s="84"/>
      <c r="UYA344" s="84"/>
      <c r="UYB344" s="84"/>
      <c r="UYC344" s="84"/>
      <c r="UYD344" s="84"/>
      <c r="UYE344" s="84"/>
      <c r="UYF344" s="84"/>
      <c r="UYG344" s="84"/>
      <c r="UYH344" s="84"/>
      <c r="UYI344" s="84"/>
      <c r="UYJ344" s="84"/>
      <c r="UYK344" s="84"/>
      <c r="UYL344" s="84"/>
      <c r="UYM344" s="84"/>
      <c r="UYN344" s="84"/>
      <c r="UYO344" s="84"/>
      <c r="UYP344" s="84"/>
      <c r="UYQ344" s="84"/>
      <c r="UYR344" s="84"/>
      <c r="UYS344" s="84"/>
      <c r="UYT344" s="84"/>
      <c r="UYU344" s="84"/>
      <c r="UYV344" s="84"/>
      <c r="UYW344" s="84"/>
      <c r="UYX344" s="84"/>
      <c r="UYY344" s="84"/>
      <c r="UYZ344" s="84"/>
      <c r="UZA344" s="84"/>
      <c r="UZB344" s="84"/>
      <c r="UZC344" s="84"/>
      <c r="UZD344" s="84"/>
      <c r="UZE344" s="84"/>
      <c r="UZF344" s="84"/>
      <c r="UZG344" s="84"/>
      <c r="UZH344" s="84"/>
      <c r="UZI344" s="84"/>
      <c r="UZJ344" s="84"/>
      <c r="UZK344" s="84"/>
      <c r="UZL344" s="84"/>
      <c r="UZM344" s="84"/>
      <c r="UZN344" s="84"/>
      <c r="UZO344" s="84"/>
      <c r="UZP344" s="84"/>
      <c r="UZQ344" s="84"/>
      <c r="UZR344" s="84"/>
      <c r="UZS344" s="84"/>
      <c r="UZT344" s="84"/>
      <c r="UZU344" s="84"/>
      <c r="UZV344" s="84"/>
      <c r="UZW344" s="84"/>
      <c r="UZX344" s="84"/>
      <c r="UZY344" s="84"/>
      <c r="UZZ344" s="84"/>
      <c r="VAA344" s="84"/>
      <c r="VAB344" s="84"/>
      <c r="VAC344" s="84"/>
      <c r="VAD344" s="84"/>
      <c r="VAE344" s="84"/>
      <c r="VAF344" s="84"/>
      <c r="VAG344" s="84"/>
      <c r="VAH344" s="84"/>
      <c r="VAI344" s="84"/>
      <c r="VAJ344" s="84"/>
      <c r="VAK344" s="84"/>
      <c r="VAL344" s="84"/>
      <c r="VAM344" s="84"/>
      <c r="VAN344" s="84"/>
      <c r="VAO344" s="84"/>
      <c r="VAP344" s="84"/>
      <c r="VAQ344" s="84"/>
      <c r="VAR344" s="84"/>
      <c r="VAS344" s="84"/>
      <c r="VAT344" s="84"/>
      <c r="VAU344" s="84"/>
      <c r="VAV344" s="84"/>
      <c r="VAW344" s="84"/>
      <c r="VAX344" s="84"/>
      <c r="VAY344" s="84"/>
      <c r="VAZ344" s="84"/>
      <c r="VBA344" s="84"/>
      <c r="VBB344" s="84"/>
      <c r="VBC344" s="84"/>
      <c r="VBD344" s="84"/>
      <c r="VBE344" s="84"/>
      <c r="VBF344" s="84"/>
      <c r="VBG344" s="84"/>
      <c r="VBH344" s="84"/>
      <c r="VBI344" s="84"/>
      <c r="VBJ344" s="84"/>
      <c r="VBK344" s="84"/>
      <c r="VBL344" s="84"/>
      <c r="VBM344" s="84"/>
      <c r="VBN344" s="84"/>
      <c r="VBO344" s="84"/>
      <c r="VBP344" s="84"/>
      <c r="VBQ344" s="84"/>
      <c r="VBR344" s="84"/>
      <c r="VBS344" s="84"/>
      <c r="VBT344" s="84"/>
      <c r="VBU344" s="84"/>
      <c r="VBV344" s="84"/>
      <c r="VBW344" s="84"/>
      <c r="VBX344" s="84"/>
      <c r="VBY344" s="84"/>
      <c r="VBZ344" s="84"/>
      <c r="VCA344" s="84"/>
      <c r="VCB344" s="84"/>
      <c r="VCC344" s="84"/>
      <c r="VCD344" s="84"/>
      <c r="VCE344" s="84"/>
      <c r="VCF344" s="84"/>
      <c r="VCG344" s="84"/>
      <c r="VCH344" s="84"/>
      <c r="VCI344" s="84"/>
      <c r="VCJ344" s="84"/>
      <c r="VCK344" s="84"/>
      <c r="VCL344" s="84"/>
      <c r="VCM344" s="84"/>
      <c r="VCN344" s="84"/>
      <c r="VCO344" s="84"/>
      <c r="VCP344" s="84"/>
      <c r="VCQ344" s="84"/>
      <c r="VCR344" s="84"/>
      <c r="VCS344" s="84"/>
      <c r="VCT344" s="84"/>
      <c r="VCU344" s="84"/>
      <c r="VCV344" s="84"/>
      <c r="VCW344" s="84"/>
      <c r="VCX344" s="84"/>
      <c r="VCY344" s="84"/>
      <c r="VCZ344" s="84"/>
      <c r="VDA344" s="84"/>
      <c r="VDB344" s="84"/>
      <c r="VDC344" s="84"/>
      <c r="VDD344" s="84"/>
      <c r="VDE344" s="84"/>
      <c r="VDF344" s="84"/>
      <c r="VDG344" s="84"/>
      <c r="VDH344" s="84"/>
      <c r="VDI344" s="84"/>
      <c r="VDJ344" s="84"/>
      <c r="VDK344" s="84"/>
      <c r="VDL344" s="84"/>
      <c r="VDM344" s="84"/>
      <c r="VDN344" s="84"/>
      <c r="VDO344" s="84"/>
      <c r="VDP344" s="84"/>
      <c r="VDQ344" s="84"/>
      <c r="VDR344" s="84"/>
      <c r="VDS344" s="84"/>
      <c r="VDT344" s="84"/>
      <c r="VDU344" s="84"/>
      <c r="VDV344" s="84"/>
      <c r="VDW344" s="84"/>
      <c r="VDX344" s="84"/>
      <c r="VDY344" s="84"/>
      <c r="VDZ344" s="84"/>
      <c r="VEA344" s="84"/>
      <c r="VEB344" s="84"/>
      <c r="VEC344" s="84"/>
      <c r="VED344" s="84"/>
      <c r="VEE344" s="84"/>
      <c r="VEF344" s="84"/>
      <c r="VEG344" s="84"/>
      <c r="VEH344" s="84"/>
      <c r="VEI344" s="84"/>
      <c r="VEJ344" s="84"/>
      <c r="VEK344" s="84"/>
      <c r="VEL344" s="84"/>
      <c r="VEM344" s="84"/>
      <c r="VEN344" s="84"/>
      <c r="VEO344" s="84"/>
      <c r="VEP344" s="84"/>
      <c r="VEQ344" s="84"/>
      <c r="VER344" s="84"/>
      <c r="VES344" s="84"/>
      <c r="VET344" s="84"/>
      <c r="VEU344" s="84"/>
      <c r="VEV344" s="84"/>
      <c r="VEW344" s="84"/>
      <c r="VEX344" s="84"/>
      <c r="VEY344" s="84"/>
      <c r="VEZ344" s="84"/>
      <c r="VFA344" s="84"/>
      <c r="VFB344" s="84"/>
      <c r="VFC344" s="84"/>
      <c r="VFD344" s="84"/>
      <c r="VFE344" s="84"/>
      <c r="VFF344" s="84"/>
      <c r="VFG344" s="84"/>
      <c r="VFH344" s="84"/>
      <c r="VFI344" s="84"/>
      <c r="VFJ344" s="84"/>
      <c r="VFK344" s="84"/>
      <c r="VFL344" s="84"/>
      <c r="VFM344" s="84"/>
      <c r="VFN344" s="84"/>
      <c r="VFO344" s="84"/>
      <c r="VFP344" s="84"/>
      <c r="VFQ344" s="84"/>
      <c r="VFR344" s="84"/>
      <c r="VFS344" s="84"/>
      <c r="VFT344" s="84"/>
      <c r="VFU344" s="84"/>
      <c r="VFV344" s="84"/>
      <c r="VFW344" s="84"/>
      <c r="VFX344" s="84"/>
      <c r="VFY344" s="84"/>
      <c r="VFZ344" s="84"/>
      <c r="VGA344" s="84"/>
      <c r="VGB344" s="84"/>
      <c r="VGC344" s="84"/>
      <c r="VGD344" s="84"/>
      <c r="VGE344" s="84"/>
      <c r="VGF344" s="84"/>
      <c r="VGG344" s="84"/>
      <c r="VGH344" s="84"/>
      <c r="VGI344" s="84"/>
      <c r="VGJ344" s="84"/>
      <c r="VGK344" s="84"/>
      <c r="VGL344" s="84"/>
      <c r="VGM344" s="84"/>
      <c r="VGN344" s="84"/>
      <c r="VGO344" s="84"/>
      <c r="VGP344" s="84"/>
      <c r="VGQ344" s="84"/>
      <c r="VGR344" s="84"/>
      <c r="VGS344" s="84"/>
      <c r="VGT344" s="84"/>
      <c r="VGU344" s="84"/>
      <c r="VGV344" s="84"/>
      <c r="VGW344" s="84"/>
      <c r="VGX344" s="84"/>
      <c r="VGY344" s="84"/>
      <c r="VGZ344" s="84"/>
      <c r="VHA344" s="84"/>
      <c r="VHB344" s="84"/>
      <c r="VHC344" s="84"/>
      <c r="VHD344" s="84"/>
      <c r="VHE344" s="84"/>
      <c r="VHF344" s="84"/>
      <c r="VHG344" s="84"/>
      <c r="VHH344" s="84"/>
      <c r="VHI344" s="84"/>
      <c r="VHJ344" s="84"/>
      <c r="VHK344" s="84"/>
      <c r="VHL344" s="84"/>
      <c r="VHM344" s="84"/>
      <c r="VHN344" s="84"/>
      <c r="VHO344" s="84"/>
      <c r="VHP344" s="84"/>
      <c r="VHQ344" s="84"/>
      <c r="VHR344" s="84"/>
      <c r="VHS344" s="84"/>
      <c r="VHT344" s="84"/>
      <c r="VHU344" s="84"/>
      <c r="VHV344" s="84"/>
      <c r="VHW344" s="84"/>
      <c r="VHX344" s="84"/>
      <c r="VHY344" s="84"/>
      <c r="VHZ344" s="84"/>
      <c r="VIA344" s="84"/>
      <c r="VIB344" s="84"/>
      <c r="VIC344" s="84"/>
      <c r="VID344" s="84"/>
      <c r="VIE344" s="84"/>
      <c r="VIF344" s="84"/>
      <c r="VIG344" s="84"/>
      <c r="VIH344" s="84"/>
      <c r="VII344" s="84"/>
      <c r="VIJ344" s="84"/>
      <c r="VIK344" s="84"/>
      <c r="VIL344" s="84"/>
      <c r="VIM344" s="84"/>
      <c r="VIN344" s="84"/>
      <c r="VIO344" s="84"/>
      <c r="VIP344" s="84"/>
      <c r="VIQ344" s="84"/>
      <c r="VIR344" s="84"/>
      <c r="VIS344" s="84"/>
      <c r="VIT344" s="84"/>
      <c r="VIU344" s="84"/>
      <c r="VIV344" s="84"/>
      <c r="VIW344" s="84"/>
      <c r="VIX344" s="84"/>
      <c r="VIY344" s="84"/>
      <c r="VIZ344" s="84"/>
      <c r="VJA344" s="84"/>
      <c r="VJB344" s="84"/>
      <c r="VJC344" s="84"/>
      <c r="VJD344" s="84"/>
      <c r="VJE344" s="84"/>
      <c r="VJF344" s="84"/>
      <c r="VJG344" s="84"/>
      <c r="VJH344" s="84"/>
      <c r="VJI344" s="84"/>
      <c r="VJJ344" s="84"/>
      <c r="VJK344" s="84"/>
      <c r="VJL344" s="84"/>
      <c r="VJM344" s="84"/>
      <c r="VJN344" s="84"/>
      <c r="VJO344" s="84"/>
      <c r="VJP344" s="84"/>
      <c r="VJQ344" s="84"/>
      <c r="VJR344" s="84"/>
      <c r="VJS344" s="84"/>
      <c r="VJT344" s="84"/>
      <c r="VJU344" s="84"/>
      <c r="VJV344" s="84"/>
      <c r="VJW344" s="84"/>
      <c r="VJX344" s="84"/>
      <c r="VJY344" s="84"/>
      <c r="VJZ344" s="84"/>
      <c r="VKA344" s="84"/>
      <c r="VKB344" s="84"/>
      <c r="VKC344" s="84"/>
      <c r="VKD344" s="84"/>
      <c r="VKE344" s="84"/>
      <c r="VKF344" s="84"/>
      <c r="VKG344" s="84"/>
      <c r="VKH344" s="84"/>
      <c r="VKI344" s="84"/>
      <c r="VKJ344" s="84"/>
      <c r="VKK344" s="84"/>
      <c r="VKL344" s="84"/>
      <c r="VKM344" s="84"/>
      <c r="VKN344" s="84"/>
      <c r="VKO344" s="84"/>
      <c r="VKP344" s="84"/>
      <c r="VKQ344" s="84"/>
      <c r="VKR344" s="84"/>
      <c r="VKS344" s="84"/>
      <c r="VKT344" s="84"/>
      <c r="VKU344" s="84"/>
      <c r="VKV344" s="84"/>
      <c r="VKW344" s="84"/>
      <c r="VKX344" s="84"/>
      <c r="VKY344" s="84"/>
      <c r="VKZ344" s="84"/>
      <c r="VLA344" s="84"/>
      <c r="VLB344" s="84"/>
      <c r="VLC344" s="84"/>
      <c r="VLD344" s="84"/>
      <c r="VLE344" s="84"/>
      <c r="VLF344" s="84"/>
      <c r="VLG344" s="84"/>
      <c r="VLH344" s="84"/>
      <c r="VLI344" s="84"/>
      <c r="VLJ344" s="84"/>
      <c r="VLK344" s="84"/>
      <c r="VLL344" s="84"/>
      <c r="VLM344" s="84"/>
      <c r="VLN344" s="84"/>
      <c r="VLO344" s="84"/>
      <c r="VLP344" s="84"/>
      <c r="VLQ344" s="84"/>
      <c r="VLR344" s="84"/>
      <c r="VLS344" s="84"/>
      <c r="VLT344" s="84"/>
      <c r="VLU344" s="84"/>
      <c r="VLV344" s="84"/>
      <c r="VLW344" s="84"/>
      <c r="VLX344" s="84"/>
      <c r="VLY344" s="84"/>
      <c r="VLZ344" s="84"/>
      <c r="VMA344" s="84"/>
      <c r="VMB344" s="84"/>
      <c r="VMC344" s="84"/>
      <c r="VMD344" s="84"/>
      <c r="VME344" s="84"/>
      <c r="VMF344" s="84"/>
      <c r="VMG344" s="84"/>
      <c r="VMH344" s="84"/>
      <c r="VMI344" s="84"/>
      <c r="VMJ344" s="84"/>
      <c r="VMK344" s="84"/>
      <c r="VML344" s="84"/>
      <c r="VMM344" s="84"/>
      <c r="VMN344" s="84"/>
      <c r="VMO344" s="84"/>
      <c r="VMP344" s="84"/>
      <c r="VMQ344" s="84"/>
      <c r="VMR344" s="84"/>
      <c r="VMS344" s="84"/>
      <c r="VMT344" s="84"/>
      <c r="VMU344" s="84"/>
      <c r="VMV344" s="84"/>
      <c r="VMW344" s="84"/>
      <c r="VMX344" s="84"/>
      <c r="VMY344" s="84"/>
      <c r="VMZ344" s="84"/>
      <c r="VNA344" s="84"/>
      <c r="VNB344" s="84"/>
      <c r="VNC344" s="84"/>
      <c r="VND344" s="84"/>
      <c r="VNE344" s="84"/>
      <c r="VNF344" s="84"/>
      <c r="VNG344" s="84"/>
      <c r="VNH344" s="84"/>
      <c r="VNI344" s="84"/>
      <c r="VNJ344" s="84"/>
      <c r="VNK344" s="84"/>
      <c r="VNL344" s="84"/>
      <c r="VNM344" s="84"/>
      <c r="VNN344" s="84"/>
      <c r="VNO344" s="84"/>
      <c r="VNP344" s="84"/>
      <c r="VNQ344" s="84"/>
      <c r="VNR344" s="84"/>
      <c r="VNS344" s="84"/>
      <c r="VNT344" s="84"/>
      <c r="VNU344" s="84"/>
      <c r="VNV344" s="84"/>
      <c r="VNW344" s="84"/>
      <c r="VNX344" s="84"/>
      <c r="VNY344" s="84"/>
      <c r="VNZ344" s="84"/>
      <c r="VOA344" s="84"/>
      <c r="VOB344" s="84"/>
      <c r="VOC344" s="84"/>
      <c r="VOD344" s="84"/>
      <c r="VOE344" s="84"/>
      <c r="VOF344" s="84"/>
      <c r="VOG344" s="84"/>
      <c r="VOH344" s="84"/>
      <c r="VOI344" s="84"/>
      <c r="VOJ344" s="84"/>
      <c r="VOK344" s="84"/>
      <c r="VOL344" s="84"/>
      <c r="VOM344" s="84"/>
      <c r="VON344" s="84"/>
      <c r="VOO344" s="84"/>
      <c r="VOP344" s="84"/>
      <c r="VOQ344" s="84"/>
      <c r="VOR344" s="84"/>
      <c r="VOS344" s="84"/>
      <c r="VOT344" s="84"/>
      <c r="VOU344" s="84"/>
      <c r="VOV344" s="84"/>
      <c r="VOW344" s="84"/>
      <c r="VOX344" s="84"/>
      <c r="VOY344" s="84"/>
      <c r="VOZ344" s="84"/>
      <c r="VPA344" s="84"/>
      <c r="VPB344" s="84"/>
      <c r="VPC344" s="84"/>
      <c r="VPD344" s="84"/>
      <c r="VPE344" s="84"/>
      <c r="VPF344" s="84"/>
      <c r="VPG344" s="84"/>
      <c r="VPH344" s="84"/>
      <c r="VPI344" s="84"/>
      <c r="VPJ344" s="84"/>
      <c r="VPK344" s="84"/>
      <c r="VPL344" s="84"/>
      <c r="VPM344" s="84"/>
      <c r="VPN344" s="84"/>
      <c r="VPO344" s="84"/>
      <c r="VPP344" s="84"/>
      <c r="VPQ344" s="84"/>
      <c r="VPR344" s="84"/>
      <c r="VPS344" s="84"/>
      <c r="VPT344" s="84"/>
      <c r="VPU344" s="84"/>
      <c r="VPV344" s="84"/>
      <c r="VPW344" s="84"/>
      <c r="VPX344" s="84"/>
      <c r="VPY344" s="84"/>
      <c r="VPZ344" s="84"/>
      <c r="VQA344" s="84"/>
      <c r="VQB344" s="84"/>
      <c r="VQC344" s="84"/>
      <c r="VQD344" s="84"/>
      <c r="VQE344" s="84"/>
      <c r="VQF344" s="84"/>
      <c r="VQG344" s="84"/>
      <c r="VQH344" s="84"/>
      <c r="VQI344" s="84"/>
      <c r="VQJ344" s="84"/>
      <c r="VQK344" s="84"/>
      <c r="VQL344" s="84"/>
      <c r="VQM344" s="84"/>
      <c r="VQN344" s="84"/>
      <c r="VQO344" s="84"/>
      <c r="VQP344" s="84"/>
      <c r="VQQ344" s="84"/>
      <c r="VQR344" s="84"/>
      <c r="VQS344" s="84"/>
      <c r="VQT344" s="84"/>
      <c r="VQU344" s="84"/>
      <c r="VQV344" s="84"/>
      <c r="VQW344" s="84"/>
      <c r="VQX344" s="84"/>
      <c r="VQY344" s="84"/>
      <c r="VQZ344" s="84"/>
      <c r="VRA344" s="84"/>
      <c r="VRB344" s="84"/>
      <c r="VRC344" s="84"/>
      <c r="VRD344" s="84"/>
      <c r="VRE344" s="84"/>
      <c r="VRF344" s="84"/>
      <c r="VRG344" s="84"/>
      <c r="VRH344" s="84"/>
      <c r="VRI344" s="84"/>
      <c r="VRJ344" s="84"/>
      <c r="VRK344" s="84"/>
      <c r="VRL344" s="84"/>
      <c r="VRM344" s="84"/>
      <c r="VRN344" s="84"/>
      <c r="VRO344" s="84"/>
      <c r="VRP344" s="84"/>
      <c r="VRQ344" s="84"/>
      <c r="VRR344" s="84"/>
      <c r="VRS344" s="84"/>
      <c r="VRT344" s="84"/>
      <c r="VRU344" s="84"/>
      <c r="VRV344" s="84"/>
      <c r="VRW344" s="84"/>
      <c r="VRX344" s="84"/>
      <c r="VRY344" s="84"/>
      <c r="VRZ344" s="84"/>
      <c r="VSA344" s="84"/>
      <c r="VSB344" s="84"/>
      <c r="VSC344" s="84"/>
      <c r="VSD344" s="84"/>
      <c r="VSE344" s="84"/>
      <c r="VSF344" s="84"/>
      <c r="VSG344" s="84"/>
      <c r="VSH344" s="84"/>
      <c r="VSI344" s="84"/>
      <c r="VSJ344" s="84"/>
      <c r="VSK344" s="84"/>
      <c r="VSL344" s="84"/>
      <c r="VSM344" s="84"/>
      <c r="VSN344" s="84"/>
      <c r="VSO344" s="84"/>
      <c r="VSP344" s="84"/>
      <c r="VSQ344" s="84"/>
      <c r="VSR344" s="84"/>
      <c r="VSS344" s="84"/>
      <c r="VST344" s="84"/>
      <c r="VSU344" s="84"/>
      <c r="VSV344" s="84"/>
      <c r="VSW344" s="84"/>
      <c r="VSX344" s="84"/>
      <c r="VSY344" s="84"/>
      <c r="VSZ344" s="84"/>
      <c r="VTA344" s="84"/>
      <c r="VTB344" s="84"/>
      <c r="VTC344" s="84"/>
      <c r="VTD344" s="84"/>
      <c r="VTE344" s="84"/>
      <c r="VTF344" s="84"/>
      <c r="VTG344" s="84"/>
      <c r="VTH344" s="84"/>
      <c r="VTI344" s="84"/>
      <c r="VTJ344" s="84"/>
      <c r="VTK344" s="84"/>
      <c r="VTL344" s="84"/>
      <c r="VTM344" s="84"/>
      <c r="VTN344" s="84"/>
      <c r="VTO344" s="84"/>
      <c r="VTP344" s="84"/>
      <c r="VTQ344" s="84"/>
      <c r="VTR344" s="84"/>
      <c r="VTS344" s="84"/>
      <c r="VTT344" s="84"/>
      <c r="VTU344" s="84"/>
      <c r="VTV344" s="84"/>
      <c r="VTW344" s="84"/>
      <c r="VTX344" s="84"/>
      <c r="VTY344" s="84"/>
      <c r="VTZ344" s="84"/>
      <c r="VUA344" s="84"/>
      <c r="VUB344" s="84"/>
      <c r="VUC344" s="84"/>
      <c r="VUD344" s="84"/>
      <c r="VUE344" s="84"/>
      <c r="VUF344" s="84"/>
      <c r="VUG344" s="84"/>
      <c r="VUH344" s="84"/>
      <c r="VUI344" s="84"/>
      <c r="VUJ344" s="84"/>
      <c r="VUK344" s="84"/>
      <c r="VUL344" s="84"/>
      <c r="VUM344" s="84"/>
      <c r="VUN344" s="84"/>
      <c r="VUO344" s="84"/>
      <c r="VUP344" s="84"/>
      <c r="VUQ344" s="84"/>
      <c r="VUR344" s="84"/>
      <c r="VUS344" s="84"/>
      <c r="VUT344" s="84"/>
      <c r="VUU344" s="84"/>
      <c r="VUV344" s="84"/>
      <c r="VUW344" s="84"/>
      <c r="VUX344" s="84"/>
      <c r="VUY344" s="84"/>
      <c r="VUZ344" s="84"/>
      <c r="VVA344" s="84"/>
      <c r="VVB344" s="84"/>
      <c r="VVC344" s="84"/>
      <c r="VVD344" s="84"/>
      <c r="VVE344" s="84"/>
      <c r="VVF344" s="84"/>
      <c r="VVG344" s="84"/>
      <c r="VVH344" s="84"/>
      <c r="VVI344" s="84"/>
      <c r="VVJ344" s="84"/>
      <c r="VVK344" s="84"/>
      <c r="VVL344" s="84"/>
      <c r="VVM344" s="84"/>
      <c r="VVN344" s="84"/>
      <c r="VVO344" s="84"/>
      <c r="VVP344" s="84"/>
      <c r="VVQ344" s="84"/>
      <c r="VVR344" s="84"/>
      <c r="VVS344" s="84"/>
      <c r="VVT344" s="84"/>
      <c r="VVU344" s="84"/>
      <c r="VVV344" s="84"/>
      <c r="VVW344" s="84"/>
      <c r="VVX344" s="84"/>
      <c r="VVY344" s="84"/>
      <c r="VVZ344" s="84"/>
      <c r="VWA344" s="84"/>
      <c r="VWB344" s="84"/>
      <c r="VWC344" s="84"/>
      <c r="VWD344" s="84"/>
      <c r="VWE344" s="84"/>
      <c r="VWF344" s="84"/>
      <c r="VWG344" s="84"/>
      <c r="VWH344" s="84"/>
      <c r="VWI344" s="84"/>
      <c r="VWJ344" s="84"/>
      <c r="VWK344" s="84"/>
      <c r="VWL344" s="84"/>
      <c r="VWM344" s="84"/>
      <c r="VWN344" s="84"/>
      <c r="VWO344" s="84"/>
      <c r="VWP344" s="84"/>
      <c r="VWQ344" s="84"/>
      <c r="VWR344" s="84"/>
      <c r="VWS344" s="84"/>
      <c r="VWT344" s="84"/>
      <c r="VWU344" s="84"/>
      <c r="VWV344" s="84"/>
      <c r="VWW344" s="84"/>
      <c r="VWX344" s="84"/>
      <c r="VWY344" s="84"/>
      <c r="VWZ344" s="84"/>
      <c r="VXA344" s="84"/>
      <c r="VXB344" s="84"/>
      <c r="VXC344" s="84"/>
      <c r="VXD344" s="84"/>
      <c r="VXE344" s="84"/>
      <c r="VXF344" s="84"/>
      <c r="VXG344" s="84"/>
      <c r="VXH344" s="84"/>
      <c r="VXI344" s="84"/>
      <c r="VXJ344" s="84"/>
      <c r="VXK344" s="84"/>
      <c r="VXL344" s="84"/>
      <c r="VXM344" s="84"/>
      <c r="VXN344" s="84"/>
      <c r="VXO344" s="84"/>
      <c r="VXP344" s="84"/>
      <c r="VXQ344" s="84"/>
      <c r="VXR344" s="84"/>
      <c r="VXS344" s="84"/>
      <c r="VXT344" s="84"/>
      <c r="VXU344" s="84"/>
      <c r="VXV344" s="84"/>
      <c r="VXW344" s="84"/>
      <c r="VXX344" s="84"/>
      <c r="VXY344" s="84"/>
      <c r="VXZ344" s="84"/>
      <c r="VYA344" s="84"/>
      <c r="VYB344" s="84"/>
      <c r="VYC344" s="84"/>
      <c r="VYD344" s="84"/>
      <c r="VYE344" s="84"/>
      <c r="VYF344" s="84"/>
      <c r="VYG344" s="84"/>
      <c r="VYH344" s="84"/>
      <c r="VYI344" s="84"/>
      <c r="VYJ344" s="84"/>
      <c r="VYK344" s="84"/>
      <c r="VYL344" s="84"/>
      <c r="VYM344" s="84"/>
      <c r="VYN344" s="84"/>
      <c r="VYO344" s="84"/>
      <c r="VYP344" s="84"/>
      <c r="VYQ344" s="84"/>
      <c r="VYR344" s="84"/>
      <c r="VYS344" s="84"/>
      <c r="VYT344" s="84"/>
      <c r="VYU344" s="84"/>
      <c r="VYV344" s="84"/>
      <c r="VYW344" s="84"/>
      <c r="VYX344" s="84"/>
      <c r="VYY344" s="84"/>
      <c r="VYZ344" s="84"/>
      <c r="VZA344" s="84"/>
      <c r="VZB344" s="84"/>
      <c r="VZC344" s="84"/>
      <c r="VZD344" s="84"/>
      <c r="VZE344" s="84"/>
      <c r="VZF344" s="84"/>
      <c r="VZG344" s="84"/>
      <c r="VZH344" s="84"/>
      <c r="VZI344" s="84"/>
      <c r="VZJ344" s="84"/>
      <c r="VZK344" s="84"/>
      <c r="VZL344" s="84"/>
      <c r="VZM344" s="84"/>
      <c r="VZN344" s="84"/>
      <c r="VZO344" s="84"/>
      <c r="VZP344" s="84"/>
      <c r="VZQ344" s="84"/>
      <c r="VZR344" s="84"/>
      <c r="VZS344" s="84"/>
      <c r="VZT344" s="84"/>
      <c r="VZU344" s="84"/>
      <c r="VZV344" s="84"/>
      <c r="VZW344" s="84"/>
      <c r="VZX344" s="84"/>
      <c r="VZY344" s="84"/>
      <c r="VZZ344" s="84"/>
      <c r="WAA344" s="84"/>
      <c r="WAB344" s="84"/>
      <c r="WAC344" s="84"/>
      <c r="WAD344" s="84"/>
      <c r="WAE344" s="84"/>
      <c r="WAF344" s="84"/>
      <c r="WAG344" s="84"/>
      <c r="WAH344" s="84"/>
      <c r="WAI344" s="84"/>
      <c r="WAJ344" s="84"/>
      <c r="WAK344" s="84"/>
      <c r="WAL344" s="84"/>
      <c r="WAM344" s="84"/>
      <c r="WAN344" s="84"/>
      <c r="WAO344" s="84"/>
      <c r="WAP344" s="84"/>
      <c r="WAQ344" s="84"/>
      <c r="WAR344" s="84"/>
      <c r="WAS344" s="84"/>
      <c r="WAT344" s="84"/>
      <c r="WAU344" s="84"/>
      <c r="WAV344" s="84"/>
      <c r="WAW344" s="84"/>
      <c r="WAX344" s="84"/>
      <c r="WAY344" s="84"/>
      <c r="WAZ344" s="84"/>
      <c r="WBA344" s="84"/>
      <c r="WBB344" s="84"/>
      <c r="WBC344" s="84"/>
      <c r="WBD344" s="84"/>
      <c r="WBE344" s="84"/>
      <c r="WBF344" s="84"/>
      <c r="WBG344" s="84"/>
      <c r="WBH344" s="84"/>
      <c r="WBI344" s="84"/>
      <c r="WBJ344" s="84"/>
      <c r="WBK344" s="84"/>
      <c r="WBL344" s="84"/>
      <c r="WBM344" s="84"/>
      <c r="WBN344" s="84"/>
      <c r="WBO344" s="84"/>
      <c r="WBP344" s="84"/>
      <c r="WBQ344" s="84"/>
      <c r="WBR344" s="84"/>
      <c r="WBS344" s="84"/>
      <c r="WBT344" s="84"/>
      <c r="WBU344" s="84"/>
      <c r="WBV344" s="84"/>
      <c r="WBW344" s="84"/>
      <c r="WBX344" s="84"/>
      <c r="WBY344" s="84"/>
      <c r="WBZ344" s="84"/>
      <c r="WCA344" s="84"/>
      <c r="WCB344" s="84"/>
      <c r="WCC344" s="84"/>
      <c r="WCD344" s="84"/>
      <c r="WCE344" s="84"/>
      <c r="WCF344" s="84"/>
      <c r="WCG344" s="84"/>
      <c r="WCH344" s="84"/>
      <c r="WCI344" s="84"/>
      <c r="WCJ344" s="84"/>
      <c r="WCK344" s="84"/>
      <c r="WCL344" s="84"/>
      <c r="WCM344" s="84"/>
      <c r="WCN344" s="84"/>
      <c r="WCO344" s="84"/>
      <c r="WCP344" s="84"/>
      <c r="WCQ344" s="84"/>
      <c r="WCR344" s="84"/>
      <c r="WCS344" s="84"/>
      <c r="WCT344" s="84"/>
      <c r="WCU344" s="84"/>
      <c r="WCV344" s="84"/>
      <c r="WCW344" s="84"/>
      <c r="WCX344" s="84"/>
      <c r="WCY344" s="84"/>
      <c r="WCZ344" s="84"/>
      <c r="WDA344" s="84"/>
      <c r="WDB344" s="84"/>
      <c r="WDC344" s="84"/>
      <c r="WDD344" s="84"/>
      <c r="WDE344" s="84"/>
      <c r="WDF344" s="84"/>
      <c r="WDG344" s="84"/>
      <c r="WDH344" s="84"/>
      <c r="WDI344" s="84"/>
      <c r="WDJ344" s="84"/>
      <c r="WDK344" s="84"/>
      <c r="WDL344" s="84"/>
      <c r="WDM344" s="84"/>
      <c r="WDN344" s="84"/>
      <c r="WDO344" s="84"/>
      <c r="WDP344" s="84"/>
      <c r="WDQ344" s="84"/>
      <c r="WDR344" s="84"/>
      <c r="WDS344" s="84"/>
      <c r="WDT344" s="84"/>
      <c r="WDU344" s="84"/>
      <c r="WDV344" s="84"/>
      <c r="WDW344" s="84"/>
      <c r="WDX344" s="84"/>
      <c r="WDY344" s="84"/>
      <c r="WDZ344" s="84"/>
      <c r="WEA344" s="84"/>
      <c r="WEB344" s="84"/>
      <c r="WEC344" s="84"/>
      <c r="WED344" s="84"/>
      <c r="WEE344" s="84"/>
      <c r="WEF344" s="84"/>
      <c r="WEG344" s="84"/>
      <c r="WEH344" s="84"/>
      <c r="WEI344" s="84"/>
      <c r="WEJ344" s="84"/>
      <c r="WEK344" s="84"/>
      <c r="WEL344" s="84"/>
      <c r="WEM344" s="84"/>
      <c r="WEN344" s="84"/>
      <c r="WEO344" s="84"/>
      <c r="WEP344" s="84"/>
      <c r="WEQ344" s="84"/>
      <c r="WER344" s="84"/>
      <c r="WES344" s="84"/>
      <c r="WET344" s="84"/>
      <c r="WEU344" s="84"/>
      <c r="WEV344" s="84"/>
      <c r="WEW344" s="84"/>
      <c r="WEX344" s="84"/>
      <c r="WEY344" s="84"/>
      <c r="WEZ344" s="84"/>
      <c r="WFA344" s="84"/>
      <c r="WFB344" s="84"/>
      <c r="WFC344" s="84"/>
      <c r="WFD344" s="84"/>
      <c r="WFE344" s="84"/>
      <c r="WFF344" s="84"/>
      <c r="WFG344" s="84"/>
      <c r="WFH344" s="84"/>
      <c r="WFI344" s="84"/>
      <c r="WFJ344" s="84"/>
      <c r="WFK344" s="84"/>
      <c r="WFL344" s="84"/>
      <c r="WFM344" s="84"/>
      <c r="WFN344" s="84"/>
      <c r="WFO344" s="84"/>
      <c r="WFP344" s="84"/>
      <c r="WFQ344" s="84"/>
      <c r="WFR344" s="84"/>
      <c r="WFS344" s="84"/>
      <c r="WFT344" s="84"/>
      <c r="WFU344" s="84"/>
      <c r="WFV344" s="84"/>
      <c r="WFW344" s="84"/>
      <c r="WFX344" s="84"/>
      <c r="WFY344" s="84"/>
      <c r="WFZ344" s="84"/>
      <c r="WGA344" s="84"/>
      <c r="WGB344" s="84"/>
      <c r="WGC344" s="84"/>
      <c r="WGD344" s="84"/>
      <c r="WGE344" s="84"/>
      <c r="WGF344" s="84"/>
      <c r="WGG344" s="84"/>
      <c r="WGH344" s="84"/>
      <c r="WGI344" s="84"/>
      <c r="WGJ344" s="84"/>
      <c r="WGK344" s="84"/>
      <c r="WGL344" s="84"/>
      <c r="WGM344" s="84"/>
      <c r="WGN344" s="84"/>
      <c r="WGO344" s="84"/>
      <c r="WGP344" s="84"/>
      <c r="WGQ344" s="84"/>
      <c r="WGR344" s="84"/>
      <c r="WGS344" s="84"/>
      <c r="WGT344" s="84"/>
      <c r="WGU344" s="84"/>
      <c r="WGV344" s="84"/>
      <c r="WGW344" s="84"/>
      <c r="WGX344" s="84"/>
      <c r="WGY344" s="84"/>
      <c r="WGZ344" s="84"/>
      <c r="WHA344" s="84"/>
      <c r="WHB344" s="84"/>
      <c r="WHC344" s="84"/>
      <c r="WHD344" s="84"/>
      <c r="WHE344" s="84"/>
      <c r="WHF344" s="84"/>
      <c r="WHG344" s="84"/>
      <c r="WHH344" s="84"/>
      <c r="WHI344" s="84"/>
      <c r="WHJ344" s="84"/>
      <c r="WHK344" s="84"/>
      <c r="WHL344" s="84"/>
      <c r="WHM344" s="84"/>
      <c r="WHN344" s="84"/>
      <c r="WHO344" s="84"/>
      <c r="WHP344" s="84"/>
      <c r="WHQ344" s="84"/>
      <c r="WHR344" s="84"/>
      <c r="WHS344" s="84"/>
      <c r="WHT344" s="84"/>
      <c r="WHU344" s="84"/>
      <c r="WHV344" s="84"/>
      <c r="WHW344" s="84"/>
      <c r="WHX344" s="84"/>
      <c r="WHY344" s="84"/>
      <c r="WHZ344" s="84"/>
      <c r="WIA344" s="84"/>
      <c r="WIB344" s="84"/>
      <c r="WIC344" s="84"/>
      <c r="WID344" s="84"/>
      <c r="WIE344" s="84"/>
      <c r="WIF344" s="84"/>
      <c r="WIG344" s="84"/>
      <c r="WIH344" s="84"/>
      <c r="WII344" s="84"/>
      <c r="WIJ344" s="84"/>
      <c r="WIK344" s="84"/>
      <c r="WIL344" s="84"/>
      <c r="WIM344" s="84"/>
      <c r="WIN344" s="84"/>
      <c r="WIO344" s="84"/>
      <c r="WIP344" s="84"/>
      <c r="WIQ344" s="84"/>
      <c r="WIR344" s="84"/>
      <c r="WIS344" s="84"/>
      <c r="WIT344" s="84"/>
      <c r="WIU344" s="84"/>
      <c r="WIV344" s="84"/>
      <c r="WIW344" s="84"/>
      <c r="WIX344" s="84"/>
      <c r="WIY344" s="84"/>
      <c r="WIZ344" s="84"/>
      <c r="WJA344" s="84"/>
      <c r="WJB344" s="84"/>
      <c r="WJC344" s="84"/>
      <c r="WJD344" s="84"/>
      <c r="WJE344" s="84"/>
      <c r="WJF344" s="84"/>
      <c r="WJG344" s="84"/>
      <c r="WJH344" s="84"/>
      <c r="WJI344" s="84"/>
      <c r="WJJ344" s="84"/>
      <c r="WJK344" s="84"/>
      <c r="WJL344" s="84"/>
      <c r="WJM344" s="84"/>
      <c r="WJN344" s="84"/>
      <c r="WJO344" s="84"/>
      <c r="WJP344" s="84"/>
      <c r="WJQ344" s="84"/>
      <c r="WJR344" s="84"/>
      <c r="WJS344" s="84"/>
      <c r="WJT344" s="84"/>
      <c r="WJU344" s="84"/>
      <c r="WJV344" s="84"/>
      <c r="WJW344" s="84"/>
      <c r="WJX344" s="84"/>
      <c r="WJY344" s="84"/>
      <c r="WJZ344" s="84"/>
      <c r="WKA344" s="84"/>
      <c r="WKB344" s="84"/>
      <c r="WKC344" s="84"/>
      <c r="WKD344" s="84"/>
      <c r="WKE344" s="84"/>
      <c r="WKF344" s="84"/>
      <c r="WKG344" s="84"/>
      <c r="WKH344" s="84"/>
      <c r="WKI344" s="84"/>
      <c r="WKJ344" s="84"/>
      <c r="WKK344" s="84"/>
      <c r="WKL344" s="84"/>
      <c r="WKM344" s="84"/>
      <c r="WKN344" s="84"/>
      <c r="WKO344" s="84"/>
      <c r="WKP344" s="84"/>
      <c r="WKQ344" s="84"/>
      <c r="WKR344" s="84"/>
      <c r="WKS344" s="84"/>
      <c r="WKT344" s="84"/>
      <c r="WKU344" s="84"/>
      <c r="WKV344" s="84"/>
      <c r="WKW344" s="84"/>
      <c r="WKX344" s="84"/>
      <c r="WKY344" s="84"/>
      <c r="WKZ344" s="84"/>
      <c r="WLA344" s="84"/>
      <c r="WLB344" s="84"/>
      <c r="WLC344" s="84"/>
      <c r="WLD344" s="84"/>
      <c r="WLE344" s="84"/>
      <c r="WLF344" s="84"/>
      <c r="WLG344" s="84"/>
      <c r="WLH344" s="84"/>
      <c r="WLI344" s="84"/>
      <c r="WLJ344" s="84"/>
      <c r="WLK344" s="84"/>
      <c r="WLL344" s="84"/>
      <c r="WLM344" s="84"/>
      <c r="WLN344" s="84"/>
      <c r="WLO344" s="84"/>
      <c r="WLP344" s="84"/>
      <c r="WLQ344" s="84"/>
      <c r="WLR344" s="84"/>
      <c r="WLS344" s="84"/>
      <c r="WLT344" s="84"/>
      <c r="WLU344" s="84"/>
      <c r="WLV344" s="84"/>
      <c r="WLW344" s="84"/>
      <c r="WLX344" s="84"/>
      <c r="WLY344" s="84"/>
      <c r="WLZ344" s="84"/>
      <c r="WMA344" s="84"/>
      <c r="WMB344" s="84"/>
      <c r="WMC344" s="84"/>
      <c r="WMD344" s="84"/>
      <c r="WME344" s="84"/>
      <c r="WMF344" s="84"/>
      <c r="WMG344" s="84"/>
      <c r="WMH344" s="84"/>
      <c r="WMI344" s="84"/>
      <c r="WMJ344" s="84"/>
      <c r="WMK344" s="84"/>
      <c r="WML344" s="84"/>
      <c r="WMM344" s="84"/>
      <c r="WMN344" s="84"/>
      <c r="WMO344" s="84"/>
      <c r="WMP344" s="84"/>
      <c r="WMQ344" s="84"/>
      <c r="WMR344" s="84"/>
      <c r="WMS344" s="84"/>
      <c r="WMT344" s="84"/>
      <c r="WMU344" s="84"/>
      <c r="WMV344" s="84"/>
      <c r="WMW344" s="84"/>
      <c r="WMX344" s="84"/>
      <c r="WMY344" s="84"/>
      <c r="WMZ344" s="84"/>
      <c r="WNA344" s="84"/>
      <c r="WNB344" s="84"/>
      <c r="WNC344" s="84"/>
      <c r="WND344" s="84"/>
      <c r="WNE344" s="84"/>
      <c r="WNF344" s="84"/>
      <c r="WNG344" s="84"/>
      <c r="WNH344" s="84"/>
      <c r="WNI344" s="84"/>
      <c r="WNJ344" s="84"/>
      <c r="WNK344" s="84"/>
      <c r="WNL344" s="84"/>
      <c r="WNM344" s="84"/>
      <c r="WNN344" s="84"/>
      <c r="WNO344" s="84"/>
      <c r="WNP344" s="84"/>
      <c r="WNQ344" s="84"/>
      <c r="WNR344" s="84"/>
      <c r="WNS344" s="84"/>
      <c r="WNT344" s="84"/>
      <c r="WNU344" s="84"/>
      <c r="WNV344" s="84"/>
      <c r="WNW344" s="84"/>
      <c r="WNX344" s="84"/>
      <c r="WNY344" s="84"/>
      <c r="WNZ344" s="84"/>
      <c r="WOA344" s="84"/>
      <c r="WOB344" s="84"/>
      <c r="WOC344" s="84"/>
      <c r="WOD344" s="84"/>
      <c r="WOE344" s="84"/>
      <c r="WOF344" s="84"/>
      <c r="WOG344" s="84"/>
      <c r="WOH344" s="84"/>
      <c r="WOI344" s="84"/>
      <c r="WOJ344" s="84"/>
      <c r="WOK344" s="84"/>
      <c r="WOL344" s="84"/>
      <c r="WOM344" s="84"/>
      <c r="WON344" s="84"/>
      <c r="WOO344" s="84"/>
      <c r="WOP344" s="84"/>
      <c r="WOQ344" s="84"/>
      <c r="WOR344" s="84"/>
      <c r="WOS344" s="84"/>
      <c r="WOT344" s="84"/>
      <c r="WOU344" s="84"/>
      <c r="WOV344" s="84"/>
      <c r="WOW344" s="84"/>
      <c r="WOX344" s="84"/>
      <c r="WOY344" s="84"/>
      <c r="WOZ344" s="84"/>
      <c r="WPA344" s="84"/>
      <c r="WPB344" s="84"/>
      <c r="WPC344" s="84"/>
      <c r="WPD344" s="84"/>
      <c r="WPE344" s="84"/>
      <c r="WPF344" s="84"/>
      <c r="WPG344" s="84"/>
      <c r="WPH344" s="84"/>
      <c r="WPI344" s="84"/>
      <c r="WPJ344" s="84"/>
      <c r="WPK344" s="84"/>
      <c r="WPL344" s="84"/>
      <c r="WPM344" s="84"/>
      <c r="WPN344" s="84"/>
      <c r="WPO344" s="84"/>
      <c r="WPP344" s="84"/>
      <c r="WPQ344" s="84"/>
      <c r="WPR344" s="84"/>
      <c r="WPS344" s="84"/>
      <c r="WPT344" s="84"/>
      <c r="WPU344" s="84"/>
      <c r="WPV344" s="84"/>
      <c r="WPW344" s="84"/>
      <c r="WPX344" s="84"/>
      <c r="WPY344" s="84"/>
      <c r="WPZ344" s="84"/>
      <c r="WQA344" s="84"/>
      <c r="WQB344" s="84"/>
      <c r="WQC344" s="84"/>
      <c r="WQD344" s="84"/>
      <c r="WQE344" s="84"/>
      <c r="WQF344" s="84"/>
      <c r="WQG344" s="84"/>
      <c r="WQH344" s="84"/>
      <c r="WQI344" s="84"/>
      <c r="WQJ344" s="84"/>
      <c r="WQK344" s="84"/>
      <c r="WQL344" s="84"/>
      <c r="WQM344" s="84"/>
      <c r="WQN344" s="84"/>
      <c r="WQO344" s="84"/>
      <c r="WQP344" s="84"/>
      <c r="WQQ344" s="84"/>
      <c r="WQR344" s="84"/>
      <c r="WQS344" s="84"/>
      <c r="WQT344" s="84"/>
      <c r="WQU344" s="84"/>
      <c r="WQV344" s="84"/>
      <c r="WQW344" s="84"/>
      <c r="WQX344" s="84"/>
      <c r="WQY344" s="84"/>
      <c r="WQZ344" s="84"/>
      <c r="WRA344" s="84"/>
      <c r="WRB344" s="84"/>
      <c r="WRC344" s="84"/>
      <c r="WRD344" s="84"/>
      <c r="WRE344" s="84"/>
      <c r="WRF344" s="84"/>
      <c r="WRG344" s="84"/>
      <c r="WRH344" s="84"/>
      <c r="WRI344" s="84"/>
      <c r="WRJ344" s="84"/>
      <c r="WRK344" s="84"/>
      <c r="WRL344" s="84"/>
      <c r="WRM344" s="84"/>
      <c r="WRN344" s="84"/>
      <c r="WRO344" s="84"/>
      <c r="WRP344" s="84"/>
      <c r="WRQ344" s="84"/>
      <c r="WRR344" s="84"/>
      <c r="WRS344" s="84"/>
      <c r="WRT344" s="84"/>
      <c r="WRU344" s="84"/>
      <c r="WRV344" s="84"/>
      <c r="WRW344" s="84"/>
      <c r="WRX344" s="84"/>
      <c r="WRY344" s="84"/>
      <c r="WRZ344" s="84"/>
      <c r="WSA344" s="84"/>
      <c r="WSB344" s="84"/>
      <c r="WSC344" s="84"/>
      <c r="WSD344" s="84"/>
      <c r="WSE344" s="84"/>
      <c r="WSF344" s="84"/>
      <c r="WSG344" s="84"/>
      <c r="WSH344" s="84"/>
      <c r="WSI344" s="84"/>
      <c r="WSJ344" s="84"/>
      <c r="WSK344" s="84"/>
      <c r="WSL344" s="84"/>
      <c r="WSM344" s="84"/>
      <c r="WSN344" s="84"/>
      <c r="WSO344" s="84"/>
      <c r="WSP344" s="84"/>
      <c r="WSQ344" s="84"/>
      <c r="WSR344" s="84"/>
      <c r="WSS344" s="84"/>
      <c r="WST344" s="84"/>
      <c r="WSU344" s="84"/>
      <c r="WSV344" s="84"/>
      <c r="WSW344" s="84"/>
      <c r="WSX344" s="84"/>
      <c r="WSY344" s="84"/>
      <c r="WSZ344" s="84"/>
      <c r="WTA344" s="84"/>
      <c r="WTB344" s="84"/>
      <c r="WTC344" s="84"/>
      <c r="WTD344" s="84"/>
      <c r="WTE344" s="84"/>
      <c r="WTF344" s="84"/>
      <c r="WTG344" s="84"/>
      <c r="WTH344" s="84"/>
      <c r="WTI344" s="84"/>
      <c r="WTJ344" s="84"/>
      <c r="WTK344" s="84"/>
      <c r="WTL344" s="84"/>
      <c r="WTM344" s="84"/>
      <c r="WTN344" s="84"/>
      <c r="WTO344" s="84"/>
      <c r="WTP344" s="84"/>
      <c r="WTQ344" s="84"/>
      <c r="WTR344" s="84"/>
      <c r="WTS344" s="84"/>
      <c r="WTT344" s="84"/>
      <c r="WTU344" s="84"/>
      <c r="WTV344" s="84"/>
      <c r="WTW344" s="84"/>
      <c r="WTX344" s="84"/>
      <c r="WTY344" s="84"/>
      <c r="WTZ344" s="84"/>
      <c r="WUA344" s="84"/>
      <c r="WUB344" s="84"/>
      <c r="WUC344" s="84"/>
      <c r="WUD344" s="84"/>
      <c r="WUE344" s="84"/>
      <c r="WUF344" s="84"/>
      <c r="WUG344" s="84"/>
      <c r="WUH344" s="84"/>
      <c r="WUI344" s="84"/>
      <c r="WUJ344" s="84"/>
      <c r="WUK344" s="84"/>
      <c r="WUL344" s="84"/>
      <c r="WUM344" s="84"/>
      <c r="WUN344" s="84"/>
      <c r="WUO344" s="84"/>
      <c r="WUP344" s="84"/>
      <c r="WUQ344" s="84"/>
      <c r="WUR344" s="84"/>
      <c r="WUS344" s="84"/>
      <c r="WUT344" s="84"/>
      <c r="WUU344" s="84"/>
      <c r="WUV344" s="84"/>
      <c r="WUW344" s="84"/>
      <c r="WUX344" s="84"/>
      <c r="WUY344" s="84"/>
      <c r="WUZ344" s="84"/>
      <c r="WVA344" s="84"/>
      <c r="WVB344" s="84"/>
      <c r="WVC344" s="84"/>
      <c r="WVD344" s="84"/>
      <c r="WVE344" s="84"/>
      <c r="WVF344" s="84"/>
      <c r="WVG344" s="84"/>
      <c r="WVH344" s="84"/>
      <c r="WVI344" s="84"/>
      <c r="WVJ344" s="84"/>
      <c r="WVK344" s="84"/>
      <c r="WVL344" s="84"/>
      <c r="WVM344" s="84"/>
      <c r="WVN344" s="84"/>
      <c r="WVO344" s="84"/>
      <c r="WVP344" s="84"/>
      <c r="WVQ344" s="84"/>
      <c r="WVR344" s="84"/>
      <c r="WVS344" s="84"/>
      <c r="WVT344" s="84"/>
      <c r="WVU344" s="84"/>
      <c r="WVV344" s="84"/>
      <c r="WVW344" s="84"/>
      <c r="WVX344" s="84"/>
      <c r="WVY344" s="84"/>
      <c r="WVZ344" s="84"/>
      <c r="WWA344" s="84"/>
      <c r="WWB344" s="84"/>
      <c r="WWC344" s="84"/>
      <c r="WWD344" s="84"/>
      <c r="WWE344" s="84"/>
      <c r="WWF344" s="84"/>
      <c r="WWG344" s="84"/>
      <c r="WWH344" s="84"/>
      <c r="WWI344" s="84"/>
      <c r="WWJ344" s="84"/>
      <c r="WWK344" s="84"/>
      <c r="WWL344" s="84"/>
      <c r="WWM344" s="84"/>
      <c r="WWN344" s="84"/>
      <c r="WWO344" s="84"/>
      <c r="WWP344" s="84"/>
      <c r="WWQ344" s="84"/>
      <c r="WWR344" s="84"/>
      <c r="WWS344" s="84"/>
      <c r="WWT344" s="84"/>
      <c r="WWU344" s="84"/>
      <c r="WWV344" s="84"/>
      <c r="WWW344" s="84"/>
      <c r="WWX344" s="84"/>
      <c r="WWY344" s="84"/>
      <c r="WWZ344" s="84"/>
      <c r="WXA344" s="84"/>
      <c r="WXB344" s="84"/>
      <c r="WXC344" s="84"/>
      <c r="WXD344" s="84"/>
      <c r="WXE344" s="84"/>
      <c r="WXF344" s="84"/>
      <c r="WXG344" s="84"/>
      <c r="WXH344" s="84"/>
      <c r="WXI344" s="84"/>
      <c r="WXJ344" s="84"/>
      <c r="WXK344" s="84"/>
      <c r="WXL344" s="84"/>
      <c r="WXM344" s="84"/>
      <c r="WXN344" s="84"/>
      <c r="WXO344" s="84"/>
      <c r="WXP344" s="84"/>
      <c r="WXQ344" s="84"/>
      <c r="WXR344" s="84"/>
      <c r="WXS344" s="84"/>
      <c r="WXT344" s="84"/>
      <c r="WXU344" s="84"/>
      <c r="WXV344" s="84"/>
      <c r="WXW344" s="84"/>
      <c r="WXX344" s="84"/>
      <c r="WXY344" s="84"/>
      <c r="WXZ344" s="84"/>
      <c r="WYA344" s="84"/>
      <c r="WYB344" s="84"/>
      <c r="WYC344" s="84"/>
      <c r="WYD344" s="84"/>
      <c r="WYE344" s="84"/>
      <c r="WYF344" s="84"/>
      <c r="WYG344" s="84"/>
      <c r="WYH344" s="84"/>
      <c r="WYI344" s="84"/>
      <c r="WYJ344" s="84"/>
      <c r="WYK344" s="84"/>
      <c r="WYL344" s="84"/>
      <c r="WYM344" s="84"/>
      <c r="WYN344" s="84"/>
      <c r="WYO344" s="84"/>
      <c r="WYP344" s="84"/>
      <c r="WYQ344" s="84"/>
      <c r="WYR344" s="84"/>
      <c r="WYS344" s="84"/>
      <c r="WYT344" s="84"/>
      <c r="WYU344" s="84"/>
      <c r="WYV344" s="84"/>
      <c r="WYW344" s="84"/>
      <c r="WYX344" s="84"/>
      <c r="WYY344" s="84"/>
      <c r="WYZ344" s="84"/>
      <c r="WZA344" s="84"/>
      <c r="WZB344" s="84"/>
      <c r="WZC344" s="84"/>
      <c r="WZD344" s="84"/>
      <c r="WZE344" s="84"/>
      <c r="WZF344" s="84"/>
      <c r="WZG344" s="84"/>
      <c r="WZH344" s="84"/>
      <c r="WZI344" s="84"/>
      <c r="WZJ344" s="84"/>
      <c r="WZK344" s="84"/>
      <c r="WZL344" s="84"/>
      <c r="WZM344" s="84"/>
      <c r="WZN344" s="84"/>
      <c r="WZO344" s="84"/>
      <c r="WZP344" s="84"/>
      <c r="WZQ344" s="84"/>
      <c r="WZR344" s="84"/>
      <c r="WZS344" s="84"/>
      <c r="WZT344" s="84"/>
      <c r="WZU344" s="84"/>
      <c r="WZV344" s="84"/>
      <c r="WZW344" s="84"/>
      <c r="WZX344" s="84"/>
      <c r="WZY344" s="84"/>
      <c r="WZZ344" s="84"/>
      <c r="XAA344" s="84"/>
      <c r="XAB344" s="84"/>
      <c r="XAC344" s="84"/>
      <c r="XAD344" s="84"/>
      <c r="XAE344" s="84"/>
      <c r="XAF344" s="84"/>
      <c r="XAG344" s="84"/>
      <c r="XAH344" s="84"/>
      <c r="XAI344" s="84"/>
      <c r="XAJ344" s="84"/>
      <c r="XAK344" s="84"/>
      <c r="XAL344" s="84"/>
      <c r="XAM344" s="84"/>
      <c r="XAN344" s="84"/>
      <c r="XAO344" s="84"/>
      <c r="XAP344" s="84"/>
      <c r="XAQ344" s="84"/>
      <c r="XAR344" s="84"/>
      <c r="XAS344" s="84"/>
      <c r="XAT344" s="84"/>
      <c r="XAU344" s="84"/>
      <c r="XAV344" s="84"/>
      <c r="XAW344" s="84"/>
      <c r="XAX344" s="84"/>
      <c r="XAY344" s="84"/>
      <c r="XAZ344" s="84"/>
      <c r="XBA344" s="84"/>
      <c r="XBB344" s="84"/>
      <c r="XBC344" s="84"/>
      <c r="XBD344" s="84"/>
      <c r="XBE344" s="84"/>
      <c r="XBF344" s="84"/>
      <c r="XBG344" s="84"/>
      <c r="XBH344" s="84"/>
      <c r="XBI344" s="84"/>
      <c r="XBJ344" s="84"/>
      <c r="XBK344" s="84"/>
      <c r="XBL344" s="84"/>
      <c r="XBM344" s="84"/>
      <c r="XBN344" s="84"/>
      <c r="XBO344" s="84"/>
      <c r="XBP344" s="84"/>
      <c r="XBQ344" s="84"/>
      <c r="XBR344" s="84"/>
      <c r="XBS344" s="84"/>
      <c r="XBT344" s="84"/>
      <c r="XBU344" s="84"/>
      <c r="XBV344" s="84"/>
      <c r="XBW344" s="84"/>
      <c r="XBX344" s="84"/>
      <c r="XBY344" s="84"/>
      <c r="XBZ344" s="84"/>
      <c r="XCA344" s="84"/>
      <c r="XCB344" s="84"/>
      <c r="XCC344" s="84"/>
      <c r="XCD344" s="84"/>
      <c r="XCE344" s="84"/>
      <c r="XCF344" s="84"/>
      <c r="XCG344" s="84"/>
      <c r="XCH344" s="84"/>
      <c r="XCI344" s="84"/>
      <c r="XCJ344" s="84"/>
      <c r="XCK344" s="84"/>
      <c r="XCL344" s="84"/>
      <c r="XCM344" s="84"/>
      <c r="XCN344" s="84"/>
      <c r="XCO344" s="84"/>
      <c r="XCP344" s="84"/>
      <c r="XCQ344" s="84"/>
      <c r="XCR344" s="84"/>
      <c r="XCS344" s="84"/>
      <c r="XCT344" s="84"/>
      <c r="XCU344" s="84"/>
      <c r="XCV344" s="84"/>
      <c r="XCW344" s="84"/>
      <c r="XCX344" s="84"/>
      <c r="XCY344" s="84"/>
      <c r="XCZ344" s="84"/>
      <c r="XDA344" s="84"/>
      <c r="XDB344" s="84"/>
      <c r="XDC344" s="84"/>
      <c r="XDD344" s="84"/>
      <c r="XDE344" s="84"/>
      <c r="XDF344" s="84"/>
      <c r="XDG344" s="84"/>
      <c r="XDH344" s="84"/>
      <c r="XDI344" s="84"/>
      <c r="XDJ344" s="84"/>
      <c r="XDK344" s="84"/>
      <c r="XDL344" s="84"/>
      <c r="XDM344" s="84"/>
      <c r="XDN344" s="84"/>
      <c r="XDO344" s="84"/>
      <c r="XDP344" s="84"/>
      <c r="XDQ344" s="84"/>
      <c r="XDR344" s="84"/>
      <c r="XDS344" s="84"/>
      <c r="XDT344" s="84"/>
      <c r="XDU344" s="84"/>
      <c r="XDV344" s="84"/>
      <c r="XDW344" s="84"/>
      <c r="XDX344" s="84"/>
      <c r="XDY344" s="84"/>
      <c r="XDZ344" s="84"/>
      <c r="XEA344" s="84"/>
      <c r="XEB344" s="84"/>
      <c r="XEC344" s="84"/>
      <c r="XED344" s="84"/>
      <c r="XEE344" s="84"/>
      <c r="XEF344" s="84"/>
      <c r="XEG344" s="84"/>
      <c r="XEH344" s="84"/>
      <c r="XEI344" s="84"/>
      <c r="XEJ344" s="84"/>
      <c r="XEK344" s="84"/>
      <c r="XEL344" s="84"/>
      <c r="XEM344" s="84"/>
      <c r="XEN344" s="84"/>
      <c r="XEO344" s="84"/>
      <c r="XEP344" s="84"/>
      <c r="XEQ344" s="84"/>
      <c r="XER344" s="84"/>
      <c r="XES344" s="84"/>
      <c r="XET344" s="84"/>
      <c r="XEU344" s="84"/>
      <c r="XEV344" s="84"/>
      <c r="XEW344" s="84"/>
      <c r="XEX344" s="84"/>
      <c r="XEY344" s="84"/>
      <c r="XEZ344" s="84"/>
      <c r="XFA344" s="84"/>
      <c r="XFB344" s="84"/>
      <c r="XFC344" s="84"/>
      <c r="XFD344" s="84"/>
    </row>
    <row r="345" spans="1:16384" x14ac:dyDescent="0.25">
      <c r="A345" s="84" t="s">
        <v>487</v>
      </c>
      <c r="B345" s="84"/>
      <c r="C345" s="84"/>
      <c r="D345" s="84"/>
      <c r="E345" s="84"/>
      <c r="F345" s="84"/>
      <c r="G345" s="84"/>
      <c r="H345" s="2">
        <f>435*1.8</f>
        <v>783</v>
      </c>
    </row>
    <row r="346" spans="1:16384" x14ac:dyDescent="0.25">
      <c r="A346" s="84" t="s">
        <v>564</v>
      </c>
      <c r="B346" s="84"/>
      <c r="C346" s="84"/>
      <c r="D346" s="84"/>
      <c r="E346" s="84"/>
      <c r="F346" s="84"/>
      <c r="G346" s="84"/>
      <c r="H346" s="2">
        <f>5273*1.8</f>
        <v>9491.4</v>
      </c>
      <c r="I346" s="2"/>
      <c r="J346" s="2"/>
      <c r="K346" s="2"/>
      <c r="L346" s="2"/>
      <c r="M346" s="2"/>
      <c r="N346" s="2"/>
      <c r="O346" s="84"/>
      <c r="P346" s="84"/>
      <c r="Q346" s="84"/>
      <c r="R346" s="84"/>
      <c r="S346" s="84"/>
      <c r="T346" s="84"/>
      <c r="U346" s="84"/>
      <c r="V346" s="84"/>
      <c r="W346" s="84"/>
      <c r="X346" s="84"/>
      <c r="Y346" s="84"/>
      <c r="Z346" s="84"/>
      <c r="AA346" s="84"/>
      <c r="AB346" s="84"/>
      <c r="AC346" s="84"/>
      <c r="AD346" s="84"/>
      <c r="AE346" s="84"/>
      <c r="AF346" s="84"/>
      <c r="AG346" s="84"/>
      <c r="AH346" s="84"/>
      <c r="AI346" s="84"/>
      <c r="AJ346" s="84"/>
      <c r="AK346" s="84"/>
      <c r="AL346" s="84"/>
      <c r="AM346" s="84"/>
      <c r="AN346" s="84"/>
      <c r="AO346" s="84"/>
      <c r="AP346" s="84"/>
      <c r="AQ346" s="84"/>
      <c r="AR346" s="84"/>
      <c r="AS346" s="84"/>
      <c r="AT346" s="84"/>
      <c r="AU346" s="84"/>
      <c r="AV346" s="84"/>
      <c r="AW346" s="84"/>
      <c r="AX346" s="84"/>
      <c r="AY346" s="84"/>
      <c r="AZ346" s="84"/>
      <c r="BA346" s="84"/>
      <c r="BB346" s="84"/>
      <c r="BC346" s="84"/>
      <c r="BD346" s="84"/>
      <c r="BE346" s="84"/>
      <c r="BF346" s="84"/>
      <c r="BG346" s="84"/>
      <c r="BH346" s="84"/>
      <c r="BI346" s="84"/>
      <c r="BJ346" s="84"/>
      <c r="BK346" s="84"/>
      <c r="BL346" s="84"/>
      <c r="BM346" s="84"/>
      <c r="BN346" s="84"/>
      <c r="BO346" s="84"/>
      <c r="BP346" s="84"/>
      <c r="BQ346" s="84"/>
      <c r="BR346" s="84"/>
      <c r="BS346" s="84"/>
      <c r="BT346" s="84"/>
      <c r="BU346" s="84"/>
      <c r="BV346" s="84"/>
      <c r="BW346" s="84"/>
      <c r="BX346" s="84"/>
      <c r="BY346" s="84"/>
      <c r="BZ346" s="84"/>
      <c r="CA346" s="84"/>
      <c r="CB346" s="84"/>
      <c r="CC346" s="84"/>
      <c r="CD346" s="84"/>
      <c r="CE346" s="84"/>
      <c r="CF346" s="84"/>
      <c r="CG346" s="84"/>
      <c r="CH346" s="84"/>
      <c r="CI346" s="84"/>
      <c r="CJ346" s="84"/>
      <c r="CK346" s="84"/>
      <c r="CL346" s="84"/>
      <c r="CM346" s="84"/>
      <c r="CN346" s="84"/>
      <c r="CO346" s="84"/>
      <c r="CP346" s="84"/>
      <c r="CQ346" s="84"/>
      <c r="CR346" s="84"/>
      <c r="CS346" s="84"/>
      <c r="CT346" s="84"/>
      <c r="CU346" s="84"/>
      <c r="CV346" s="84"/>
      <c r="CW346" s="84"/>
      <c r="CX346" s="84"/>
      <c r="CY346" s="84"/>
      <c r="CZ346" s="84"/>
      <c r="DA346" s="84"/>
      <c r="DB346" s="84"/>
      <c r="DC346" s="84"/>
      <c r="DD346" s="84"/>
      <c r="DE346" s="84"/>
      <c r="DF346" s="84"/>
      <c r="DG346" s="84"/>
      <c r="DH346" s="84"/>
      <c r="DI346" s="84"/>
      <c r="DJ346" s="84"/>
      <c r="DK346" s="84"/>
      <c r="DL346" s="84"/>
      <c r="DM346" s="84"/>
      <c r="DN346" s="84"/>
      <c r="DO346" s="84"/>
      <c r="DP346" s="84"/>
      <c r="DQ346" s="84"/>
      <c r="DR346" s="84"/>
      <c r="DS346" s="84"/>
      <c r="DT346" s="84"/>
      <c r="DU346" s="84"/>
      <c r="DV346" s="84"/>
      <c r="DW346" s="84"/>
      <c r="DX346" s="84"/>
      <c r="DY346" s="84"/>
      <c r="DZ346" s="84"/>
      <c r="EA346" s="84"/>
      <c r="EB346" s="84"/>
      <c r="EC346" s="84"/>
      <c r="ED346" s="84"/>
      <c r="EE346" s="84"/>
      <c r="EF346" s="84"/>
      <c r="EG346" s="84"/>
      <c r="EH346" s="84"/>
      <c r="EI346" s="84"/>
      <c r="EJ346" s="84"/>
      <c r="EK346" s="84"/>
      <c r="EL346" s="84"/>
      <c r="EM346" s="84"/>
      <c r="EN346" s="84"/>
      <c r="EO346" s="84"/>
      <c r="EP346" s="84"/>
      <c r="EQ346" s="84"/>
      <c r="ER346" s="84"/>
      <c r="ES346" s="84"/>
      <c r="ET346" s="84"/>
      <c r="EU346" s="84"/>
      <c r="EV346" s="84"/>
      <c r="EW346" s="84"/>
      <c r="EX346" s="84"/>
      <c r="EY346" s="84"/>
      <c r="EZ346" s="84"/>
      <c r="FA346" s="84"/>
      <c r="FB346" s="84"/>
      <c r="FC346" s="84"/>
      <c r="FD346" s="84"/>
      <c r="FE346" s="84"/>
      <c r="FF346" s="84"/>
      <c r="FG346" s="84"/>
      <c r="FH346" s="84"/>
      <c r="FI346" s="84"/>
      <c r="FJ346" s="84"/>
      <c r="FK346" s="84"/>
      <c r="FL346" s="84"/>
      <c r="FM346" s="84"/>
      <c r="FN346" s="84"/>
      <c r="FO346" s="84"/>
      <c r="FP346" s="84"/>
      <c r="FQ346" s="84"/>
      <c r="FR346" s="84"/>
      <c r="FS346" s="84"/>
      <c r="FT346" s="84"/>
      <c r="FU346" s="84"/>
      <c r="FV346" s="84"/>
      <c r="FW346" s="84"/>
      <c r="FX346" s="84"/>
      <c r="FY346" s="84"/>
      <c r="FZ346" s="84"/>
      <c r="GA346" s="84"/>
      <c r="GB346" s="84"/>
      <c r="GC346" s="84"/>
      <c r="GD346" s="84"/>
      <c r="GE346" s="84"/>
      <c r="GF346" s="84"/>
      <c r="GG346" s="84"/>
      <c r="GH346" s="84"/>
      <c r="GI346" s="84"/>
      <c r="GJ346" s="84"/>
      <c r="GK346" s="84"/>
      <c r="GL346" s="84"/>
      <c r="GM346" s="84"/>
      <c r="GN346" s="84"/>
      <c r="GO346" s="84"/>
      <c r="GP346" s="84"/>
      <c r="GQ346" s="84"/>
      <c r="GR346" s="84"/>
      <c r="GS346" s="84"/>
      <c r="GT346" s="84"/>
      <c r="GU346" s="84"/>
      <c r="GV346" s="84"/>
      <c r="GW346" s="84"/>
      <c r="GX346" s="84"/>
      <c r="GY346" s="84"/>
      <c r="GZ346" s="84"/>
      <c r="HA346" s="84"/>
      <c r="HB346" s="84"/>
      <c r="HC346" s="84"/>
      <c r="HD346" s="84"/>
      <c r="HE346" s="84"/>
      <c r="HF346" s="84"/>
      <c r="HG346" s="84"/>
      <c r="HH346" s="84"/>
      <c r="HI346" s="84"/>
      <c r="HJ346" s="84"/>
      <c r="HK346" s="84"/>
      <c r="HL346" s="84"/>
      <c r="HM346" s="84"/>
      <c r="HN346" s="84"/>
      <c r="HO346" s="84"/>
      <c r="HP346" s="84"/>
      <c r="HQ346" s="84"/>
      <c r="HR346" s="84"/>
      <c r="HS346" s="84"/>
      <c r="HT346" s="84"/>
      <c r="HU346" s="84"/>
      <c r="HV346" s="84"/>
      <c r="HW346" s="84"/>
      <c r="HX346" s="84"/>
      <c r="HY346" s="84"/>
      <c r="HZ346" s="84"/>
      <c r="IA346" s="84"/>
      <c r="IB346" s="84"/>
      <c r="IC346" s="84"/>
      <c r="ID346" s="84"/>
      <c r="IE346" s="84"/>
      <c r="IF346" s="84"/>
      <c r="IG346" s="84"/>
      <c r="IH346" s="84"/>
      <c r="II346" s="84"/>
      <c r="IJ346" s="84"/>
      <c r="IK346" s="84"/>
      <c r="IL346" s="84"/>
      <c r="IM346" s="84"/>
      <c r="IN346" s="84"/>
      <c r="IO346" s="84"/>
      <c r="IP346" s="84"/>
      <c r="IQ346" s="84"/>
      <c r="IR346" s="84"/>
      <c r="IS346" s="84"/>
      <c r="IT346" s="84"/>
      <c r="IU346" s="84"/>
      <c r="IV346" s="84"/>
      <c r="IW346" s="84"/>
      <c r="IX346" s="84"/>
      <c r="IY346" s="84"/>
      <c r="IZ346" s="84"/>
      <c r="JA346" s="84"/>
      <c r="JB346" s="84"/>
      <c r="JC346" s="84"/>
      <c r="JD346" s="84"/>
      <c r="JE346" s="84"/>
      <c r="JF346" s="84"/>
      <c r="JG346" s="84"/>
      <c r="JH346" s="84"/>
      <c r="JI346" s="84"/>
      <c r="JJ346" s="84"/>
      <c r="JK346" s="84"/>
      <c r="JL346" s="84"/>
      <c r="JM346" s="84"/>
      <c r="JN346" s="84"/>
      <c r="JO346" s="84"/>
      <c r="JP346" s="84"/>
      <c r="JQ346" s="84"/>
      <c r="JR346" s="84"/>
      <c r="JS346" s="84"/>
      <c r="JT346" s="84"/>
      <c r="JU346" s="84"/>
      <c r="JV346" s="84"/>
      <c r="JW346" s="84"/>
      <c r="JX346" s="84"/>
      <c r="JY346" s="84"/>
      <c r="JZ346" s="84"/>
      <c r="KA346" s="84"/>
      <c r="KB346" s="84"/>
      <c r="KC346" s="84"/>
      <c r="KD346" s="84"/>
      <c r="KE346" s="84"/>
      <c r="KF346" s="84"/>
      <c r="KG346" s="84"/>
      <c r="KH346" s="84"/>
      <c r="KI346" s="84"/>
      <c r="KJ346" s="84"/>
      <c r="KK346" s="84"/>
      <c r="KL346" s="84"/>
      <c r="KM346" s="84"/>
      <c r="KN346" s="84"/>
      <c r="KO346" s="84"/>
      <c r="KP346" s="84"/>
      <c r="KQ346" s="84"/>
      <c r="KR346" s="84"/>
      <c r="KS346" s="84"/>
      <c r="KT346" s="84"/>
      <c r="KU346" s="84"/>
      <c r="KV346" s="84"/>
      <c r="KW346" s="84"/>
      <c r="KX346" s="84"/>
      <c r="KY346" s="84"/>
      <c r="KZ346" s="84"/>
      <c r="LA346" s="84"/>
      <c r="LB346" s="84"/>
      <c r="LC346" s="84"/>
      <c r="LD346" s="84"/>
      <c r="LE346" s="84"/>
      <c r="LF346" s="84"/>
      <c r="LG346" s="84"/>
      <c r="LH346" s="84"/>
      <c r="LI346" s="84"/>
      <c r="LJ346" s="84"/>
      <c r="LK346" s="84"/>
      <c r="LL346" s="84"/>
      <c r="LM346" s="84"/>
      <c r="LN346" s="84"/>
      <c r="LO346" s="84"/>
      <c r="LP346" s="84"/>
      <c r="LQ346" s="84"/>
      <c r="LR346" s="84"/>
      <c r="LS346" s="84"/>
      <c r="LT346" s="84"/>
      <c r="LU346" s="84"/>
      <c r="LV346" s="84"/>
      <c r="LW346" s="84"/>
      <c r="LX346" s="84"/>
      <c r="LY346" s="84"/>
      <c r="LZ346" s="84"/>
      <c r="MA346" s="84"/>
      <c r="MB346" s="84"/>
      <c r="MC346" s="84"/>
      <c r="MD346" s="84"/>
      <c r="ME346" s="84"/>
      <c r="MF346" s="84"/>
      <c r="MG346" s="84"/>
      <c r="MH346" s="84"/>
      <c r="MI346" s="84"/>
      <c r="MJ346" s="84"/>
      <c r="MK346" s="84"/>
      <c r="ML346" s="84"/>
      <c r="MM346" s="84"/>
      <c r="MN346" s="84"/>
      <c r="MO346" s="84"/>
      <c r="MP346" s="84"/>
      <c r="MQ346" s="84"/>
      <c r="MR346" s="84"/>
      <c r="MS346" s="84"/>
      <c r="MT346" s="84"/>
      <c r="MU346" s="84"/>
      <c r="MV346" s="84"/>
      <c r="MW346" s="84"/>
      <c r="MX346" s="84"/>
      <c r="MY346" s="84"/>
      <c r="MZ346" s="84"/>
      <c r="NA346" s="84"/>
      <c r="NB346" s="84"/>
      <c r="NC346" s="84"/>
      <c r="ND346" s="84"/>
      <c r="NE346" s="84"/>
      <c r="NF346" s="84"/>
      <c r="NG346" s="84"/>
      <c r="NH346" s="84"/>
      <c r="NI346" s="84"/>
      <c r="NJ346" s="84"/>
      <c r="NK346" s="84"/>
      <c r="NL346" s="84"/>
      <c r="NM346" s="84"/>
      <c r="NN346" s="84"/>
      <c r="NO346" s="84"/>
      <c r="NP346" s="84"/>
      <c r="NQ346" s="84"/>
      <c r="NR346" s="84"/>
      <c r="NS346" s="84"/>
      <c r="NT346" s="84"/>
      <c r="NU346" s="84"/>
      <c r="NV346" s="84"/>
      <c r="NW346" s="84"/>
      <c r="NX346" s="84"/>
      <c r="NY346" s="84"/>
      <c r="NZ346" s="84"/>
      <c r="OA346" s="84"/>
      <c r="OB346" s="84"/>
      <c r="OC346" s="84"/>
      <c r="OD346" s="84"/>
      <c r="OE346" s="84"/>
      <c r="OF346" s="84"/>
      <c r="OG346" s="84"/>
      <c r="OH346" s="84"/>
      <c r="OI346" s="84"/>
      <c r="OJ346" s="84"/>
      <c r="OK346" s="84"/>
      <c r="OL346" s="84"/>
      <c r="OM346" s="84"/>
      <c r="ON346" s="84"/>
      <c r="OO346" s="84"/>
      <c r="OP346" s="84"/>
      <c r="OQ346" s="84"/>
      <c r="OR346" s="84"/>
      <c r="OS346" s="84"/>
      <c r="OT346" s="84"/>
      <c r="OU346" s="84"/>
      <c r="OV346" s="84"/>
      <c r="OW346" s="84"/>
      <c r="OX346" s="84"/>
      <c r="OY346" s="84"/>
      <c r="OZ346" s="84"/>
      <c r="PA346" s="84"/>
      <c r="PB346" s="84"/>
      <c r="PC346" s="84"/>
      <c r="PD346" s="84"/>
      <c r="PE346" s="84"/>
      <c r="PF346" s="84"/>
      <c r="PG346" s="84"/>
      <c r="PH346" s="84"/>
      <c r="PI346" s="84"/>
      <c r="PJ346" s="84"/>
      <c r="PK346" s="84"/>
      <c r="PL346" s="84"/>
      <c r="PM346" s="84"/>
      <c r="PN346" s="84"/>
      <c r="PO346" s="84"/>
      <c r="PP346" s="84"/>
      <c r="PQ346" s="84"/>
      <c r="PR346" s="84"/>
      <c r="PS346" s="84"/>
      <c r="PT346" s="84"/>
      <c r="PU346" s="84"/>
      <c r="PV346" s="84"/>
      <c r="PW346" s="84"/>
      <c r="PX346" s="84"/>
      <c r="PY346" s="84"/>
      <c r="PZ346" s="84"/>
      <c r="QA346" s="84"/>
      <c r="QB346" s="84"/>
      <c r="QC346" s="84"/>
      <c r="QD346" s="84"/>
      <c r="QE346" s="84"/>
      <c r="QF346" s="84"/>
      <c r="QG346" s="84"/>
      <c r="QH346" s="84"/>
      <c r="QI346" s="84"/>
      <c r="QJ346" s="84"/>
      <c r="QK346" s="84"/>
      <c r="QL346" s="84"/>
      <c r="QM346" s="84"/>
      <c r="QN346" s="84"/>
      <c r="QO346" s="84"/>
      <c r="QP346" s="84"/>
      <c r="QQ346" s="84"/>
      <c r="QR346" s="84"/>
      <c r="QS346" s="84"/>
      <c r="QT346" s="84"/>
      <c r="QU346" s="84"/>
      <c r="QV346" s="84"/>
      <c r="QW346" s="84"/>
      <c r="QX346" s="84"/>
      <c r="QY346" s="84"/>
      <c r="QZ346" s="84"/>
      <c r="RA346" s="84"/>
      <c r="RB346" s="84"/>
      <c r="RC346" s="84"/>
      <c r="RD346" s="84"/>
      <c r="RE346" s="84"/>
      <c r="RF346" s="84"/>
      <c r="RG346" s="84"/>
      <c r="RH346" s="84"/>
      <c r="RI346" s="84"/>
      <c r="RJ346" s="84"/>
      <c r="RK346" s="84"/>
      <c r="RL346" s="84"/>
      <c r="RM346" s="84"/>
      <c r="RN346" s="84"/>
      <c r="RO346" s="84"/>
      <c r="RP346" s="84"/>
      <c r="RQ346" s="84"/>
      <c r="RR346" s="84"/>
      <c r="RS346" s="84"/>
      <c r="RT346" s="84"/>
      <c r="RU346" s="84"/>
      <c r="RV346" s="84"/>
      <c r="RW346" s="84"/>
      <c r="RX346" s="84"/>
      <c r="RY346" s="84"/>
      <c r="RZ346" s="84"/>
      <c r="SA346" s="84"/>
      <c r="SB346" s="84"/>
      <c r="SC346" s="84"/>
      <c r="SD346" s="84"/>
      <c r="SE346" s="84"/>
      <c r="SF346" s="84"/>
      <c r="SG346" s="84"/>
      <c r="SH346" s="84"/>
      <c r="SI346" s="84"/>
      <c r="SJ346" s="84"/>
      <c r="SK346" s="84"/>
      <c r="SL346" s="84"/>
      <c r="SM346" s="84"/>
      <c r="SN346" s="84"/>
      <c r="SO346" s="84"/>
      <c r="SP346" s="84"/>
      <c r="SQ346" s="84"/>
      <c r="SR346" s="84"/>
      <c r="SS346" s="84"/>
      <c r="ST346" s="84"/>
      <c r="SU346" s="84"/>
      <c r="SV346" s="84"/>
      <c r="SW346" s="84"/>
      <c r="SX346" s="84"/>
      <c r="SY346" s="84"/>
      <c r="SZ346" s="84"/>
      <c r="TA346" s="84"/>
      <c r="TB346" s="84"/>
      <c r="TC346" s="84"/>
      <c r="TD346" s="84"/>
      <c r="TE346" s="84"/>
      <c r="TF346" s="84"/>
      <c r="TG346" s="84"/>
      <c r="TH346" s="84"/>
      <c r="TI346" s="84"/>
      <c r="TJ346" s="84"/>
      <c r="TK346" s="84"/>
      <c r="TL346" s="84"/>
      <c r="TM346" s="84"/>
      <c r="TN346" s="84"/>
      <c r="TO346" s="84"/>
      <c r="TP346" s="84"/>
      <c r="TQ346" s="84"/>
      <c r="TR346" s="84"/>
      <c r="TS346" s="84"/>
      <c r="TT346" s="84"/>
      <c r="TU346" s="84"/>
      <c r="TV346" s="84"/>
      <c r="TW346" s="84"/>
      <c r="TX346" s="84"/>
      <c r="TY346" s="84"/>
      <c r="TZ346" s="84"/>
      <c r="UA346" s="84"/>
      <c r="UB346" s="84"/>
      <c r="UC346" s="84"/>
      <c r="UD346" s="84"/>
      <c r="UE346" s="84"/>
      <c r="UF346" s="84"/>
      <c r="UG346" s="84"/>
      <c r="UH346" s="84"/>
      <c r="UI346" s="84"/>
      <c r="UJ346" s="84"/>
      <c r="UK346" s="84"/>
      <c r="UL346" s="84"/>
      <c r="UM346" s="84"/>
      <c r="UN346" s="84"/>
      <c r="UO346" s="84"/>
      <c r="UP346" s="84"/>
      <c r="UQ346" s="84"/>
      <c r="UR346" s="84"/>
      <c r="US346" s="84"/>
      <c r="UT346" s="84"/>
      <c r="UU346" s="84"/>
      <c r="UV346" s="84"/>
      <c r="UW346" s="84"/>
      <c r="UX346" s="84"/>
      <c r="UY346" s="84"/>
      <c r="UZ346" s="84"/>
      <c r="VA346" s="84"/>
      <c r="VB346" s="84"/>
      <c r="VC346" s="84"/>
      <c r="VD346" s="84"/>
      <c r="VE346" s="84"/>
      <c r="VF346" s="84"/>
      <c r="VG346" s="84"/>
      <c r="VH346" s="84"/>
      <c r="VI346" s="84"/>
      <c r="VJ346" s="84"/>
      <c r="VK346" s="84"/>
      <c r="VL346" s="84"/>
      <c r="VM346" s="84"/>
      <c r="VN346" s="84"/>
      <c r="VO346" s="84"/>
      <c r="VP346" s="84"/>
      <c r="VQ346" s="84"/>
      <c r="VR346" s="84"/>
      <c r="VS346" s="84"/>
      <c r="VT346" s="84"/>
      <c r="VU346" s="84"/>
      <c r="VV346" s="84"/>
      <c r="VW346" s="84"/>
      <c r="VX346" s="84"/>
      <c r="VY346" s="84"/>
      <c r="VZ346" s="84"/>
      <c r="WA346" s="84"/>
      <c r="WB346" s="84"/>
      <c r="WC346" s="84"/>
      <c r="WD346" s="84"/>
      <c r="WE346" s="84"/>
      <c r="WF346" s="84"/>
      <c r="WG346" s="84"/>
      <c r="WH346" s="84"/>
      <c r="WI346" s="84"/>
      <c r="WJ346" s="84"/>
      <c r="WK346" s="84"/>
      <c r="WL346" s="84"/>
      <c r="WM346" s="84"/>
      <c r="WN346" s="84"/>
      <c r="WO346" s="84"/>
      <c r="WP346" s="84"/>
      <c r="WQ346" s="84"/>
      <c r="WR346" s="84"/>
      <c r="WS346" s="84"/>
      <c r="WT346" s="84"/>
      <c r="WU346" s="84"/>
      <c r="WV346" s="84"/>
      <c r="WW346" s="84"/>
      <c r="WX346" s="84"/>
      <c r="WY346" s="84"/>
      <c r="WZ346" s="84"/>
      <c r="XA346" s="84"/>
      <c r="XB346" s="84"/>
      <c r="XC346" s="84"/>
      <c r="XD346" s="84"/>
      <c r="XE346" s="84"/>
      <c r="XF346" s="84"/>
      <c r="XG346" s="84"/>
      <c r="XH346" s="84"/>
      <c r="XI346" s="84"/>
      <c r="XJ346" s="84"/>
      <c r="XK346" s="84"/>
      <c r="XL346" s="84"/>
      <c r="XM346" s="84"/>
      <c r="XN346" s="84"/>
      <c r="XO346" s="84"/>
      <c r="XP346" s="84"/>
      <c r="XQ346" s="84"/>
      <c r="XR346" s="84"/>
      <c r="XS346" s="84"/>
      <c r="XT346" s="84"/>
      <c r="XU346" s="84"/>
      <c r="XV346" s="84"/>
      <c r="XW346" s="84"/>
      <c r="XX346" s="84"/>
      <c r="XY346" s="84"/>
      <c r="XZ346" s="84"/>
      <c r="YA346" s="84"/>
      <c r="YB346" s="84"/>
      <c r="YC346" s="84"/>
      <c r="YD346" s="84"/>
      <c r="YE346" s="84"/>
      <c r="YF346" s="84"/>
      <c r="YG346" s="84"/>
      <c r="YH346" s="84"/>
      <c r="YI346" s="84"/>
      <c r="YJ346" s="84"/>
      <c r="YK346" s="84"/>
      <c r="YL346" s="84"/>
      <c r="YM346" s="84"/>
      <c r="YN346" s="84"/>
      <c r="YO346" s="84"/>
      <c r="YP346" s="84"/>
      <c r="YQ346" s="84"/>
      <c r="YR346" s="84"/>
      <c r="YS346" s="84"/>
      <c r="YT346" s="84"/>
      <c r="YU346" s="84"/>
      <c r="YV346" s="84"/>
      <c r="YW346" s="84"/>
      <c r="YX346" s="84"/>
      <c r="YY346" s="84"/>
      <c r="YZ346" s="84"/>
      <c r="ZA346" s="84"/>
      <c r="ZB346" s="84"/>
      <c r="ZC346" s="84"/>
      <c r="ZD346" s="84"/>
      <c r="ZE346" s="84"/>
      <c r="ZF346" s="84"/>
      <c r="ZG346" s="84"/>
      <c r="ZH346" s="84"/>
      <c r="ZI346" s="84"/>
      <c r="ZJ346" s="84"/>
      <c r="ZK346" s="84"/>
      <c r="ZL346" s="84"/>
      <c r="ZM346" s="84"/>
      <c r="ZN346" s="84"/>
      <c r="ZO346" s="84"/>
      <c r="ZP346" s="84"/>
      <c r="ZQ346" s="84"/>
      <c r="ZR346" s="84"/>
      <c r="ZS346" s="84"/>
      <c r="ZT346" s="84"/>
      <c r="ZU346" s="84"/>
      <c r="ZV346" s="84"/>
      <c r="ZW346" s="84"/>
      <c r="ZX346" s="84"/>
      <c r="ZY346" s="84"/>
      <c r="ZZ346" s="84"/>
      <c r="AAA346" s="84"/>
      <c r="AAB346" s="84"/>
      <c r="AAC346" s="84"/>
      <c r="AAD346" s="84"/>
      <c r="AAE346" s="84"/>
      <c r="AAF346" s="84"/>
      <c r="AAG346" s="84"/>
      <c r="AAH346" s="84"/>
      <c r="AAI346" s="84"/>
      <c r="AAJ346" s="84"/>
      <c r="AAK346" s="84"/>
      <c r="AAL346" s="84"/>
      <c r="AAM346" s="84"/>
      <c r="AAN346" s="84"/>
      <c r="AAO346" s="84"/>
      <c r="AAP346" s="84"/>
      <c r="AAQ346" s="84"/>
      <c r="AAR346" s="84"/>
      <c r="AAS346" s="84"/>
      <c r="AAT346" s="84"/>
      <c r="AAU346" s="84"/>
      <c r="AAV346" s="84"/>
      <c r="AAW346" s="84"/>
      <c r="AAX346" s="84"/>
      <c r="AAY346" s="84"/>
      <c r="AAZ346" s="84"/>
      <c r="ABA346" s="84"/>
      <c r="ABB346" s="84"/>
      <c r="ABC346" s="84"/>
      <c r="ABD346" s="84"/>
      <c r="ABE346" s="84"/>
      <c r="ABF346" s="84"/>
      <c r="ABG346" s="84"/>
      <c r="ABH346" s="84"/>
      <c r="ABI346" s="84"/>
      <c r="ABJ346" s="84"/>
      <c r="ABK346" s="84"/>
      <c r="ABL346" s="84"/>
      <c r="ABM346" s="84"/>
      <c r="ABN346" s="84"/>
      <c r="ABO346" s="84"/>
      <c r="ABP346" s="84"/>
      <c r="ABQ346" s="84"/>
      <c r="ABR346" s="84"/>
      <c r="ABS346" s="84"/>
      <c r="ABT346" s="84"/>
      <c r="ABU346" s="84"/>
      <c r="ABV346" s="84"/>
      <c r="ABW346" s="84"/>
      <c r="ABX346" s="84"/>
      <c r="ABY346" s="84"/>
      <c r="ABZ346" s="84"/>
      <c r="ACA346" s="84"/>
      <c r="ACB346" s="84"/>
      <c r="ACC346" s="84"/>
      <c r="ACD346" s="84"/>
      <c r="ACE346" s="84"/>
      <c r="ACF346" s="84"/>
      <c r="ACG346" s="84"/>
      <c r="ACH346" s="84"/>
      <c r="ACI346" s="84"/>
      <c r="ACJ346" s="84"/>
      <c r="ACK346" s="84"/>
      <c r="ACL346" s="84"/>
      <c r="ACM346" s="84"/>
      <c r="ACN346" s="84"/>
      <c r="ACO346" s="84"/>
      <c r="ACP346" s="84"/>
      <c r="ACQ346" s="84"/>
      <c r="ACR346" s="84"/>
      <c r="ACS346" s="84"/>
      <c r="ACT346" s="84"/>
      <c r="ACU346" s="84"/>
      <c r="ACV346" s="84"/>
      <c r="ACW346" s="84"/>
      <c r="ACX346" s="84"/>
      <c r="ACY346" s="84"/>
      <c r="ACZ346" s="84"/>
      <c r="ADA346" s="84"/>
      <c r="ADB346" s="84"/>
      <c r="ADC346" s="84"/>
      <c r="ADD346" s="84"/>
      <c r="ADE346" s="84"/>
      <c r="ADF346" s="84"/>
      <c r="ADG346" s="84"/>
      <c r="ADH346" s="84"/>
      <c r="ADI346" s="84"/>
      <c r="ADJ346" s="84"/>
      <c r="ADK346" s="84"/>
      <c r="ADL346" s="84"/>
      <c r="ADM346" s="84"/>
      <c r="ADN346" s="84"/>
      <c r="ADO346" s="84"/>
      <c r="ADP346" s="84"/>
      <c r="ADQ346" s="84"/>
      <c r="ADR346" s="84"/>
      <c r="ADS346" s="84"/>
      <c r="ADT346" s="84"/>
      <c r="ADU346" s="84"/>
      <c r="ADV346" s="84"/>
      <c r="ADW346" s="84"/>
      <c r="ADX346" s="84"/>
      <c r="ADY346" s="84"/>
      <c r="ADZ346" s="84"/>
      <c r="AEA346" s="84"/>
      <c r="AEB346" s="84"/>
      <c r="AEC346" s="84"/>
      <c r="AED346" s="84"/>
      <c r="AEE346" s="84"/>
      <c r="AEF346" s="84"/>
      <c r="AEG346" s="84"/>
      <c r="AEH346" s="84"/>
      <c r="AEI346" s="84"/>
      <c r="AEJ346" s="84"/>
      <c r="AEK346" s="84"/>
      <c r="AEL346" s="84"/>
      <c r="AEM346" s="84"/>
      <c r="AEN346" s="84"/>
      <c r="AEO346" s="84"/>
      <c r="AEP346" s="84"/>
      <c r="AEQ346" s="84"/>
      <c r="AER346" s="84"/>
      <c r="AES346" s="84"/>
      <c r="AET346" s="84"/>
      <c r="AEU346" s="84"/>
      <c r="AEV346" s="84"/>
      <c r="AEW346" s="84"/>
      <c r="AEX346" s="84"/>
      <c r="AEY346" s="84"/>
      <c r="AEZ346" s="84"/>
      <c r="AFA346" s="84"/>
      <c r="AFB346" s="84"/>
      <c r="AFC346" s="84"/>
      <c r="AFD346" s="84"/>
      <c r="AFE346" s="84"/>
      <c r="AFF346" s="84"/>
      <c r="AFG346" s="84"/>
      <c r="AFH346" s="84"/>
      <c r="AFI346" s="84"/>
      <c r="AFJ346" s="84"/>
      <c r="AFK346" s="84"/>
      <c r="AFL346" s="84"/>
      <c r="AFM346" s="84"/>
      <c r="AFN346" s="84"/>
      <c r="AFO346" s="84"/>
      <c r="AFP346" s="84"/>
      <c r="AFQ346" s="84"/>
      <c r="AFR346" s="84"/>
      <c r="AFS346" s="84"/>
      <c r="AFT346" s="84"/>
      <c r="AFU346" s="84"/>
      <c r="AFV346" s="84"/>
      <c r="AFW346" s="84"/>
      <c r="AFX346" s="84"/>
      <c r="AFY346" s="84"/>
      <c r="AFZ346" s="84"/>
      <c r="AGA346" s="84"/>
      <c r="AGB346" s="84"/>
      <c r="AGC346" s="84"/>
      <c r="AGD346" s="84"/>
      <c r="AGE346" s="84"/>
      <c r="AGF346" s="84"/>
      <c r="AGG346" s="84"/>
      <c r="AGH346" s="84"/>
      <c r="AGI346" s="84"/>
      <c r="AGJ346" s="84"/>
      <c r="AGK346" s="84"/>
      <c r="AGL346" s="84"/>
      <c r="AGM346" s="84"/>
      <c r="AGN346" s="84"/>
      <c r="AGO346" s="84"/>
      <c r="AGP346" s="84"/>
      <c r="AGQ346" s="84"/>
      <c r="AGR346" s="84"/>
      <c r="AGS346" s="84"/>
      <c r="AGT346" s="84"/>
      <c r="AGU346" s="84"/>
      <c r="AGV346" s="84"/>
      <c r="AGW346" s="84"/>
      <c r="AGX346" s="84"/>
      <c r="AGY346" s="84"/>
      <c r="AGZ346" s="84"/>
      <c r="AHA346" s="84"/>
      <c r="AHB346" s="84"/>
      <c r="AHC346" s="84"/>
      <c r="AHD346" s="84"/>
      <c r="AHE346" s="84"/>
      <c r="AHF346" s="84"/>
      <c r="AHG346" s="84"/>
      <c r="AHH346" s="84"/>
      <c r="AHI346" s="84"/>
      <c r="AHJ346" s="84"/>
      <c r="AHK346" s="84"/>
      <c r="AHL346" s="84"/>
      <c r="AHM346" s="84"/>
      <c r="AHN346" s="84"/>
      <c r="AHO346" s="84"/>
      <c r="AHP346" s="84"/>
      <c r="AHQ346" s="84"/>
      <c r="AHR346" s="84"/>
      <c r="AHS346" s="84"/>
      <c r="AHT346" s="84"/>
      <c r="AHU346" s="84"/>
      <c r="AHV346" s="84"/>
      <c r="AHW346" s="84"/>
      <c r="AHX346" s="84"/>
      <c r="AHY346" s="84"/>
      <c r="AHZ346" s="84"/>
      <c r="AIA346" s="84"/>
      <c r="AIB346" s="84"/>
      <c r="AIC346" s="84"/>
      <c r="AID346" s="84"/>
      <c r="AIE346" s="84"/>
      <c r="AIF346" s="84"/>
      <c r="AIG346" s="84"/>
      <c r="AIH346" s="84"/>
      <c r="AII346" s="84"/>
      <c r="AIJ346" s="84"/>
      <c r="AIK346" s="84"/>
      <c r="AIL346" s="84"/>
      <c r="AIM346" s="84"/>
      <c r="AIN346" s="84"/>
      <c r="AIO346" s="84"/>
      <c r="AIP346" s="84"/>
      <c r="AIQ346" s="84"/>
      <c r="AIR346" s="84"/>
      <c r="AIS346" s="84"/>
      <c r="AIT346" s="84"/>
      <c r="AIU346" s="84"/>
      <c r="AIV346" s="84"/>
      <c r="AIW346" s="84"/>
      <c r="AIX346" s="84"/>
      <c r="AIY346" s="84"/>
      <c r="AIZ346" s="84"/>
      <c r="AJA346" s="84"/>
      <c r="AJB346" s="84"/>
      <c r="AJC346" s="84"/>
      <c r="AJD346" s="84"/>
      <c r="AJE346" s="84"/>
      <c r="AJF346" s="84"/>
      <c r="AJG346" s="84"/>
      <c r="AJH346" s="84"/>
      <c r="AJI346" s="84"/>
      <c r="AJJ346" s="84"/>
      <c r="AJK346" s="84"/>
      <c r="AJL346" s="84"/>
      <c r="AJM346" s="84"/>
      <c r="AJN346" s="84"/>
      <c r="AJO346" s="84"/>
      <c r="AJP346" s="84"/>
      <c r="AJQ346" s="84"/>
      <c r="AJR346" s="84"/>
      <c r="AJS346" s="84"/>
      <c r="AJT346" s="84"/>
      <c r="AJU346" s="84"/>
      <c r="AJV346" s="84"/>
      <c r="AJW346" s="84"/>
      <c r="AJX346" s="84"/>
      <c r="AJY346" s="84"/>
      <c r="AJZ346" s="84"/>
      <c r="AKA346" s="84"/>
      <c r="AKB346" s="84"/>
      <c r="AKC346" s="84"/>
      <c r="AKD346" s="84"/>
      <c r="AKE346" s="84"/>
      <c r="AKF346" s="84"/>
      <c r="AKG346" s="84"/>
      <c r="AKH346" s="84"/>
      <c r="AKI346" s="84"/>
      <c r="AKJ346" s="84"/>
      <c r="AKK346" s="84"/>
      <c r="AKL346" s="84"/>
      <c r="AKM346" s="84"/>
      <c r="AKN346" s="84"/>
      <c r="AKO346" s="84"/>
      <c r="AKP346" s="84"/>
      <c r="AKQ346" s="84"/>
      <c r="AKR346" s="84"/>
      <c r="AKS346" s="84"/>
      <c r="AKT346" s="84"/>
      <c r="AKU346" s="84"/>
      <c r="AKV346" s="84"/>
      <c r="AKW346" s="84"/>
      <c r="AKX346" s="84"/>
      <c r="AKY346" s="84"/>
      <c r="AKZ346" s="84"/>
      <c r="ALA346" s="84"/>
      <c r="ALB346" s="84"/>
      <c r="ALC346" s="84"/>
      <c r="ALD346" s="84"/>
      <c r="ALE346" s="84"/>
      <c r="ALF346" s="84"/>
      <c r="ALG346" s="84"/>
      <c r="ALH346" s="84"/>
      <c r="ALI346" s="84"/>
      <c r="ALJ346" s="84"/>
      <c r="ALK346" s="84"/>
      <c r="ALL346" s="84"/>
      <c r="ALM346" s="84"/>
      <c r="ALN346" s="84"/>
      <c r="ALO346" s="84"/>
      <c r="ALP346" s="84"/>
      <c r="ALQ346" s="84"/>
      <c r="ALR346" s="84"/>
      <c r="ALS346" s="84"/>
      <c r="ALT346" s="84"/>
      <c r="ALU346" s="84"/>
      <c r="ALV346" s="84"/>
      <c r="ALW346" s="84"/>
      <c r="ALX346" s="84"/>
      <c r="ALY346" s="84"/>
      <c r="ALZ346" s="84"/>
      <c r="AMA346" s="84"/>
      <c r="AMB346" s="84"/>
      <c r="AMC346" s="84"/>
      <c r="AMD346" s="84"/>
      <c r="AME346" s="84"/>
      <c r="AMF346" s="84"/>
      <c r="AMG346" s="84"/>
      <c r="AMH346" s="84"/>
      <c r="AMI346" s="84"/>
      <c r="AMJ346" s="84"/>
      <c r="AMK346" s="84"/>
      <c r="AML346" s="84"/>
      <c r="AMM346" s="84"/>
      <c r="AMN346" s="84"/>
      <c r="AMO346" s="84"/>
      <c r="AMP346" s="84"/>
      <c r="AMQ346" s="84"/>
      <c r="AMR346" s="84"/>
      <c r="AMS346" s="84"/>
      <c r="AMT346" s="84"/>
      <c r="AMU346" s="84"/>
      <c r="AMV346" s="84"/>
      <c r="AMW346" s="84"/>
      <c r="AMX346" s="84"/>
      <c r="AMY346" s="84"/>
      <c r="AMZ346" s="84"/>
      <c r="ANA346" s="84"/>
      <c r="ANB346" s="84"/>
      <c r="ANC346" s="84"/>
      <c r="AND346" s="84"/>
      <c r="ANE346" s="84"/>
      <c r="ANF346" s="84"/>
      <c r="ANG346" s="84"/>
      <c r="ANH346" s="84"/>
      <c r="ANI346" s="84"/>
      <c r="ANJ346" s="84"/>
      <c r="ANK346" s="84"/>
      <c r="ANL346" s="84"/>
      <c r="ANM346" s="84"/>
      <c r="ANN346" s="84"/>
      <c r="ANO346" s="84"/>
      <c r="ANP346" s="84"/>
      <c r="ANQ346" s="84"/>
      <c r="ANR346" s="84"/>
      <c r="ANS346" s="84"/>
      <c r="ANT346" s="84"/>
      <c r="ANU346" s="84"/>
      <c r="ANV346" s="84"/>
      <c r="ANW346" s="84"/>
      <c r="ANX346" s="84"/>
      <c r="ANY346" s="84"/>
      <c r="ANZ346" s="84"/>
      <c r="AOA346" s="84"/>
      <c r="AOB346" s="84"/>
      <c r="AOC346" s="84"/>
      <c r="AOD346" s="84"/>
      <c r="AOE346" s="84"/>
      <c r="AOF346" s="84"/>
      <c r="AOG346" s="84"/>
      <c r="AOH346" s="84"/>
      <c r="AOI346" s="84"/>
      <c r="AOJ346" s="84"/>
      <c r="AOK346" s="84"/>
      <c r="AOL346" s="84"/>
      <c r="AOM346" s="84"/>
      <c r="AON346" s="84"/>
      <c r="AOO346" s="84"/>
      <c r="AOP346" s="84"/>
      <c r="AOQ346" s="84"/>
      <c r="AOR346" s="84"/>
      <c r="AOS346" s="84"/>
      <c r="AOT346" s="84"/>
      <c r="AOU346" s="84"/>
      <c r="AOV346" s="84"/>
      <c r="AOW346" s="84"/>
      <c r="AOX346" s="84"/>
      <c r="AOY346" s="84"/>
      <c r="AOZ346" s="84"/>
      <c r="APA346" s="84"/>
      <c r="APB346" s="84"/>
      <c r="APC346" s="84"/>
      <c r="APD346" s="84"/>
      <c r="APE346" s="84"/>
      <c r="APF346" s="84"/>
      <c r="APG346" s="84"/>
      <c r="APH346" s="84"/>
      <c r="API346" s="84"/>
      <c r="APJ346" s="84"/>
      <c r="APK346" s="84"/>
      <c r="APL346" s="84"/>
      <c r="APM346" s="84"/>
      <c r="APN346" s="84"/>
      <c r="APO346" s="84"/>
      <c r="APP346" s="84"/>
      <c r="APQ346" s="84"/>
      <c r="APR346" s="84"/>
      <c r="APS346" s="84"/>
      <c r="APT346" s="84"/>
      <c r="APU346" s="84"/>
      <c r="APV346" s="84"/>
      <c r="APW346" s="84"/>
      <c r="APX346" s="84"/>
      <c r="APY346" s="84"/>
      <c r="APZ346" s="84"/>
      <c r="AQA346" s="84"/>
      <c r="AQB346" s="84"/>
      <c r="AQC346" s="84"/>
      <c r="AQD346" s="84"/>
      <c r="AQE346" s="84"/>
      <c r="AQF346" s="84"/>
      <c r="AQG346" s="84"/>
      <c r="AQH346" s="84"/>
      <c r="AQI346" s="84"/>
      <c r="AQJ346" s="84"/>
      <c r="AQK346" s="84"/>
      <c r="AQL346" s="84"/>
      <c r="AQM346" s="84"/>
      <c r="AQN346" s="84"/>
      <c r="AQO346" s="84"/>
      <c r="AQP346" s="84"/>
      <c r="AQQ346" s="84"/>
      <c r="AQR346" s="84"/>
      <c r="AQS346" s="84"/>
      <c r="AQT346" s="84"/>
      <c r="AQU346" s="84"/>
      <c r="AQV346" s="84"/>
      <c r="AQW346" s="84"/>
      <c r="AQX346" s="84"/>
      <c r="AQY346" s="84"/>
      <c r="AQZ346" s="84"/>
      <c r="ARA346" s="84"/>
      <c r="ARB346" s="84"/>
      <c r="ARC346" s="84"/>
      <c r="ARD346" s="84"/>
      <c r="ARE346" s="84"/>
      <c r="ARF346" s="84"/>
      <c r="ARG346" s="84"/>
      <c r="ARH346" s="84"/>
      <c r="ARI346" s="84"/>
      <c r="ARJ346" s="84"/>
      <c r="ARK346" s="84"/>
      <c r="ARL346" s="84"/>
      <c r="ARM346" s="84"/>
      <c r="ARN346" s="84"/>
      <c r="ARO346" s="84"/>
      <c r="ARP346" s="84"/>
      <c r="ARQ346" s="84"/>
      <c r="ARR346" s="84"/>
      <c r="ARS346" s="84"/>
      <c r="ART346" s="84"/>
      <c r="ARU346" s="84"/>
      <c r="ARV346" s="84"/>
      <c r="ARW346" s="84"/>
      <c r="ARX346" s="84"/>
      <c r="ARY346" s="84"/>
      <c r="ARZ346" s="84"/>
      <c r="ASA346" s="84"/>
      <c r="ASB346" s="84"/>
      <c r="ASC346" s="84"/>
      <c r="ASD346" s="84"/>
      <c r="ASE346" s="84"/>
      <c r="ASF346" s="84"/>
      <c r="ASG346" s="84"/>
      <c r="ASH346" s="84"/>
      <c r="ASI346" s="84"/>
      <c r="ASJ346" s="84"/>
      <c r="ASK346" s="84"/>
      <c r="ASL346" s="84"/>
      <c r="ASM346" s="84"/>
      <c r="ASN346" s="84"/>
      <c r="ASO346" s="84"/>
      <c r="ASP346" s="84"/>
      <c r="ASQ346" s="84"/>
      <c r="ASR346" s="84"/>
      <c r="ASS346" s="84"/>
      <c r="AST346" s="84"/>
      <c r="ASU346" s="84"/>
      <c r="ASV346" s="84"/>
      <c r="ASW346" s="84"/>
      <c r="ASX346" s="84"/>
      <c r="ASY346" s="84"/>
      <c r="ASZ346" s="84"/>
      <c r="ATA346" s="84"/>
      <c r="ATB346" s="84"/>
      <c r="ATC346" s="84"/>
      <c r="ATD346" s="84"/>
      <c r="ATE346" s="84"/>
      <c r="ATF346" s="84"/>
      <c r="ATG346" s="84"/>
      <c r="ATH346" s="84"/>
      <c r="ATI346" s="84"/>
      <c r="ATJ346" s="84"/>
      <c r="ATK346" s="84"/>
      <c r="ATL346" s="84"/>
      <c r="ATM346" s="84"/>
      <c r="ATN346" s="84"/>
      <c r="ATO346" s="84"/>
      <c r="ATP346" s="84"/>
      <c r="ATQ346" s="84"/>
      <c r="ATR346" s="84"/>
      <c r="ATS346" s="84"/>
      <c r="ATT346" s="84"/>
      <c r="ATU346" s="84"/>
      <c r="ATV346" s="84"/>
      <c r="ATW346" s="84"/>
      <c r="ATX346" s="84"/>
      <c r="ATY346" s="84"/>
      <c r="ATZ346" s="84"/>
      <c r="AUA346" s="84"/>
      <c r="AUB346" s="84"/>
      <c r="AUC346" s="84"/>
      <c r="AUD346" s="84"/>
      <c r="AUE346" s="84"/>
      <c r="AUF346" s="84"/>
      <c r="AUG346" s="84"/>
      <c r="AUH346" s="84"/>
      <c r="AUI346" s="84"/>
      <c r="AUJ346" s="84"/>
      <c r="AUK346" s="84"/>
      <c r="AUL346" s="84"/>
      <c r="AUM346" s="84"/>
      <c r="AUN346" s="84"/>
      <c r="AUO346" s="84"/>
      <c r="AUP346" s="84"/>
      <c r="AUQ346" s="84"/>
      <c r="AUR346" s="84"/>
      <c r="AUS346" s="84"/>
      <c r="AUT346" s="84"/>
      <c r="AUU346" s="84"/>
      <c r="AUV346" s="84"/>
      <c r="AUW346" s="84"/>
      <c r="AUX346" s="84"/>
      <c r="AUY346" s="84"/>
      <c r="AUZ346" s="84"/>
      <c r="AVA346" s="84"/>
      <c r="AVB346" s="84"/>
      <c r="AVC346" s="84"/>
      <c r="AVD346" s="84"/>
      <c r="AVE346" s="84"/>
      <c r="AVF346" s="84"/>
      <c r="AVG346" s="84"/>
      <c r="AVH346" s="84"/>
      <c r="AVI346" s="84"/>
      <c r="AVJ346" s="84"/>
      <c r="AVK346" s="84"/>
      <c r="AVL346" s="84"/>
      <c r="AVM346" s="84"/>
      <c r="AVN346" s="84"/>
      <c r="AVO346" s="84"/>
      <c r="AVP346" s="84"/>
      <c r="AVQ346" s="84"/>
      <c r="AVR346" s="84"/>
      <c r="AVS346" s="84"/>
      <c r="AVT346" s="84"/>
      <c r="AVU346" s="84"/>
      <c r="AVV346" s="84"/>
      <c r="AVW346" s="84"/>
      <c r="AVX346" s="84"/>
      <c r="AVY346" s="84"/>
      <c r="AVZ346" s="84"/>
      <c r="AWA346" s="84"/>
      <c r="AWB346" s="84"/>
      <c r="AWC346" s="84"/>
      <c r="AWD346" s="84"/>
      <c r="AWE346" s="84"/>
      <c r="AWF346" s="84"/>
      <c r="AWG346" s="84"/>
      <c r="AWH346" s="84"/>
      <c r="AWI346" s="84"/>
      <c r="AWJ346" s="84"/>
      <c r="AWK346" s="84"/>
      <c r="AWL346" s="84"/>
      <c r="AWM346" s="84"/>
      <c r="AWN346" s="84"/>
      <c r="AWO346" s="84"/>
      <c r="AWP346" s="84"/>
      <c r="AWQ346" s="84"/>
      <c r="AWR346" s="84"/>
      <c r="AWS346" s="84"/>
      <c r="AWT346" s="84"/>
      <c r="AWU346" s="84"/>
      <c r="AWV346" s="84"/>
      <c r="AWW346" s="84"/>
      <c r="AWX346" s="84"/>
      <c r="AWY346" s="84"/>
      <c r="AWZ346" s="84"/>
      <c r="AXA346" s="84"/>
      <c r="AXB346" s="84"/>
      <c r="AXC346" s="84"/>
      <c r="AXD346" s="84"/>
      <c r="AXE346" s="84"/>
      <c r="AXF346" s="84"/>
      <c r="AXG346" s="84"/>
      <c r="AXH346" s="84"/>
      <c r="AXI346" s="84"/>
      <c r="AXJ346" s="84"/>
      <c r="AXK346" s="84"/>
      <c r="AXL346" s="84"/>
      <c r="AXM346" s="84"/>
      <c r="AXN346" s="84"/>
      <c r="AXO346" s="84"/>
      <c r="AXP346" s="84"/>
      <c r="AXQ346" s="84"/>
      <c r="AXR346" s="84"/>
      <c r="AXS346" s="84"/>
      <c r="AXT346" s="84"/>
      <c r="AXU346" s="84"/>
      <c r="AXV346" s="84"/>
      <c r="AXW346" s="84"/>
      <c r="AXX346" s="84"/>
      <c r="AXY346" s="84"/>
      <c r="AXZ346" s="84"/>
      <c r="AYA346" s="84"/>
      <c r="AYB346" s="84"/>
      <c r="AYC346" s="84"/>
      <c r="AYD346" s="84"/>
      <c r="AYE346" s="84"/>
      <c r="AYF346" s="84"/>
      <c r="AYG346" s="84"/>
      <c r="AYH346" s="84"/>
      <c r="AYI346" s="84"/>
      <c r="AYJ346" s="84"/>
      <c r="AYK346" s="84"/>
      <c r="AYL346" s="84"/>
      <c r="AYM346" s="84"/>
      <c r="AYN346" s="84"/>
      <c r="AYO346" s="84"/>
      <c r="AYP346" s="84"/>
      <c r="AYQ346" s="84"/>
      <c r="AYR346" s="84"/>
      <c r="AYS346" s="84"/>
      <c r="AYT346" s="84"/>
      <c r="AYU346" s="84"/>
      <c r="AYV346" s="84"/>
      <c r="AYW346" s="84"/>
      <c r="AYX346" s="84"/>
      <c r="AYY346" s="84"/>
      <c r="AYZ346" s="84"/>
      <c r="AZA346" s="84"/>
      <c r="AZB346" s="84"/>
      <c r="AZC346" s="84"/>
      <c r="AZD346" s="84"/>
      <c r="AZE346" s="84"/>
      <c r="AZF346" s="84"/>
      <c r="AZG346" s="84"/>
      <c r="AZH346" s="84"/>
      <c r="AZI346" s="84"/>
      <c r="AZJ346" s="84"/>
      <c r="AZK346" s="84"/>
      <c r="AZL346" s="84"/>
      <c r="AZM346" s="84"/>
      <c r="AZN346" s="84"/>
      <c r="AZO346" s="84"/>
      <c r="AZP346" s="84"/>
      <c r="AZQ346" s="84"/>
      <c r="AZR346" s="84"/>
      <c r="AZS346" s="84"/>
      <c r="AZT346" s="84"/>
      <c r="AZU346" s="84"/>
      <c r="AZV346" s="84"/>
      <c r="AZW346" s="84"/>
      <c r="AZX346" s="84"/>
      <c r="AZY346" s="84"/>
      <c r="AZZ346" s="84"/>
      <c r="BAA346" s="84"/>
      <c r="BAB346" s="84"/>
      <c r="BAC346" s="84"/>
      <c r="BAD346" s="84"/>
      <c r="BAE346" s="84"/>
      <c r="BAF346" s="84"/>
      <c r="BAG346" s="84"/>
      <c r="BAH346" s="84"/>
      <c r="BAI346" s="84"/>
      <c r="BAJ346" s="84"/>
      <c r="BAK346" s="84"/>
      <c r="BAL346" s="84"/>
      <c r="BAM346" s="84"/>
      <c r="BAN346" s="84"/>
      <c r="BAO346" s="84"/>
      <c r="BAP346" s="84"/>
      <c r="BAQ346" s="84"/>
      <c r="BAR346" s="84"/>
      <c r="BAS346" s="84"/>
      <c r="BAT346" s="84"/>
      <c r="BAU346" s="84"/>
      <c r="BAV346" s="84"/>
      <c r="BAW346" s="84"/>
      <c r="BAX346" s="84"/>
      <c r="BAY346" s="84"/>
      <c r="BAZ346" s="84"/>
      <c r="BBA346" s="84"/>
      <c r="BBB346" s="84"/>
      <c r="BBC346" s="84"/>
      <c r="BBD346" s="84"/>
      <c r="BBE346" s="84"/>
      <c r="BBF346" s="84"/>
      <c r="BBG346" s="84"/>
      <c r="BBH346" s="84"/>
      <c r="BBI346" s="84"/>
      <c r="BBJ346" s="84"/>
      <c r="BBK346" s="84"/>
      <c r="BBL346" s="84"/>
      <c r="BBM346" s="84"/>
      <c r="BBN346" s="84"/>
      <c r="BBO346" s="84"/>
      <c r="BBP346" s="84"/>
      <c r="BBQ346" s="84"/>
      <c r="BBR346" s="84"/>
      <c r="BBS346" s="84"/>
      <c r="BBT346" s="84"/>
      <c r="BBU346" s="84"/>
      <c r="BBV346" s="84"/>
      <c r="BBW346" s="84"/>
      <c r="BBX346" s="84"/>
      <c r="BBY346" s="84"/>
      <c r="BBZ346" s="84"/>
      <c r="BCA346" s="84"/>
      <c r="BCB346" s="84"/>
      <c r="BCC346" s="84"/>
      <c r="BCD346" s="84"/>
      <c r="BCE346" s="84"/>
      <c r="BCF346" s="84"/>
      <c r="BCG346" s="84"/>
      <c r="BCH346" s="84"/>
      <c r="BCI346" s="84"/>
      <c r="BCJ346" s="84"/>
      <c r="BCK346" s="84"/>
      <c r="BCL346" s="84"/>
      <c r="BCM346" s="84"/>
      <c r="BCN346" s="84"/>
      <c r="BCO346" s="84"/>
      <c r="BCP346" s="84"/>
      <c r="BCQ346" s="84"/>
      <c r="BCR346" s="84"/>
      <c r="BCS346" s="84"/>
      <c r="BCT346" s="84"/>
      <c r="BCU346" s="84"/>
      <c r="BCV346" s="84"/>
      <c r="BCW346" s="84"/>
      <c r="BCX346" s="84"/>
      <c r="BCY346" s="84"/>
      <c r="BCZ346" s="84"/>
      <c r="BDA346" s="84"/>
      <c r="BDB346" s="84"/>
      <c r="BDC346" s="84"/>
      <c r="BDD346" s="84"/>
      <c r="BDE346" s="84"/>
      <c r="BDF346" s="84"/>
      <c r="BDG346" s="84"/>
      <c r="BDH346" s="84"/>
      <c r="BDI346" s="84"/>
      <c r="BDJ346" s="84"/>
      <c r="BDK346" s="84"/>
      <c r="BDL346" s="84"/>
      <c r="BDM346" s="84"/>
      <c r="BDN346" s="84"/>
      <c r="BDO346" s="84"/>
      <c r="BDP346" s="84"/>
      <c r="BDQ346" s="84"/>
      <c r="BDR346" s="84"/>
      <c r="BDS346" s="84"/>
      <c r="BDT346" s="84"/>
      <c r="BDU346" s="84"/>
      <c r="BDV346" s="84"/>
      <c r="BDW346" s="84"/>
      <c r="BDX346" s="84"/>
      <c r="BDY346" s="84"/>
      <c r="BDZ346" s="84"/>
      <c r="BEA346" s="84"/>
      <c r="BEB346" s="84"/>
      <c r="BEC346" s="84"/>
      <c r="BED346" s="84"/>
      <c r="BEE346" s="84"/>
      <c r="BEF346" s="84"/>
      <c r="BEG346" s="84"/>
      <c r="BEH346" s="84"/>
      <c r="BEI346" s="84"/>
      <c r="BEJ346" s="84"/>
      <c r="BEK346" s="84"/>
      <c r="BEL346" s="84"/>
      <c r="BEM346" s="84"/>
      <c r="BEN346" s="84"/>
      <c r="BEO346" s="84"/>
      <c r="BEP346" s="84"/>
      <c r="BEQ346" s="84"/>
      <c r="BER346" s="84"/>
      <c r="BES346" s="84"/>
      <c r="BET346" s="84"/>
      <c r="BEU346" s="84"/>
      <c r="BEV346" s="84"/>
      <c r="BEW346" s="84"/>
      <c r="BEX346" s="84"/>
      <c r="BEY346" s="84"/>
      <c r="BEZ346" s="84"/>
      <c r="BFA346" s="84"/>
      <c r="BFB346" s="84"/>
      <c r="BFC346" s="84"/>
      <c r="BFD346" s="84"/>
      <c r="BFE346" s="84"/>
      <c r="BFF346" s="84"/>
      <c r="BFG346" s="84"/>
      <c r="BFH346" s="84"/>
      <c r="BFI346" s="84"/>
      <c r="BFJ346" s="84"/>
      <c r="BFK346" s="84"/>
      <c r="BFL346" s="84"/>
      <c r="BFM346" s="84"/>
      <c r="BFN346" s="84"/>
      <c r="BFO346" s="84"/>
      <c r="BFP346" s="84"/>
      <c r="BFQ346" s="84"/>
      <c r="BFR346" s="84"/>
      <c r="BFS346" s="84"/>
      <c r="BFT346" s="84"/>
      <c r="BFU346" s="84"/>
      <c r="BFV346" s="84"/>
      <c r="BFW346" s="84"/>
      <c r="BFX346" s="84"/>
      <c r="BFY346" s="84"/>
      <c r="BFZ346" s="84"/>
      <c r="BGA346" s="84"/>
      <c r="BGB346" s="84"/>
      <c r="BGC346" s="84"/>
      <c r="BGD346" s="84"/>
      <c r="BGE346" s="84"/>
      <c r="BGF346" s="84"/>
      <c r="BGG346" s="84"/>
      <c r="BGH346" s="84"/>
      <c r="BGI346" s="84"/>
      <c r="BGJ346" s="84"/>
      <c r="BGK346" s="84"/>
      <c r="BGL346" s="84"/>
      <c r="BGM346" s="84"/>
      <c r="BGN346" s="84"/>
      <c r="BGO346" s="84"/>
      <c r="BGP346" s="84"/>
      <c r="BGQ346" s="84"/>
      <c r="BGR346" s="84"/>
      <c r="BGS346" s="84"/>
      <c r="BGT346" s="84"/>
      <c r="BGU346" s="84"/>
      <c r="BGV346" s="84"/>
      <c r="BGW346" s="84"/>
      <c r="BGX346" s="84"/>
      <c r="BGY346" s="84"/>
      <c r="BGZ346" s="84"/>
      <c r="BHA346" s="84"/>
      <c r="BHB346" s="84"/>
      <c r="BHC346" s="84"/>
      <c r="BHD346" s="84"/>
      <c r="BHE346" s="84"/>
      <c r="BHF346" s="84"/>
      <c r="BHG346" s="84"/>
      <c r="BHH346" s="84"/>
      <c r="BHI346" s="84"/>
      <c r="BHJ346" s="84"/>
      <c r="BHK346" s="84"/>
      <c r="BHL346" s="84"/>
      <c r="BHM346" s="84"/>
      <c r="BHN346" s="84"/>
      <c r="BHO346" s="84"/>
      <c r="BHP346" s="84"/>
      <c r="BHQ346" s="84"/>
      <c r="BHR346" s="84"/>
      <c r="BHS346" s="84"/>
      <c r="BHT346" s="84"/>
      <c r="BHU346" s="84"/>
      <c r="BHV346" s="84"/>
      <c r="BHW346" s="84"/>
      <c r="BHX346" s="84"/>
      <c r="BHY346" s="84"/>
      <c r="BHZ346" s="84"/>
      <c r="BIA346" s="84"/>
      <c r="BIB346" s="84"/>
      <c r="BIC346" s="84"/>
      <c r="BID346" s="84"/>
      <c r="BIE346" s="84"/>
      <c r="BIF346" s="84"/>
      <c r="BIG346" s="84"/>
      <c r="BIH346" s="84"/>
      <c r="BII346" s="84"/>
      <c r="BIJ346" s="84"/>
      <c r="BIK346" s="84"/>
      <c r="BIL346" s="84"/>
      <c r="BIM346" s="84"/>
      <c r="BIN346" s="84"/>
      <c r="BIO346" s="84"/>
      <c r="BIP346" s="84"/>
      <c r="BIQ346" s="84"/>
      <c r="BIR346" s="84"/>
      <c r="BIS346" s="84"/>
      <c r="BIT346" s="84"/>
      <c r="BIU346" s="84"/>
      <c r="BIV346" s="84"/>
      <c r="BIW346" s="84"/>
      <c r="BIX346" s="84"/>
      <c r="BIY346" s="84"/>
      <c r="BIZ346" s="84"/>
      <c r="BJA346" s="84"/>
      <c r="BJB346" s="84"/>
      <c r="BJC346" s="84"/>
      <c r="BJD346" s="84"/>
      <c r="BJE346" s="84"/>
      <c r="BJF346" s="84"/>
      <c r="BJG346" s="84"/>
      <c r="BJH346" s="84"/>
      <c r="BJI346" s="84"/>
      <c r="BJJ346" s="84"/>
      <c r="BJK346" s="84"/>
      <c r="BJL346" s="84"/>
      <c r="BJM346" s="84"/>
      <c r="BJN346" s="84"/>
      <c r="BJO346" s="84"/>
      <c r="BJP346" s="84"/>
      <c r="BJQ346" s="84"/>
      <c r="BJR346" s="84"/>
      <c r="BJS346" s="84"/>
      <c r="BJT346" s="84"/>
      <c r="BJU346" s="84"/>
      <c r="BJV346" s="84"/>
      <c r="BJW346" s="84"/>
      <c r="BJX346" s="84"/>
      <c r="BJY346" s="84"/>
      <c r="BJZ346" s="84"/>
      <c r="BKA346" s="84"/>
      <c r="BKB346" s="84"/>
      <c r="BKC346" s="84"/>
      <c r="BKD346" s="84"/>
      <c r="BKE346" s="84"/>
      <c r="BKF346" s="84"/>
      <c r="BKG346" s="84"/>
      <c r="BKH346" s="84"/>
      <c r="BKI346" s="84"/>
      <c r="BKJ346" s="84"/>
      <c r="BKK346" s="84"/>
      <c r="BKL346" s="84"/>
      <c r="BKM346" s="84"/>
      <c r="BKN346" s="84"/>
      <c r="BKO346" s="84"/>
      <c r="BKP346" s="84"/>
      <c r="BKQ346" s="84"/>
      <c r="BKR346" s="84"/>
      <c r="BKS346" s="84"/>
      <c r="BKT346" s="84"/>
      <c r="BKU346" s="84"/>
      <c r="BKV346" s="84"/>
      <c r="BKW346" s="84"/>
      <c r="BKX346" s="84"/>
      <c r="BKY346" s="84"/>
      <c r="BKZ346" s="84"/>
      <c r="BLA346" s="84"/>
      <c r="BLB346" s="84"/>
      <c r="BLC346" s="84"/>
      <c r="BLD346" s="84"/>
      <c r="BLE346" s="84"/>
      <c r="BLF346" s="84"/>
      <c r="BLG346" s="84"/>
      <c r="BLH346" s="84"/>
      <c r="BLI346" s="84"/>
      <c r="BLJ346" s="84"/>
      <c r="BLK346" s="84"/>
      <c r="BLL346" s="84"/>
      <c r="BLM346" s="84"/>
      <c r="BLN346" s="84"/>
      <c r="BLO346" s="84"/>
      <c r="BLP346" s="84"/>
      <c r="BLQ346" s="84"/>
      <c r="BLR346" s="84"/>
      <c r="BLS346" s="84"/>
      <c r="BLT346" s="84"/>
      <c r="BLU346" s="84"/>
      <c r="BLV346" s="84"/>
      <c r="BLW346" s="84"/>
      <c r="BLX346" s="84"/>
      <c r="BLY346" s="84"/>
      <c r="BLZ346" s="84"/>
      <c r="BMA346" s="84"/>
      <c r="BMB346" s="84"/>
      <c r="BMC346" s="84"/>
      <c r="BMD346" s="84"/>
      <c r="BME346" s="84"/>
      <c r="BMF346" s="84"/>
      <c r="BMG346" s="84"/>
      <c r="BMH346" s="84"/>
      <c r="BMI346" s="84"/>
      <c r="BMJ346" s="84"/>
      <c r="BMK346" s="84"/>
      <c r="BML346" s="84"/>
      <c r="BMM346" s="84"/>
      <c r="BMN346" s="84"/>
      <c r="BMO346" s="84"/>
      <c r="BMP346" s="84"/>
      <c r="BMQ346" s="84"/>
      <c r="BMR346" s="84"/>
      <c r="BMS346" s="84"/>
      <c r="BMT346" s="84"/>
      <c r="BMU346" s="84"/>
      <c r="BMV346" s="84"/>
      <c r="BMW346" s="84"/>
      <c r="BMX346" s="84"/>
      <c r="BMY346" s="84"/>
      <c r="BMZ346" s="84"/>
      <c r="BNA346" s="84"/>
      <c r="BNB346" s="84"/>
      <c r="BNC346" s="84"/>
      <c r="BND346" s="84"/>
      <c r="BNE346" s="84"/>
      <c r="BNF346" s="84"/>
      <c r="BNG346" s="84"/>
      <c r="BNH346" s="84"/>
      <c r="BNI346" s="84"/>
      <c r="BNJ346" s="84"/>
      <c r="BNK346" s="84"/>
      <c r="BNL346" s="84"/>
      <c r="BNM346" s="84"/>
      <c r="BNN346" s="84"/>
      <c r="BNO346" s="84"/>
      <c r="BNP346" s="84"/>
      <c r="BNQ346" s="84"/>
      <c r="BNR346" s="84"/>
      <c r="BNS346" s="84"/>
      <c r="BNT346" s="84"/>
      <c r="BNU346" s="84"/>
      <c r="BNV346" s="84"/>
      <c r="BNW346" s="84"/>
      <c r="BNX346" s="84"/>
      <c r="BNY346" s="84"/>
      <c r="BNZ346" s="84"/>
      <c r="BOA346" s="84"/>
      <c r="BOB346" s="84"/>
      <c r="BOC346" s="84"/>
      <c r="BOD346" s="84"/>
      <c r="BOE346" s="84"/>
      <c r="BOF346" s="84"/>
      <c r="BOG346" s="84"/>
      <c r="BOH346" s="84"/>
      <c r="BOI346" s="84"/>
      <c r="BOJ346" s="84"/>
      <c r="BOK346" s="84"/>
      <c r="BOL346" s="84"/>
      <c r="BOM346" s="84"/>
      <c r="BON346" s="84"/>
      <c r="BOO346" s="84"/>
      <c r="BOP346" s="84"/>
      <c r="BOQ346" s="84"/>
      <c r="BOR346" s="84"/>
      <c r="BOS346" s="84"/>
      <c r="BOT346" s="84"/>
      <c r="BOU346" s="84"/>
      <c r="BOV346" s="84"/>
      <c r="BOW346" s="84"/>
      <c r="BOX346" s="84"/>
      <c r="BOY346" s="84"/>
      <c r="BOZ346" s="84"/>
      <c r="BPA346" s="84"/>
      <c r="BPB346" s="84"/>
      <c r="BPC346" s="84"/>
      <c r="BPD346" s="84"/>
      <c r="BPE346" s="84"/>
      <c r="BPF346" s="84"/>
      <c r="BPG346" s="84"/>
      <c r="BPH346" s="84"/>
      <c r="BPI346" s="84"/>
      <c r="BPJ346" s="84"/>
      <c r="BPK346" s="84"/>
      <c r="BPL346" s="84"/>
      <c r="BPM346" s="84"/>
      <c r="BPN346" s="84"/>
      <c r="BPO346" s="84"/>
      <c r="BPP346" s="84"/>
      <c r="BPQ346" s="84"/>
      <c r="BPR346" s="84"/>
      <c r="BPS346" s="84"/>
      <c r="BPT346" s="84"/>
      <c r="BPU346" s="84"/>
      <c r="BPV346" s="84"/>
      <c r="BPW346" s="84"/>
      <c r="BPX346" s="84"/>
      <c r="BPY346" s="84"/>
      <c r="BPZ346" s="84"/>
      <c r="BQA346" s="84"/>
      <c r="BQB346" s="84"/>
      <c r="BQC346" s="84"/>
      <c r="BQD346" s="84"/>
      <c r="BQE346" s="84"/>
      <c r="BQF346" s="84"/>
      <c r="BQG346" s="84"/>
      <c r="BQH346" s="84"/>
      <c r="BQI346" s="84"/>
      <c r="BQJ346" s="84"/>
      <c r="BQK346" s="84"/>
      <c r="BQL346" s="84"/>
      <c r="BQM346" s="84"/>
      <c r="BQN346" s="84"/>
      <c r="BQO346" s="84"/>
      <c r="BQP346" s="84"/>
      <c r="BQQ346" s="84"/>
      <c r="BQR346" s="84"/>
      <c r="BQS346" s="84"/>
      <c r="BQT346" s="84"/>
      <c r="BQU346" s="84"/>
      <c r="BQV346" s="84"/>
      <c r="BQW346" s="84"/>
      <c r="BQX346" s="84"/>
      <c r="BQY346" s="84"/>
      <c r="BQZ346" s="84"/>
      <c r="BRA346" s="84"/>
      <c r="BRB346" s="84"/>
      <c r="BRC346" s="84"/>
      <c r="BRD346" s="84"/>
      <c r="BRE346" s="84"/>
      <c r="BRF346" s="84"/>
      <c r="BRG346" s="84"/>
      <c r="BRH346" s="84"/>
      <c r="BRI346" s="84"/>
      <c r="BRJ346" s="84"/>
      <c r="BRK346" s="84"/>
      <c r="BRL346" s="84"/>
      <c r="BRM346" s="84"/>
      <c r="BRN346" s="84"/>
      <c r="BRO346" s="84"/>
      <c r="BRP346" s="84"/>
      <c r="BRQ346" s="84"/>
      <c r="BRR346" s="84"/>
      <c r="BRS346" s="84"/>
      <c r="BRT346" s="84"/>
      <c r="BRU346" s="84"/>
      <c r="BRV346" s="84"/>
      <c r="BRW346" s="84"/>
      <c r="BRX346" s="84"/>
      <c r="BRY346" s="84"/>
      <c r="BRZ346" s="84"/>
      <c r="BSA346" s="84"/>
      <c r="BSB346" s="84"/>
      <c r="BSC346" s="84"/>
      <c r="BSD346" s="84"/>
      <c r="BSE346" s="84"/>
      <c r="BSF346" s="84"/>
      <c r="BSG346" s="84"/>
      <c r="BSH346" s="84"/>
      <c r="BSI346" s="84"/>
      <c r="BSJ346" s="84"/>
      <c r="BSK346" s="84"/>
      <c r="BSL346" s="84"/>
      <c r="BSM346" s="84"/>
      <c r="BSN346" s="84"/>
      <c r="BSO346" s="84"/>
      <c r="BSP346" s="84"/>
      <c r="BSQ346" s="84"/>
      <c r="BSR346" s="84"/>
      <c r="BSS346" s="84"/>
      <c r="BST346" s="84"/>
      <c r="BSU346" s="84"/>
      <c r="BSV346" s="84"/>
      <c r="BSW346" s="84"/>
      <c r="BSX346" s="84"/>
      <c r="BSY346" s="84"/>
      <c r="BSZ346" s="84"/>
      <c r="BTA346" s="84"/>
      <c r="BTB346" s="84"/>
      <c r="BTC346" s="84"/>
      <c r="BTD346" s="84"/>
      <c r="BTE346" s="84"/>
      <c r="BTF346" s="84"/>
      <c r="BTG346" s="84"/>
      <c r="BTH346" s="84"/>
      <c r="BTI346" s="84"/>
      <c r="BTJ346" s="84"/>
      <c r="BTK346" s="84"/>
      <c r="BTL346" s="84"/>
      <c r="BTM346" s="84"/>
      <c r="BTN346" s="84"/>
      <c r="BTO346" s="84"/>
      <c r="BTP346" s="84"/>
      <c r="BTQ346" s="84"/>
      <c r="BTR346" s="84"/>
      <c r="BTS346" s="84"/>
      <c r="BTT346" s="84"/>
      <c r="BTU346" s="84"/>
      <c r="BTV346" s="84"/>
      <c r="BTW346" s="84"/>
      <c r="BTX346" s="84"/>
      <c r="BTY346" s="84"/>
      <c r="BTZ346" s="84"/>
      <c r="BUA346" s="84"/>
      <c r="BUB346" s="84"/>
      <c r="BUC346" s="84"/>
      <c r="BUD346" s="84"/>
      <c r="BUE346" s="84"/>
      <c r="BUF346" s="84"/>
      <c r="BUG346" s="84"/>
      <c r="BUH346" s="84"/>
      <c r="BUI346" s="84"/>
      <c r="BUJ346" s="84"/>
      <c r="BUK346" s="84"/>
      <c r="BUL346" s="84"/>
      <c r="BUM346" s="84"/>
      <c r="BUN346" s="84"/>
      <c r="BUO346" s="84"/>
      <c r="BUP346" s="84"/>
      <c r="BUQ346" s="84"/>
      <c r="BUR346" s="84"/>
      <c r="BUS346" s="84"/>
      <c r="BUT346" s="84"/>
      <c r="BUU346" s="84"/>
      <c r="BUV346" s="84"/>
      <c r="BUW346" s="84"/>
      <c r="BUX346" s="84"/>
      <c r="BUY346" s="84"/>
      <c r="BUZ346" s="84"/>
      <c r="BVA346" s="84"/>
      <c r="BVB346" s="84"/>
      <c r="BVC346" s="84"/>
      <c r="BVD346" s="84"/>
      <c r="BVE346" s="84"/>
      <c r="BVF346" s="84"/>
      <c r="BVG346" s="84"/>
      <c r="BVH346" s="84"/>
      <c r="BVI346" s="84"/>
      <c r="BVJ346" s="84"/>
      <c r="BVK346" s="84"/>
      <c r="BVL346" s="84"/>
      <c r="BVM346" s="84"/>
      <c r="BVN346" s="84"/>
      <c r="BVO346" s="84"/>
      <c r="BVP346" s="84"/>
      <c r="BVQ346" s="84"/>
      <c r="BVR346" s="84"/>
      <c r="BVS346" s="84"/>
      <c r="BVT346" s="84"/>
      <c r="BVU346" s="84"/>
      <c r="BVV346" s="84"/>
      <c r="BVW346" s="84"/>
      <c r="BVX346" s="84"/>
      <c r="BVY346" s="84"/>
      <c r="BVZ346" s="84"/>
      <c r="BWA346" s="84"/>
      <c r="BWB346" s="84"/>
      <c r="BWC346" s="84"/>
      <c r="BWD346" s="84"/>
      <c r="BWE346" s="84"/>
      <c r="BWF346" s="84"/>
      <c r="BWG346" s="84"/>
      <c r="BWH346" s="84"/>
      <c r="BWI346" s="84"/>
      <c r="BWJ346" s="84"/>
      <c r="BWK346" s="84"/>
      <c r="BWL346" s="84"/>
      <c r="BWM346" s="84"/>
      <c r="BWN346" s="84"/>
      <c r="BWO346" s="84"/>
      <c r="BWP346" s="84"/>
      <c r="BWQ346" s="84"/>
      <c r="BWR346" s="84"/>
      <c r="BWS346" s="84"/>
      <c r="BWT346" s="84"/>
      <c r="BWU346" s="84"/>
      <c r="BWV346" s="84"/>
      <c r="BWW346" s="84"/>
      <c r="BWX346" s="84"/>
      <c r="BWY346" s="84"/>
      <c r="BWZ346" s="84"/>
      <c r="BXA346" s="84"/>
      <c r="BXB346" s="84"/>
      <c r="BXC346" s="84"/>
      <c r="BXD346" s="84"/>
      <c r="BXE346" s="84"/>
      <c r="BXF346" s="84"/>
      <c r="BXG346" s="84"/>
      <c r="BXH346" s="84"/>
      <c r="BXI346" s="84"/>
      <c r="BXJ346" s="84"/>
      <c r="BXK346" s="84"/>
      <c r="BXL346" s="84"/>
      <c r="BXM346" s="84"/>
      <c r="BXN346" s="84"/>
      <c r="BXO346" s="84"/>
      <c r="BXP346" s="84"/>
      <c r="BXQ346" s="84"/>
      <c r="BXR346" s="84"/>
      <c r="BXS346" s="84"/>
      <c r="BXT346" s="84"/>
      <c r="BXU346" s="84"/>
      <c r="BXV346" s="84"/>
      <c r="BXW346" s="84"/>
      <c r="BXX346" s="84"/>
      <c r="BXY346" s="84"/>
      <c r="BXZ346" s="84"/>
      <c r="BYA346" s="84"/>
      <c r="BYB346" s="84"/>
      <c r="BYC346" s="84"/>
      <c r="BYD346" s="84"/>
      <c r="BYE346" s="84"/>
      <c r="BYF346" s="84"/>
      <c r="BYG346" s="84"/>
      <c r="BYH346" s="84"/>
      <c r="BYI346" s="84"/>
      <c r="BYJ346" s="84"/>
      <c r="BYK346" s="84"/>
      <c r="BYL346" s="84"/>
      <c r="BYM346" s="84"/>
      <c r="BYN346" s="84"/>
      <c r="BYO346" s="84"/>
      <c r="BYP346" s="84"/>
      <c r="BYQ346" s="84"/>
      <c r="BYR346" s="84"/>
      <c r="BYS346" s="84"/>
      <c r="BYT346" s="84"/>
      <c r="BYU346" s="84"/>
      <c r="BYV346" s="84"/>
      <c r="BYW346" s="84"/>
      <c r="BYX346" s="84"/>
      <c r="BYY346" s="84"/>
      <c r="BYZ346" s="84"/>
      <c r="BZA346" s="84"/>
      <c r="BZB346" s="84"/>
      <c r="BZC346" s="84"/>
      <c r="BZD346" s="84"/>
      <c r="BZE346" s="84"/>
      <c r="BZF346" s="84"/>
      <c r="BZG346" s="84"/>
      <c r="BZH346" s="84"/>
      <c r="BZI346" s="84"/>
      <c r="BZJ346" s="84"/>
      <c r="BZK346" s="84"/>
      <c r="BZL346" s="84"/>
      <c r="BZM346" s="84"/>
      <c r="BZN346" s="84"/>
      <c r="BZO346" s="84"/>
      <c r="BZP346" s="84"/>
      <c r="BZQ346" s="84"/>
      <c r="BZR346" s="84"/>
      <c r="BZS346" s="84"/>
      <c r="BZT346" s="84"/>
      <c r="BZU346" s="84"/>
      <c r="BZV346" s="84"/>
      <c r="BZW346" s="84"/>
      <c r="BZX346" s="84"/>
      <c r="BZY346" s="84"/>
      <c r="BZZ346" s="84"/>
      <c r="CAA346" s="84"/>
      <c r="CAB346" s="84"/>
      <c r="CAC346" s="84"/>
      <c r="CAD346" s="84"/>
      <c r="CAE346" s="84"/>
      <c r="CAF346" s="84"/>
      <c r="CAG346" s="84"/>
      <c r="CAH346" s="84"/>
      <c r="CAI346" s="84"/>
      <c r="CAJ346" s="84"/>
      <c r="CAK346" s="84"/>
      <c r="CAL346" s="84"/>
      <c r="CAM346" s="84"/>
      <c r="CAN346" s="84"/>
      <c r="CAO346" s="84"/>
      <c r="CAP346" s="84"/>
      <c r="CAQ346" s="84"/>
      <c r="CAR346" s="84"/>
      <c r="CAS346" s="84"/>
      <c r="CAT346" s="84"/>
      <c r="CAU346" s="84"/>
      <c r="CAV346" s="84"/>
      <c r="CAW346" s="84"/>
      <c r="CAX346" s="84"/>
      <c r="CAY346" s="84"/>
      <c r="CAZ346" s="84"/>
      <c r="CBA346" s="84"/>
      <c r="CBB346" s="84"/>
      <c r="CBC346" s="84"/>
      <c r="CBD346" s="84"/>
      <c r="CBE346" s="84"/>
      <c r="CBF346" s="84"/>
      <c r="CBG346" s="84"/>
      <c r="CBH346" s="84"/>
      <c r="CBI346" s="84"/>
      <c r="CBJ346" s="84"/>
      <c r="CBK346" s="84"/>
      <c r="CBL346" s="84"/>
      <c r="CBM346" s="84"/>
      <c r="CBN346" s="84"/>
      <c r="CBO346" s="84"/>
      <c r="CBP346" s="84"/>
      <c r="CBQ346" s="84"/>
      <c r="CBR346" s="84"/>
      <c r="CBS346" s="84"/>
      <c r="CBT346" s="84"/>
      <c r="CBU346" s="84"/>
      <c r="CBV346" s="84"/>
      <c r="CBW346" s="84"/>
      <c r="CBX346" s="84"/>
      <c r="CBY346" s="84"/>
      <c r="CBZ346" s="84"/>
      <c r="CCA346" s="84"/>
      <c r="CCB346" s="84"/>
      <c r="CCC346" s="84"/>
      <c r="CCD346" s="84"/>
      <c r="CCE346" s="84"/>
      <c r="CCF346" s="84"/>
      <c r="CCG346" s="84"/>
      <c r="CCH346" s="84"/>
      <c r="CCI346" s="84"/>
      <c r="CCJ346" s="84"/>
      <c r="CCK346" s="84"/>
      <c r="CCL346" s="84"/>
      <c r="CCM346" s="84"/>
      <c r="CCN346" s="84"/>
      <c r="CCO346" s="84"/>
      <c r="CCP346" s="84"/>
      <c r="CCQ346" s="84"/>
      <c r="CCR346" s="84"/>
      <c r="CCS346" s="84"/>
      <c r="CCT346" s="84"/>
      <c r="CCU346" s="84"/>
      <c r="CCV346" s="84"/>
      <c r="CCW346" s="84"/>
      <c r="CCX346" s="84"/>
      <c r="CCY346" s="84"/>
      <c r="CCZ346" s="84"/>
      <c r="CDA346" s="84"/>
      <c r="CDB346" s="84"/>
      <c r="CDC346" s="84"/>
      <c r="CDD346" s="84"/>
      <c r="CDE346" s="84"/>
      <c r="CDF346" s="84"/>
      <c r="CDG346" s="84"/>
      <c r="CDH346" s="84"/>
      <c r="CDI346" s="84"/>
      <c r="CDJ346" s="84"/>
      <c r="CDK346" s="84"/>
      <c r="CDL346" s="84"/>
      <c r="CDM346" s="84"/>
      <c r="CDN346" s="84"/>
      <c r="CDO346" s="84"/>
      <c r="CDP346" s="84"/>
      <c r="CDQ346" s="84"/>
      <c r="CDR346" s="84"/>
      <c r="CDS346" s="84"/>
      <c r="CDT346" s="84"/>
      <c r="CDU346" s="84"/>
      <c r="CDV346" s="84"/>
      <c r="CDW346" s="84"/>
      <c r="CDX346" s="84"/>
      <c r="CDY346" s="84"/>
      <c r="CDZ346" s="84"/>
      <c r="CEA346" s="84"/>
      <c r="CEB346" s="84"/>
      <c r="CEC346" s="84"/>
      <c r="CED346" s="84"/>
      <c r="CEE346" s="84"/>
      <c r="CEF346" s="84"/>
      <c r="CEG346" s="84"/>
      <c r="CEH346" s="84"/>
      <c r="CEI346" s="84"/>
      <c r="CEJ346" s="84"/>
      <c r="CEK346" s="84"/>
      <c r="CEL346" s="84"/>
      <c r="CEM346" s="84"/>
      <c r="CEN346" s="84"/>
      <c r="CEO346" s="84"/>
      <c r="CEP346" s="84"/>
      <c r="CEQ346" s="84"/>
      <c r="CER346" s="84"/>
      <c r="CES346" s="84"/>
      <c r="CET346" s="84"/>
      <c r="CEU346" s="84"/>
      <c r="CEV346" s="84"/>
      <c r="CEW346" s="84"/>
      <c r="CEX346" s="84"/>
      <c r="CEY346" s="84"/>
      <c r="CEZ346" s="84"/>
      <c r="CFA346" s="84"/>
      <c r="CFB346" s="84"/>
      <c r="CFC346" s="84"/>
      <c r="CFD346" s="84"/>
      <c r="CFE346" s="84"/>
      <c r="CFF346" s="84"/>
      <c r="CFG346" s="84"/>
      <c r="CFH346" s="84"/>
      <c r="CFI346" s="84"/>
      <c r="CFJ346" s="84"/>
      <c r="CFK346" s="84"/>
      <c r="CFL346" s="84"/>
      <c r="CFM346" s="84"/>
      <c r="CFN346" s="84"/>
      <c r="CFO346" s="84"/>
      <c r="CFP346" s="84"/>
      <c r="CFQ346" s="84"/>
      <c r="CFR346" s="84"/>
      <c r="CFS346" s="84"/>
      <c r="CFT346" s="84"/>
      <c r="CFU346" s="84"/>
      <c r="CFV346" s="84"/>
      <c r="CFW346" s="84"/>
      <c r="CFX346" s="84"/>
      <c r="CFY346" s="84"/>
      <c r="CFZ346" s="84"/>
      <c r="CGA346" s="84"/>
      <c r="CGB346" s="84"/>
      <c r="CGC346" s="84"/>
      <c r="CGD346" s="84"/>
      <c r="CGE346" s="84"/>
      <c r="CGF346" s="84"/>
      <c r="CGG346" s="84"/>
      <c r="CGH346" s="84"/>
      <c r="CGI346" s="84"/>
      <c r="CGJ346" s="84"/>
      <c r="CGK346" s="84"/>
      <c r="CGL346" s="84"/>
      <c r="CGM346" s="84"/>
      <c r="CGN346" s="84"/>
      <c r="CGO346" s="84"/>
      <c r="CGP346" s="84"/>
      <c r="CGQ346" s="84"/>
      <c r="CGR346" s="84"/>
      <c r="CGS346" s="84"/>
      <c r="CGT346" s="84"/>
      <c r="CGU346" s="84"/>
      <c r="CGV346" s="84"/>
      <c r="CGW346" s="84"/>
      <c r="CGX346" s="84"/>
      <c r="CGY346" s="84"/>
      <c r="CGZ346" s="84"/>
      <c r="CHA346" s="84"/>
      <c r="CHB346" s="84"/>
      <c r="CHC346" s="84"/>
      <c r="CHD346" s="84"/>
      <c r="CHE346" s="84"/>
      <c r="CHF346" s="84"/>
      <c r="CHG346" s="84"/>
      <c r="CHH346" s="84"/>
      <c r="CHI346" s="84"/>
      <c r="CHJ346" s="84"/>
      <c r="CHK346" s="84"/>
      <c r="CHL346" s="84"/>
      <c r="CHM346" s="84"/>
      <c r="CHN346" s="84"/>
      <c r="CHO346" s="84"/>
      <c r="CHP346" s="84"/>
      <c r="CHQ346" s="84"/>
      <c r="CHR346" s="84"/>
      <c r="CHS346" s="84"/>
      <c r="CHT346" s="84"/>
      <c r="CHU346" s="84"/>
      <c r="CHV346" s="84"/>
      <c r="CHW346" s="84"/>
      <c r="CHX346" s="84"/>
      <c r="CHY346" s="84"/>
      <c r="CHZ346" s="84"/>
      <c r="CIA346" s="84"/>
      <c r="CIB346" s="84"/>
      <c r="CIC346" s="84"/>
      <c r="CID346" s="84"/>
      <c r="CIE346" s="84"/>
      <c r="CIF346" s="84"/>
      <c r="CIG346" s="84"/>
      <c r="CIH346" s="84"/>
      <c r="CII346" s="84"/>
      <c r="CIJ346" s="84"/>
      <c r="CIK346" s="84"/>
      <c r="CIL346" s="84"/>
      <c r="CIM346" s="84"/>
      <c r="CIN346" s="84"/>
      <c r="CIO346" s="84"/>
      <c r="CIP346" s="84"/>
      <c r="CIQ346" s="84"/>
      <c r="CIR346" s="84"/>
      <c r="CIS346" s="84"/>
      <c r="CIT346" s="84"/>
      <c r="CIU346" s="84"/>
      <c r="CIV346" s="84"/>
      <c r="CIW346" s="84"/>
      <c r="CIX346" s="84"/>
      <c r="CIY346" s="84"/>
      <c r="CIZ346" s="84"/>
      <c r="CJA346" s="84"/>
      <c r="CJB346" s="84"/>
      <c r="CJC346" s="84"/>
      <c r="CJD346" s="84"/>
      <c r="CJE346" s="84"/>
      <c r="CJF346" s="84"/>
      <c r="CJG346" s="84"/>
      <c r="CJH346" s="84"/>
      <c r="CJI346" s="84"/>
      <c r="CJJ346" s="84"/>
      <c r="CJK346" s="84"/>
      <c r="CJL346" s="84"/>
      <c r="CJM346" s="84"/>
      <c r="CJN346" s="84"/>
      <c r="CJO346" s="84"/>
      <c r="CJP346" s="84"/>
      <c r="CJQ346" s="84"/>
      <c r="CJR346" s="84"/>
      <c r="CJS346" s="84"/>
      <c r="CJT346" s="84"/>
      <c r="CJU346" s="84"/>
      <c r="CJV346" s="84"/>
      <c r="CJW346" s="84"/>
      <c r="CJX346" s="84"/>
      <c r="CJY346" s="84"/>
      <c r="CJZ346" s="84"/>
      <c r="CKA346" s="84"/>
      <c r="CKB346" s="84"/>
      <c r="CKC346" s="84"/>
      <c r="CKD346" s="84"/>
      <c r="CKE346" s="84"/>
      <c r="CKF346" s="84"/>
      <c r="CKG346" s="84"/>
      <c r="CKH346" s="84"/>
      <c r="CKI346" s="84"/>
      <c r="CKJ346" s="84"/>
      <c r="CKK346" s="84"/>
      <c r="CKL346" s="84"/>
      <c r="CKM346" s="84"/>
      <c r="CKN346" s="84"/>
      <c r="CKO346" s="84"/>
      <c r="CKP346" s="84"/>
      <c r="CKQ346" s="84"/>
      <c r="CKR346" s="84"/>
      <c r="CKS346" s="84"/>
      <c r="CKT346" s="84"/>
      <c r="CKU346" s="84"/>
      <c r="CKV346" s="84"/>
      <c r="CKW346" s="84"/>
      <c r="CKX346" s="84"/>
      <c r="CKY346" s="84"/>
      <c r="CKZ346" s="84"/>
      <c r="CLA346" s="84"/>
      <c r="CLB346" s="84"/>
      <c r="CLC346" s="84"/>
      <c r="CLD346" s="84"/>
      <c r="CLE346" s="84"/>
      <c r="CLF346" s="84"/>
      <c r="CLG346" s="84"/>
      <c r="CLH346" s="84"/>
      <c r="CLI346" s="84"/>
      <c r="CLJ346" s="84"/>
      <c r="CLK346" s="84"/>
      <c r="CLL346" s="84"/>
      <c r="CLM346" s="84"/>
      <c r="CLN346" s="84"/>
      <c r="CLO346" s="84"/>
      <c r="CLP346" s="84"/>
      <c r="CLQ346" s="84"/>
      <c r="CLR346" s="84"/>
      <c r="CLS346" s="84"/>
      <c r="CLT346" s="84"/>
      <c r="CLU346" s="84"/>
      <c r="CLV346" s="84"/>
      <c r="CLW346" s="84"/>
      <c r="CLX346" s="84"/>
      <c r="CLY346" s="84"/>
      <c r="CLZ346" s="84"/>
      <c r="CMA346" s="84"/>
      <c r="CMB346" s="84"/>
      <c r="CMC346" s="84"/>
      <c r="CMD346" s="84"/>
      <c r="CME346" s="84"/>
      <c r="CMF346" s="84"/>
      <c r="CMG346" s="84"/>
      <c r="CMH346" s="84"/>
      <c r="CMI346" s="84"/>
      <c r="CMJ346" s="84"/>
      <c r="CMK346" s="84"/>
      <c r="CML346" s="84"/>
      <c r="CMM346" s="84"/>
      <c r="CMN346" s="84"/>
      <c r="CMO346" s="84"/>
      <c r="CMP346" s="84"/>
      <c r="CMQ346" s="84"/>
      <c r="CMR346" s="84"/>
      <c r="CMS346" s="84"/>
      <c r="CMT346" s="84"/>
      <c r="CMU346" s="84"/>
      <c r="CMV346" s="84"/>
      <c r="CMW346" s="84"/>
      <c r="CMX346" s="84"/>
      <c r="CMY346" s="84"/>
      <c r="CMZ346" s="84"/>
      <c r="CNA346" s="84"/>
      <c r="CNB346" s="84"/>
      <c r="CNC346" s="84"/>
      <c r="CND346" s="84"/>
      <c r="CNE346" s="84"/>
      <c r="CNF346" s="84"/>
      <c r="CNG346" s="84"/>
      <c r="CNH346" s="84"/>
      <c r="CNI346" s="84"/>
      <c r="CNJ346" s="84"/>
      <c r="CNK346" s="84"/>
      <c r="CNL346" s="84"/>
      <c r="CNM346" s="84"/>
      <c r="CNN346" s="84"/>
      <c r="CNO346" s="84"/>
      <c r="CNP346" s="84"/>
      <c r="CNQ346" s="84"/>
      <c r="CNR346" s="84"/>
      <c r="CNS346" s="84"/>
      <c r="CNT346" s="84"/>
      <c r="CNU346" s="84"/>
      <c r="CNV346" s="84"/>
      <c r="CNW346" s="84"/>
      <c r="CNX346" s="84"/>
      <c r="CNY346" s="84"/>
      <c r="CNZ346" s="84"/>
      <c r="COA346" s="84"/>
      <c r="COB346" s="84"/>
      <c r="COC346" s="84"/>
      <c r="COD346" s="84"/>
      <c r="COE346" s="84"/>
      <c r="COF346" s="84"/>
      <c r="COG346" s="84"/>
      <c r="COH346" s="84"/>
      <c r="COI346" s="84"/>
      <c r="COJ346" s="84"/>
      <c r="COK346" s="84"/>
      <c r="COL346" s="84"/>
      <c r="COM346" s="84"/>
      <c r="CON346" s="84"/>
      <c r="COO346" s="84"/>
      <c r="COP346" s="84"/>
      <c r="COQ346" s="84"/>
      <c r="COR346" s="84"/>
      <c r="COS346" s="84"/>
      <c r="COT346" s="84"/>
      <c r="COU346" s="84"/>
      <c r="COV346" s="84"/>
      <c r="COW346" s="84"/>
      <c r="COX346" s="84"/>
      <c r="COY346" s="84"/>
      <c r="COZ346" s="84"/>
      <c r="CPA346" s="84"/>
      <c r="CPB346" s="84"/>
      <c r="CPC346" s="84"/>
      <c r="CPD346" s="84"/>
      <c r="CPE346" s="84"/>
      <c r="CPF346" s="84"/>
      <c r="CPG346" s="84"/>
      <c r="CPH346" s="84"/>
      <c r="CPI346" s="84"/>
      <c r="CPJ346" s="84"/>
      <c r="CPK346" s="84"/>
      <c r="CPL346" s="84"/>
      <c r="CPM346" s="84"/>
      <c r="CPN346" s="84"/>
      <c r="CPO346" s="84"/>
      <c r="CPP346" s="84"/>
      <c r="CPQ346" s="84"/>
      <c r="CPR346" s="84"/>
      <c r="CPS346" s="84"/>
      <c r="CPT346" s="84"/>
      <c r="CPU346" s="84"/>
      <c r="CPV346" s="84"/>
      <c r="CPW346" s="84"/>
      <c r="CPX346" s="84"/>
      <c r="CPY346" s="84"/>
      <c r="CPZ346" s="84"/>
      <c r="CQA346" s="84"/>
      <c r="CQB346" s="84"/>
      <c r="CQC346" s="84"/>
      <c r="CQD346" s="84"/>
      <c r="CQE346" s="84"/>
      <c r="CQF346" s="84"/>
      <c r="CQG346" s="84"/>
      <c r="CQH346" s="84"/>
      <c r="CQI346" s="84"/>
      <c r="CQJ346" s="84"/>
      <c r="CQK346" s="84"/>
      <c r="CQL346" s="84"/>
      <c r="CQM346" s="84"/>
      <c r="CQN346" s="84"/>
      <c r="CQO346" s="84"/>
      <c r="CQP346" s="84"/>
      <c r="CQQ346" s="84"/>
      <c r="CQR346" s="84"/>
      <c r="CQS346" s="84"/>
      <c r="CQT346" s="84"/>
      <c r="CQU346" s="84"/>
      <c r="CQV346" s="84"/>
      <c r="CQW346" s="84"/>
      <c r="CQX346" s="84"/>
      <c r="CQY346" s="84"/>
      <c r="CQZ346" s="84"/>
      <c r="CRA346" s="84"/>
      <c r="CRB346" s="84"/>
      <c r="CRC346" s="84"/>
      <c r="CRD346" s="84"/>
      <c r="CRE346" s="84"/>
      <c r="CRF346" s="84"/>
      <c r="CRG346" s="84"/>
      <c r="CRH346" s="84"/>
      <c r="CRI346" s="84"/>
      <c r="CRJ346" s="84"/>
      <c r="CRK346" s="84"/>
      <c r="CRL346" s="84"/>
      <c r="CRM346" s="84"/>
      <c r="CRN346" s="84"/>
      <c r="CRO346" s="84"/>
      <c r="CRP346" s="84"/>
      <c r="CRQ346" s="84"/>
      <c r="CRR346" s="84"/>
      <c r="CRS346" s="84"/>
      <c r="CRT346" s="84"/>
      <c r="CRU346" s="84"/>
      <c r="CRV346" s="84"/>
      <c r="CRW346" s="84"/>
      <c r="CRX346" s="84"/>
      <c r="CRY346" s="84"/>
      <c r="CRZ346" s="84"/>
      <c r="CSA346" s="84"/>
      <c r="CSB346" s="84"/>
      <c r="CSC346" s="84"/>
      <c r="CSD346" s="84"/>
      <c r="CSE346" s="84"/>
      <c r="CSF346" s="84"/>
      <c r="CSG346" s="84"/>
      <c r="CSH346" s="84"/>
      <c r="CSI346" s="84"/>
      <c r="CSJ346" s="84"/>
      <c r="CSK346" s="84"/>
      <c r="CSL346" s="84"/>
      <c r="CSM346" s="84"/>
      <c r="CSN346" s="84"/>
      <c r="CSO346" s="84"/>
      <c r="CSP346" s="84"/>
      <c r="CSQ346" s="84"/>
      <c r="CSR346" s="84"/>
      <c r="CSS346" s="84"/>
      <c r="CST346" s="84"/>
      <c r="CSU346" s="84"/>
      <c r="CSV346" s="84"/>
      <c r="CSW346" s="84"/>
      <c r="CSX346" s="84"/>
      <c r="CSY346" s="84"/>
      <c r="CSZ346" s="84"/>
      <c r="CTA346" s="84"/>
      <c r="CTB346" s="84"/>
      <c r="CTC346" s="84"/>
      <c r="CTD346" s="84"/>
      <c r="CTE346" s="84"/>
      <c r="CTF346" s="84"/>
      <c r="CTG346" s="84"/>
      <c r="CTH346" s="84"/>
      <c r="CTI346" s="84"/>
      <c r="CTJ346" s="84"/>
      <c r="CTK346" s="84"/>
      <c r="CTL346" s="84"/>
      <c r="CTM346" s="84"/>
      <c r="CTN346" s="84"/>
      <c r="CTO346" s="84"/>
      <c r="CTP346" s="84"/>
      <c r="CTQ346" s="84"/>
      <c r="CTR346" s="84"/>
      <c r="CTS346" s="84"/>
      <c r="CTT346" s="84"/>
      <c r="CTU346" s="84"/>
      <c r="CTV346" s="84"/>
      <c r="CTW346" s="84"/>
      <c r="CTX346" s="84"/>
      <c r="CTY346" s="84"/>
      <c r="CTZ346" s="84"/>
      <c r="CUA346" s="84"/>
      <c r="CUB346" s="84"/>
      <c r="CUC346" s="84"/>
      <c r="CUD346" s="84"/>
      <c r="CUE346" s="84"/>
      <c r="CUF346" s="84"/>
      <c r="CUG346" s="84"/>
      <c r="CUH346" s="84"/>
      <c r="CUI346" s="84"/>
      <c r="CUJ346" s="84"/>
      <c r="CUK346" s="84"/>
      <c r="CUL346" s="84"/>
      <c r="CUM346" s="84"/>
      <c r="CUN346" s="84"/>
      <c r="CUO346" s="84"/>
      <c r="CUP346" s="84"/>
      <c r="CUQ346" s="84"/>
      <c r="CUR346" s="84"/>
      <c r="CUS346" s="84"/>
      <c r="CUT346" s="84"/>
      <c r="CUU346" s="84"/>
      <c r="CUV346" s="84"/>
      <c r="CUW346" s="84"/>
      <c r="CUX346" s="84"/>
      <c r="CUY346" s="84"/>
      <c r="CUZ346" s="84"/>
      <c r="CVA346" s="84"/>
      <c r="CVB346" s="84"/>
      <c r="CVC346" s="84"/>
      <c r="CVD346" s="84"/>
      <c r="CVE346" s="84"/>
      <c r="CVF346" s="84"/>
      <c r="CVG346" s="84"/>
      <c r="CVH346" s="84"/>
      <c r="CVI346" s="84"/>
      <c r="CVJ346" s="84"/>
      <c r="CVK346" s="84"/>
      <c r="CVL346" s="84"/>
      <c r="CVM346" s="84"/>
      <c r="CVN346" s="84"/>
      <c r="CVO346" s="84"/>
      <c r="CVP346" s="84"/>
      <c r="CVQ346" s="84"/>
      <c r="CVR346" s="84"/>
      <c r="CVS346" s="84"/>
      <c r="CVT346" s="84"/>
      <c r="CVU346" s="84"/>
      <c r="CVV346" s="84"/>
      <c r="CVW346" s="84"/>
      <c r="CVX346" s="84"/>
      <c r="CVY346" s="84"/>
      <c r="CVZ346" s="84"/>
      <c r="CWA346" s="84"/>
      <c r="CWB346" s="84"/>
      <c r="CWC346" s="84"/>
      <c r="CWD346" s="84"/>
      <c r="CWE346" s="84"/>
      <c r="CWF346" s="84"/>
      <c r="CWG346" s="84"/>
      <c r="CWH346" s="84"/>
      <c r="CWI346" s="84"/>
      <c r="CWJ346" s="84"/>
      <c r="CWK346" s="84"/>
      <c r="CWL346" s="84"/>
      <c r="CWM346" s="84"/>
      <c r="CWN346" s="84"/>
      <c r="CWO346" s="84"/>
      <c r="CWP346" s="84"/>
      <c r="CWQ346" s="84"/>
      <c r="CWR346" s="84"/>
      <c r="CWS346" s="84"/>
      <c r="CWT346" s="84"/>
      <c r="CWU346" s="84"/>
      <c r="CWV346" s="84"/>
      <c r="CWW346" s="84"/>
      <c r="CWX346" s="84"/>
      <c r="CWY346" s="84"/>
      <c r="CWZ346" s="84"/>
      <c r="CXA346" s="84"/>
      <c r="CXB346" s="84"/>
      <c r="CXC346" s="84"/>
      <c r="CXD346" s="84"/>
      <c r="CXE346" s="84"/>
      <c r="CXF346" s="84"/>
      <c r="CXG346" s="84"/>
      <c r="CXH346" s="84"/>
      <c r="CXI346" s="84"/>
      <c r="CXJ346" s="84"/>
      <c r="CXK346" s="84"/>
      <c r="CXL346" s="84"/>
      <c r="CXM346" s="84"/>
      <c r="CXN346" s="84"/>
      <c r="CXO346" s="84"/>
      <c r="CXP346" s="84"/>
      <c r="CXQ346" s="84"/>
      <c r="CXR346" s="84"/>
      <c r="CXS346" s="84"/>
      <c r="CXT346" s="84"/>
      <c r="CXU346" s="84"/>
      <c r="CXV346" s="84"/>
      <c r="CXW346" s="84"/>
      <c r="CXX346" s="84"/>
      <c r="CXY346" s="84"/>
      <c r="CXZ346" s="84"/>
      <c r="CYA346" s="84"/>
      <c r="CYB346" s="84"/>
      <c r="CYC346" s="84"/>
      <c r="CYD346" s="84"/>
      <c r="CYE346" s="84"/>
      <c r="CYF346" s="84"/>
      <c r="CYG346" s="84"/>
      <c r="CYH346" s="84"/>
      <c r="CYI346" s="84"/>
      <c r="CYJ346" s="84"/>
      <c r="CYK346" s="84"/>
      <c r="CYL346" s="84"/>
      <c r="CYM346" s="84"/>
      <c r="CYN346" s="84"/>
      <c r="CYO346" s="84"/>
      <c r="CYP346" s="84"/>
      <c r="CYQ346" s="84"/>
      <c r="CYR346" s="84"/>
      <c r="CYS346" s="84"/>
      <c r="CYT346" s="84"/>
      <c r="CYU346" s="84"/>
      <c r="CYV346" s="84"/>
      <c r="CYW346" s="84"/>
      <c r="CYX346" s="84"/>
      <c r="CYY346" s="84"/>
      <c r="CYZ346" s="84"/>
      <c r="CZA346" s="84"/>
      <c r="CZB346" s="84"/>
      <c r="CZC346" s="84"/>
      <c r="CZD346" s="84"/>
      <c r="CZE346" s="84"/>
      <c r="CZF346" s="84"/>
      <c r="CZG346" s="84"/>
      <c r="CZH346" s="84"/>
      <c r="CZI346" s="84"/>
      <c r="CZJ346" s="84"/>
      <c r="CZK346" s="84"/>
      <c r="CZL346" s="84"/>
      <c r="CZM346" s="84"/>
      <c r="CZN346" s="84"/>
      <c r="CZO346" s="84"/>
      <c r="CZP346" s="84"/>
      <c r="CZQ346" s="84"/>
      <c r="CZR346" s="84"/>
      <c r="CZS346" s="84"/>
      <c r="CZT346" s="84"/>
      <c r="CZU346" s="84"/>
      <c r="CZV346" s="84"/>
      <c r="CZW346" s="84"/>
      <c r="CZX346" s="84"/>
      <c r="CZY346" s="84"/>
      <c r="CZZ346" s="84"/>
      <c r="DAA346" s="84"/>
      <c r="DAB346" s="84"/>
      <c r="DAC346" s="84"/>
      <c r="DAD346" s="84"/>
      <c r="DAE346" s="84"/>
      <c r="DAF346" s="84"/>
      <c r="DAG346" s="84"/>
      <c r="DAH346" s="84"/>
      <c r="DAI346" s="84"/>
      <c r="DAJ346" s="84"/>
      <c r="DAK346" s="84"/>
      <c r="DAL346" s="84"/>
      <c r="DAM346" s="84"/>
      <c r="DAN346" s="84"/>
      <c r="DAO346" s="84"/>
      <c r="DAP346" s="84"/>
      <c r="DAQ346" s="84"/>
      <c r="DAR346" s="84"/>
      <c r="DAS346" s="84"/>
      <c r="DAT346" s="84"/>
      <c r="DAU346" s="84"/>
      <c r="DAV346" s="84"/>
      <c r="DAW346" s="84"/>
      <c r="DAX346" s="84"/>
      <c r="DAY346" s="84"/>
      <c r="DAZ346" s="84"/>
      <c r="DBA346" s="84"/>
      <c r="DBB346" s="84"/>
      <c r="DBC346" s="84"/>
      <c r="DBD346" s="84"/>
      <c r="DBE346" s="84"/>
      <c r="DBF346" s="84"/>
      <c r="DBG346" s="84"/>
      <c r="DBH346" s="84"/>
      <c r="DBI346" s="84"/>
      <c r="DBJ346" s="84"/>
      <c r="DBK346" s="84"/>
      <c r="DBL346" s="84"/>
      <c r="DBM346" s="84"/>
      <c r="DBN346" s="84"/>
      <c r="DBO346" s="84"/>
      <c r="DBP346" s="84"/>
      <c r="DBQ346" s="84"/>
      <c r="DBR346" s="84"/>
      <c r="DBS346" s="84"/>
      <c r="DBT346" s="84"/>
      <c r="DBU346" s="84"/>
      <c r="DBV346" s="84"/>
      <c r="DBW346" s="84"/>
      <c r="DBX346" s="84"/>
      <c r="DBY346" s="84"/>
      <c r="DBZ346" s="84"/>
      <c r="DCA346" s="84"/>
      <c r="DCB346" s="84"/>
      <c r="DCC346" s="84"/>
      <c r="DCD346" s="84"/>
      <c r="DCE346" s="84"/>
      <c r="DCF346" s="84"/>
      <c r="DCG346" s="84"/>
      <c r="DCH346" s="84"/>
      <c r="DCI346" s="84"/>
      <c r="DCJ346" s="84"/>
      <c r="DCK346" s="84"/>
      <c r="DCL346" s="84"/>
      <c r="DCM346" s="84"/>
      <c r="DCN346" s="84"/>
      <c r="DCO346" s="84"/>
      <c r="DCP346" s="84"/>
      <c r="DCQ346" s="84"/>
      <c r="DCR346" s="84"/>
      <c r="DCS346" s="84"/>
      <c r="DCT346" s="84"/>
      <c r="DCU346" s="84"/>
      <c r="DCV346" s="84"/>
      <c r="DCW346" s="84"/>
      <c r="DCX346" s="84"/>
      <c r="DCY346" s="84"/>
      <c r="DCZ346" s="84"/>
      <c r="DDA346" s="84"/>
      <c r="DDB346" s="84"/>
      <c r="DDC346" s="84"/>
      <c r="DDD346" s="84"/>
      <c r="DDE346" s="84"/>
      <c r="DDF346" s="84"/>
      <c r="DDG346" s="84"/>
      <c r="DDH346" s="84"/>
      <c r="DDI346" s="84"/>
      <c r="DDJ346" s="84"/>
      <c r="DDK346" s="84"/>
      <c r="DDL346" s="84"/>
      <c r="DDM346" s="84"/>
      <c r="DDN346" s="84"/>
      <c r="DDO346" s="84"/>
      <c r="DDP346" s="84"/>
      <c r="DDQ346" s="84"/>
      <c r="DDR346" s="84"/>
      <c r="DDS346" s="84"/>
      <c r="DDT346" s="84"/>
      <c r="DDU346" s="84"/>
      <c r="DDV346" s="84"/>
      <c r="DDW346" s="84"/>
      <c r="DDX346" s="84"/>
      <c r="DDY346" s="84"/>
      <c r="DDZ346" s="84"/>
      <c r="DEA346" s="84"/>
      <c r="DEB346" s="84"/>
      <c r="DEC346" s="84"/>
      <c r="DED346" s="84"/>
      <c r="DEE346" s="84"/>
      <c r="DEF346" s="84"/>
      <c r="DEG346" s="84"/>
      <c r="DEH346" s="84"/>
      <c r="DEI346" s="84"/>
      <c r="DEJ346" s="84"/>
      <c r="DEK346" s="84"/>
      <c r="DEL346" s="84"/>
      <c r="DEM346" s="84"/>
      <c r="DEN346" s="84"/>
      <c r="DEO346" s="84"/>
      <c r="DEP346" s="84"/>
      <c r="DEQ346" s="84"/>
      <c r="DER346" s="84"/>
      <c r="DES346" s="84"/>
      <c r="DET346" s="84"/>
      <c r="DEU346" s="84"/>
      <c r="DEV346" s="84"/>
      <c r="DEW346" s="84"/>
      <c r="DEX346" s="84"/>
      <c r="DEY346" s="84"/>
      <c r="DEZ346" s="84"/>
      <c r="DFA346" s="84"/>
      <c r="DFB346" s="84"/>
      <c r="DFC346" s="84"/>
      <c r="DFD346" s="84"/>
      <c r="DFE346" s="84"/>
      <c r="DFF346" s="84"/>
      <c r="DFG346" s="84"/>
      <c r="DFH346" s="84"/>
      <c r="DFI346" s="84"/>
      <c r="DFJ346" s="84"/>
      <c r="DFK346" s="84"/>
      <c r="DFL346" s="84"/>
      <c r="DFM346" s="84"/>
      <c r="DFN346" s="84"/>
      <c r="DFO346" s="84"/>
      <c r="DFP346" s="84"/>
      <c r="DFQ346" s="84"/>
      <c r="DFR346" s="84"/>
      <c r="DFS346" s="84"/>
      <c r="DFT346" s="84"/>
      <c r="DFU346" s="84"/>
      <c r="DFV346" s="84"/>
      <c r="DFW346" s="84"/>
      <c r="DFX346" s="84"/>
      <c r="DFY346" s="84"/>
      <c r="DFZ346" s="84"/>
      <c r="DGA346" s="84"/>
      <c r="DGB346" s="84"/>
      <c r="DGC346" s="84"/>
      <c r="DGD346" s="84"/>
      <c r="DGE346" s="84"/>
      <c r="DGF346" s="84"/>
      <c r="DGG346" s="84"/>
      <c r="DGH346" s="84"/>
      <c r="DGI346" s="84"/>
      <c r="DGJ346" s="84"/>
      <c r="DGK346" s="84"/>
      <c r="DGL346" s="84"/>
      <c r="DGM346" s="84"/>
      <c r="DGN346" s="84"/>
      <c r="DGO346" s="84"/>
      <c r="DGP346" s="84"/>
      <c r="DGQ346" s="84"/>
      <c r="DGR346" s="84"/>
      <c r="DGS346" s="84"/>
      <c r="DGT346" s="84"/>
      <c r="DGU346" s="84"/>
      <c r="DGV346" s="84"/>
      <c r="DGW346" s="84"/>
      <c r="DGX346" s="84"/>
      <c r="DGY346" s="84"/>
      <c r="DGZ346" s="84"/>
      <c r="DHA346" s="84"/>
      <c r="DHB346" s="84"/>
      <c r="DHC346" s="84"/>
      <c r="DHD346" s="84"/>
      <c r="DHE346" s="84"/>
      <c r="DHF346" s="84"/>
      <c r="DHG346" s="84"/>
      <c r="DHH346" s="84"/>
      <c r="DHI346" s="84"/>
      <c r="DHJ346" s="84"/>
      <c r="DHK346" s="84"/>
      <c r="DHL346" s="84"/>
      <c r="DHM346" s="84"/>
      <c r="DHN346" s="84"/>
      <c r="DHO346" s="84"/>
      <c r="DHP346" s="84"/>
      <c r="DHQ346" s="84"/>
      <c r="DHR346" s="84"/>
      <c r="DHS346" s="84"/>
      <c r="DHT346" s="84"/>
      <c r="DHU346" s="84"/>
      <c r="DHV346" s="84"/>
      <c r="DHW346" s="84"/>
      <c r="DHX346" s="84"/>
      <c r="DHY346" s="84"/>
      <c r="DHZ346" s="84"/>
      <c r="DIA346" s="84"/>
      <c r="DIB346" s="84"/>
      <c r="DIC346" s="84"/>
      <c r="DID346" s="84"/>
      <c r="DIE346" s="84"/>
      <c r="DIF346" s="84"/>
      <c r="DIG346" s="84"/>
      <c r="DIH346" s="84"/>
      <c r="DII346" s="84"/>
      <c r="DIJ346" s="84"/>
      <c r="DIK346" s="84"/>
      <c r="DIL346" s="84"/>
      <c r="DIM346" s="84"/>
      <c r="DIN346" s="84"/>
      <c r="DIO346" s="84"/>
      <c r="DIP346" s="84"/>
      <c r="DIQ346" s="84"/>
      <c r="DIR346" s="84"/>
      <c r="DIS346" s="84"/>
      <c r="DIT346" s="84"/>
      <c r="DIU346" s="84"/>
      <c r="DIV346" s="84"/>
      <c r="DIW346" s="84"/>
      <c r="DIX346" s="84"/>
      <c r="DIY346" s="84"/>
      <c r="DIZ346" s="84"/>
      <c r="DJA346" s="84"/>
      <c r="DJB346" s="84"/>
      <c r="DJC346" s="84"/>
      <c r="DJD346" s="84"/>
      <c r="DJE346" s="84"/>
      <c r="DJF346" s="84"/>
      <c r="DJG346" s="84"/>
      <c r="DJH346" s="84"/>
      <c r="DJI346" s="84"/>
      <c r="DJJ346" s="84"/>
      <c r="DJK346" s="84"/>
      <c r="DJL346" s="84"/>
      <c r="DJM346" s="84"/>
      <c r="DJN346" s="84"/>
      <c r="DJO346" s="84"/>
      <c r="DJP346" s="84"/>
      <c r="DJQ346" s="84"/>
      <c r="DJR346" s="84"/>
      <c r="DJS346" s="84"/>
      <c r="DJT346" s="84"/>
      <c r="DJU346" s="84"/>
      <c r="DJV346" s="84"/>
      <c r="DJW346" s="84"/>
      <c r="DJX346" s="84"/>
      <c r="DJY346" s="84"/>
      <c r="DJZ346" s="84"/>
      <c r="DKA346" s="84"/>
      <c r="DKB346" s="84"/>
      <c r="DKC346" s="84"/>
      <c r="DKD346" s="84"/>
      <c r="DKE346" s="84"/>
      <c r="DKF346" s="84"/>
      <c r="DKG346" s="84"/>
      <c r="DKH346" s="84"/>
      <c r="DKI346" s="84"/>
      <c r="DKJ346" s="84"/>
      <c r="DKK346" s="84"/>
      <c r="DKL346" s="84"/>
      <c r="DKM346" s="84"/>
      <c r="DKN346" s="84"/>
      <c r="DKO346" s="84"/>
      <c r="DKP346" s="84"/>
      <c r="DKQ346" s="84"/>
      <c r="DKR346" s="84"/>
      <c r="DKS346" s="84"/>
      <c r="DKT346" s="84"/>
      <c r="DKU346" s="84"/>
      <c r="DKV346" s="84"/>
      <c r="DKW346" s="84"/>
      <c r="DKX346" s="84"/>
      <c r="DKY346" s="84"/>
      <c r="DKZ346" s="84"/>
      <c r="DLA346" s="84"/>
      <c r="DLB346" s="84"/>
      <c r="DLC346" s="84"/>
      <c r="DLD346" s="84"/>
      <c r="DLE346" s="84"/>
      <c r="DLF346" s="84"/>
      <c r="DLG346" s="84"/>
      <c r="DLH346" s="84"/>
      <c r="DLI346" s="84"/>
      <c r="DLJ346" s="84"/>
      <c r="DLK346" s="84"/>
      <c r="DLL346" s="84"/>
      <c r="DLM346" s="84"/>
      <c r="DLN346" s="84"/>
      <c r="DLO346" s="84"/>
      <c r="DLP346" s="84"/>
      <c r="DLQ346" s="84"/>
      <c r="DLR346" s="84"/>
      <c r="DLS346" s="84"/>
      <c r="DLT346" s="84"/>
      <c r="DLU346" s="84"/>
      <c r="DLV346" s="84"/>
      <c r="DLW346" s="84"/>
      <c r="DLX346" s="84"/>
      <c r="DLY346" s="84"/>
      <c r="DLZ346" s="84"/>
      <c r="DMA346" s="84"/>
      <c r="DMB346" s="84"/>
      <c r="DMC346" s="84"/>
      <c r="DMD346" s="84"/>
      <c r="DME346" s="84"/>
      <c r="DMF346" s="84"/>
      <c r="DMG346" s="84"/>
      <c r="DMH346" s="84"/>
      <c r="DMI346" s="84"/>
      <c r="DMJ346" s="84"/>
      <c r="DMK346" s="84"/>
      <c r="DML346" s="84"/>
      <c r="DMM346" s="84"/>
      <c r="DMN346" s="84"/>
      <c r="DMO346" s="84"/>
      <c r="DMP346" s="84"/>
      <c r="DMQ346" s="84"/>
      <c r="DMR346" s="84"/>
      <c r="DMS346" s="84"/>
      <c r="DMT346" s="84"/>
      <c r="DMU346" s="84"/>
      <c r="DMV346" s="84"/>
      <c r="DMW346" s="84"/>
      <c r="DMX346" s="84"/>
      <c r="DMY346" s="84"/>
      <c r="DMZ346" s="84"/>
      <c r="DNA346" s="84"/>
      <c r="DNB346" s="84"/>
      <c r="DNC346" s="84"/>
      <c r="DND346" s="84"/>
      <c r="DNE346" s="84"/>
      <c r="DNF346" s="84"/>
      <c r="DNG346" s="84"/>
      <c r="DNH346" s="84"/>
      <c r="DNI346" s="84"/>
      <c r="DNJ346" s="84"/>
      <c r="DNK346" s="84"/>
      <c r="DNL346" s="84"/>
      <c r="DNM346" s="84"/>
      <c r="DNN346" s="84"/>
      <c r="DNO346" s="84"/>
      <c r="DNP346" s="84"/>
      <c r="DNQ346" s="84"/>
      <c r="DNR346" s="84"/>
      <c r="DNS346" s="84"/>
      <c r="DNT346" s="84"/>
      <c r="DNU346" s="84"/>
      <c r="DNV346" s="84"/>
      <c r="DNW346" s="84"/>
      <c r="DNX346" s="84"/>
      <c r="DNY346" s="84"/>
      <c r="DNZ346" s="84"/>
      <c r="DOA346" s="84"/>
      <c r="DOB346" s="84"/>
      <c r="DOC346" s="84"/>
      <c r="DOD346" s="84"/>
      <c r="DOE346" s="84"/>
      <c r="DOF346" s="84"/>
      <c r="DOG346" s="84"/>
      <c r="DOH346" s="84"/>
      <c r="DOI346" s="84"/>
      <c r="DOJ346" s="84"/>
      <c r="DOK346" s="84"/>
      <c r="DOL346" s="84"/>
      <c r="DOM346" s="84"/>
      <c r="DON346" s="84"/>
      <c r="DOO346" s="84"/>
      <c r="DOP346" s="84"/>
      <c r="DOQ346" s="84"/>
      <c r="DOR346" s="84"/>
      <c r="DOS346" s="84"/>
      <c r="DOT346" s="84"/>
      <c r="DOU346" s="84"/>
      <c r="DOV346" s="84"/>
      <c r="DOW346" s="84"/>
      <c r="DOX346" s="84"/>
      <c r="DOY346" s="84"/>
      <c r="DOZ346" s="84"/>
      <c r="DPA346" s="84"/>
      <c r="DPB346" s="84"/>
      <c r="DPC346" s="84"/>
      <c r="DPD346" s="84"/>
      <c r="DPE346" s="84"/>
      <c r="DPF346" s="84"/>
      <c r="DPG346" s="84"/>
      <c r="DPH346" s="84"/>
      <c r="DPI346" s="84"/>
      <c r="DPJ346" s="84"/>
      <c r="DPK346" s="84"/>
      <c r="DPL346" s="84"/>
      <c r="DPM346" s="84"/>
      <c r="DPN346" s="84"/>
      <c r="DPO346" s="84"/>
      <c r="DPP346" s="84"/>
      <c r="DPQ346" s="84"/>
      <c r="DPR346" s="84"/>
      <c r="DPS346" s="84"/>
      <c r="DPT346" s="84"/>
      <c r="DPU346" s="84"/>
      <c r="DPV346" s="84"/>
      <c r="DPW346" s="84"/>
      <c r="DPX346" s="84"/>
      <c r="DPY346" s="84"/>
      <c r="DPZ346" s="84"/>
      <c r="DQA346" s="84"/>
      <c r="DQB346" s="84"/>
      <c r="DQC346" s="84"/>
      <c r="DQD346" s="84"/>
      <c r="DQE346" s="84"/>
      <c r="DQF346" s="84"/>
      <c r="DQG346" s="84"/>
      <c r="DQH346" s="84"/>
      <c r="DQI346" s="84"/>
      <c r="DQJ346" s="84"/>
      <c r="DQK346" s="84"/>
      <c r="DQL346" s="84"/>
      <c r="DQM346" s="84"/>
      <c r="DQN346" s="84"/>
      <c r="DQO346" s="84"/>
      <c r="DQP346" s="84"/>
      <c r="DQQ346" s="84"/>
      <c r="DQR346" s="84"/>
      <c r="DQS346" s="84"/>
      <c r="DQT346" s="84"/>
      <c r="DQU346" s="84"/>
      <c r="DQV346" s="84"/>
      <c r="DQW346" s="84"/>
      <c r="DQX346" s="84"/>
      <c r="DQY346" s="84"/>
      <c r="DQZ346" s="84"/>
      <c r="DRA346" s="84"/>
      <c r="DRB346" s="84"/>
      <c r="DRC346" s="84"/>
      <c r="DRD346" s="84"/>
      <c r="DRE346" s="84"/>
      <c r="DRF346" s="84"/>
      <c r="DRG346" s="84"/>
      <c r="DRH346" s="84"/>
      <c r="DRI346" s="84"/>
      <c r="DRJ346" s="84"/>
      <c r="DRK346" s="84"/>
      <c r="DRL346" s="84"/>
      <c r="DRM346" s="84"/>
      <c r="DRN346" s="84"/>
      <c r="DRO346" s="84"/>
      <c r="DRP346" s="84"/>
      <c r="DRQ346" s="84"/>
      <c r="DRR346" s="84"/>
      <c r="DRS346" s="84"/>
      <c r="DRT346" s="84"/>
      <c r="DRU346" s="84"/>
      <c r="DRV346" s="84"/>
      <c r="DRW346" s="84"/>
      <c r="DRX346" s="84"/>
      <c r="DRY346" s="84"/>
      <c r="DRZ346" s="84"/>
      <c r="DSA346" s="84"/>
      <c r="DSB346" s="84"/>
      <c r="DSC346" s="84"/>
      <c r="DSD346" s="84"/>
      <c r="DSE346" s="84"/>
      <c r="DSF346" s="84"/>
      <c r="DSG346" s="84"/>
      <c r="DSH346" s="84"/>
      <c r="DSI346" s="84"/>
      <c r="DSJ346" s="84"/>
      <c r="DSK346" s="84"/>
      <c r="DSL346" s="84"/>
      <c r="DSM346" s="84"/>
      <c r="DSN346" s="84"/>
      <c r="DSO346" s="84"/>
      <c r="DSP346" s="84"/>
      <c r="DSQ346" s="84"/>
      <c r="DSR346" s="84"/>
      <c r="DSS346" s="84"/>
      <c r="DST346" s="84"/>
      <c r="DSU346" s="84"/>
      <c r="DSV346" s="84"/>
      <c r="DSW346" s="84"/>
      <c r="DSX346" s="84"/>
      <c r="DSY346" s="84"/>
      <c r="DSZ346" s="84"/>
      <c r="DTA346" s="84"/>
      <c r="DTB346" s="84"/>
      <c r="DTC346" s="84"/>
      <c r="DTD346" s="84"/>
      <c r="DTE346" s="84"/>
      <c r="DTF346" s="84"/>
      <c r="DTG346" s="84"/>
      <c r="DTH346" s="84"/>
      <c r="DTI346" s="84"/>
      <c r="DTJ346" s="84"/>
      <c r="DTK346" s="84"/>
      <c r="DTL346" s="84"/>
      <c r="DTM346" s="84"/>
      <c r="DTN346" s="84"/>
      <c r="DTO346" s="84"/>
      <c r="DTP346" s="84"/>
      <c r="DTQ346" s="84"/>
      <c r="DTR346" s="84"/>
      <c r="DTS346" s="84"/>
      <c r="DTT346" s="84"/>
      <c r="DTU346" s="84"/>
      <c r="DTV346" s="84"/>
      <c r="DTW346" s="84"/>
      <c r="DTX346" s="84"/>
      <c r="DTY346" s="84"/>
      <c r="DTZ346" s="84"/>
      <c r="DUA346" s="84"/>
      <c r="DUB346" s="84"/>
      <c r="DUC346" s="84"/>
      <c r="DUD346" s="84"/>
      <c r="DUE346" s="84"/>
      <c r="DUF346" s="84"/>
      <c r="DUG346" s="84"/>
      <c r="DUH346" s="84"/>
      <c r="DUI346" s="84"/>
      <c r="DUJ346" s="84"/>
      <c r="DUK346" s="84"/>
      <c r="DUL346" s="84"/>
      <c r="DUM346" s="84"/>
      <c r="DUN346" s="84"/>
      <c r="DUO346" s="84"/>
      <c r="DUP346" s="84"/>
      <c r="DUQ346" s="84"/>
      <c r="DUR346" s="84"/>
      <c r="DUS346" s="84"/>
      <c r="DUT346" s="84"/>
      <c r="DUU346" s="84"/>
      <c r="DUV346" s="84"/>
      <c r="DUW346" s="84"/>
      <c r="DUX346" s="84"/>
      <c r="DUY346" s="84"/>
      <c r="DUZ346" s="84"/>
      <c r="DVA346" s="84"/>
      <c r="DVB346" s="84"/>
      <c r="DVC346" s="84"/>
      <c r="DVD346" s="84"/>
      <c r="DVE346" s="84"/>
      <c r="DVF346" s="84"/>
      <c r="DVG346" s="84"/>
      <c r="DVH346" s="84"/>
      <c r="DVI346" s="84"/>
      <c r="DVJ346" s="84"/>
      <c r="DVK346" s="84"/>
      <c r="DVL346" s="84"/>
      <c r="DVM346" s="84"/>
      <c r="DVN346" s="84"/>
      <c r="DVO346" s="84"/>
      <c r="DVP346" s="84"/>
      <c r="DVQ346" s="84"/>
      <c r="DVR346" s="84"/>
      <c r="DVS346" s="84"/>
      <c r="DVT346" s="84"/>
      <c r="DVU346" s="84"/>
      <c r="DVV346" s="84"/>
      <c r="DVW346" s="84"/>
      <c r="DVX346" s="84"/>
      <c r="DVY346" s="84"/>
      <c r="DVZ346" s="84"/>
      <c r="DWA346" s="84"/>
      <c r="DWB346" s="84"/>
      <c r="DWC346" s="84"/>
      <c r="DWD346" s="84"/>
      <c r="DWE346" s="84"/>
      <c r="DWF346" s="84"/>
      <c r="DWG346" s="84"/>
      <c r="DWH346" s="84"/>
      <c r="DWI346" s="84"/>
      <c r="DWJ346" s="84"/>
      <c r="DWK346" s="84"/>
      <c r="DWL346" s="84"/>
      <c r="DWM346" s="84"/>
      <c r="DWN346" s="84"/>
      <c r="DWO346" s="84"/>
      <c r="DWP346" s="84"/>
      <c r="DWQ346" s="84"/>
      <c r="DWR346" s="84"/>
      <c r="DWS346" s="84"/>
      <c r="DWT346" s="84"/>
      <c r="DWU346" s="84"/>
      <c r="DWV346" s="84"/>
      <c r="DWW346" s="84"/>
      <c r="DWX346" s="84"/>
      <c r="DWY346" s="84"/>
      <c r="DWZ346" s="84"/>
      <c r="DXA346" s="84"/>
      <c r="DXB346" s="84"/>
      <c r="DXC346" s="84"/>
      <c r="DXD346" s="84"/>
      <c r="DXE346" s="84"/>
      <c r="DXF346" s="84"/>
      <c r="DXG346" s="84"/>
      <c r="DXH346" s="84"/>
      <c r="DXI346" s="84"/>
      <c r="DXJ346" s="84"/>
      <c r="DXK346" s="84"/>
      <c r="DXL346" s="84"/>
      <c r="DXM346" s="84"/>
      <c r="DXN346" s="84"/>
      <c r="DXO346" s="84"/>
      <c r="DXP346" s="84"/>
      <c r="DXQ346" s="84"/>
      <c r="DXR346" s="84"/>
      <c r="DXS346" s="84"/>
      <c r="DXT346" s="84"/>
      <c r="DXU346" s="84"/>
      <c r="DXV346" s="84"/>
      <c r="DXW346" s="84"/>
      <c r="DXX346" s="84"/>
      <c r="DXY346" s="84"/>
      <c r="DXZ346" s="84"/>
      <c r="DYA346" s="84"/>
      <c r="DYB346" s="84"/>
      <c r="DYC346" s="84"/>
      <c r="DYD346" s="84"/>
      <c r="DYE346" s="84"/>
      <c r="DYF346" s="84"/>
      <c r="DYG346" s="84"/>
      <c r="DYH346" s="84"/>
      <c r="DYI346" s="84"/>
      <c r="DYJ346" s="84"/>
      <c r="DYK346" s="84"/>
      <c r="DYL346" s="84"/>
      <c r="DYM346" s="84"/>
      <c r="DYN346" s="84"/>
      <c r="DYO346" s="84"/>
      <c r="DYP346" s="84"/>
      <c r="DYQ346" s="84"/>
      <c r="DYR346" s="84"/>
      <c r="DYS346" s="84"/>
      <c r="DYT346" s="84"/>
      <c r="DYU346" s="84"/>
      <c r="DYV346" s="84"/>
      <c r="DYW346" s="84"/>
      <c r="DYX346" s="84"/>
      <c r="DYY346" s="84"/>
      <c r="DYZ346" s="84"/>
      <c r="DZA346" s="84"/>
      <c r="DZB346" s="84"/>
      <c r="DZC346" s="84"/>
      <c r="DZD346" s="84"/>
      <c r="DZE346" s="84"/>
      <c r="DZF346" s="84"/>
      <c r="DZG346" s="84"/>
      <c r="DZH346" s="84"/>
      <c r="DZI346" s="84"/>
      <c r="DZJ346" s="84"/>
      <c r="DZK346" s="84"/>
      <c r="DZL346" s="84"/>
      <c r="DZM346" s="84"/>
      <c r="DZN346" s="84"/>
      <c r="DZO346" s="84"/>
      <c r="DZP346" s="84"/>
      <c r="DZQ346" s="84"/>
      <c r="DZR346" s="84"/>
      <c r="DZS346" s="84"/>
      <c r="DZT346" s="84"/>
      <c r="DZU346" s="84"/>
      <c r="DZV346" s="84"/>
      <c r="DZW346" s="84"/>
      <c r="DZX346" s="84"/>
      <c r="DZY346" s="84"/>
      <c r="DZZ346" s="84"/>
      <c r="EAA346" s="84"/>
      <c r="EAB346" s="84"/>
      <c r="EAC346" s="84"/>
      <c r="EAD346" s="84"/>
      <c r="EAE346" s="84"/>
      <c r="EAF346" s="84"/>
      <c r="EAG346" s="84"/>
      <c r="EAH346" s="84"/>
      <c r="EAI346" s="84"/>
      <c r="EAJ346" s="84"/>
      <c r="EAK346" s="84"/>
      <c r="EAL346" s="84"/>
      <c r="EAM346" s="84"/>
      <c r="EAN346" s="84"/>
      <c r="EAO346" s="84"/>
      <c r="EAP346" s="84"/>
      <c r="EAQ346" s="84"/>
      <c r="EAR346" s="84"/>
      <c r="EAS346" s="84"/>
      <c r="EAT346" s="84"/>
      <c r="EAU346" s="84"/>
      <c r="EAV346" s="84"/>
      <c r="EAW346" s="84"/>
      <c r="EAX346" s="84"/>
      <c r="EAY346" s="84"/>
      <c r="EAZ346" s="84"/>
      <c r="EBA346" s="84"/>
      <c r="EBB346" s="84"/>
      <c r="EBC346" s="84"/>
      <c r="EBD346" s="84"/>
      <c r="EBE346" s="84"/>
      <c r="EBF346" s="84"/>
      <c r="EBG346" s="84"/>
      <c r="EBH346" s="84"/>
      <c r="EBI346" s="84"/>
      <c r="EBJ346" s="84"/>
      <c r="EBK346" s="84"/>
      <c r="EBL346" s="84"/>
      <c r="EBM346" s="84"/>
      <c r="EBN346" s="84"/>
      <c r="EBO346" s="84"/>
      <c r="EBP346" s="84"/>
      <c r="EBQ346" s="84"/>
      <c r="EBR346" s="84"/>
      <c r="EBS346" s="84"/>
      <c r="EBT346" s="84"/>
      <c r="EBU346" s="84"/>
      <c r="EBV346" s="84"/>
      <c r="EBW346" s="84"/>
      <c r="EBX346" s="84"/>
      <c r="EBY346" s="84"/>
      <c r="EBZ346" s="84"/>
      <c r="ECA346" s="84"/>
      <c r="ECB346" s="84"/>
      <c r="ECC346" s="84"/>
      <c r="ECD346" s="84"/>
      <c r="ECE346" s="84"/>
      <c r="ECF346" s="84"/>
      <c r="ECG346" s="84"/>
      <c r="ECH346" s="84"/>
      <c r="ECI346" s="84"/>
      <c r="ECJ346" s="84"/>
      <c r="ECK346" s="84"/>
      <c r="ECL346" s="84"/>
      <c r="ECM346" s="84"/>
      <c r="ECN346" s="84"/>
      <c r="ECO346" s="84"/>
      <c r="ECP346" s="84"/>
      <c r="ECQ346" s="84"/>
      <c r="ECR346" s="84"/>
      <c r="ECS346" s="84"/>
      <c r="ECT346" s="84"/>
      <c r="ECU346" s="84"/>
      <c r="ECV346" s="84"/>
      <c r="ECW346" s="84"/>
      <c r="ECX346" s="84"/>
      <c r="ECY346" s="84"/>
      <c r="ECZ346" s="84"/>
      <c r="EDA346" s="84"/>
      <c r="EDB346" s="84"/>
      <c r="EDC346" s="84"/>
      <c r="EDD346" s="84"/>
      <c r="EDE346" s="84"/>
      <c r="EDF346" s="84"/>
      <c r="EDG346" s="84"/>
      <c r="EDH346" s="84"/>
      <c r="EDI346" s="84"/>
      <c r="EDJ346" s="84"/>
      <c r="EDK346" s="84"/>
      <c r="EDL346" s="84"/>
      <c r="EDM346" s="84"/>
      <c r="EDN346" s="84"/>
      <c r="EDO346" s="84"/>
      <c r="EDP346" s="84"/>
      <c r="EDQ346" s="84"/>
      <c r="EDR346" s="84"/>
      <c r="EDS346" s="84"/>
      <c r="EDT346" s="84"/>
      <c r="EDU346" s="84"/>
      <c r="EDV346" s="84"/>
      <c r="EDW346" s="84"/>
      <c r="EDX346" s="84"/>
      <c r="EDY346" s="84"/>
      <c r="EDZ346" s="84"/>
      <c r="EEA346" s="84"/>
      <c r="EEB346" s="84"/>
      <c r="EEC346" s="84"/>
      <c r="EED346" s="84"/>
      <c r="EEE346" s="84"/>
      <c r="EEF346" s="84"/>
      <c r="EEG346" s="84"/>
      <c r="EEH346" s="84"/>
      <c r="EEI346" s="84"/>
      <c r="EEJ346" s="84"/>
      <c r="EEK346" s="84"/>
      <c r="EEL346" s="84"/>
      <c r="EEM346" s="84"/>
      <c r="EEN346" s="84"/>
      <c r="EEO346" s="84"/>
      <c r="EEP346" s="84"/>
      <c r="EEQ346" s="84"/>
      <c r="EER346" s="84"/>
      <c r="EES346" s="84"/>
      <c r="EET346" s="84"/>
      <c r="EEU346" s="84"/>
      <c r="EEV346" s="84"/>
      <c r="EEW346" s="84"/>
      <c r="EEX346" s="84"/>
      <c r="EEY346" s="84"/>
      <c r="EEZ346" s="84"/>
      <c r="EFA346" s="84"/>
      <c r="EFB346" s="84"/>
      <c r="EFC346" s="84"/>
      <c r="EFD346" s="84"/>
      <c r="EFE346" s="84"/>
      <c r="EFF346" s="84"/>
      <c r="EFG346" s="84"/>
      <c r="EFH346" s="84"/>
      <c r="EFI346" s="84"/>
      <c r="EFJ346" s="84"/>
      <c r="EFK346" s="84"/>
      <c r="EFL346" s="84"/>
      <c r="EFM346" s="84"/>
      <c r="EFN346" s="84"/>
      <c r="EFO346" s="84"/>
      <c r="EFP346" s="84"/>
      <c r="EFQ346" s="84"/>
      <c r="EFR346" s="84"/>
      <c r="EFS346" s="84"/>
      <c r="EFT346" s="84"/>
      <c r="EFU346" s="84"/>
      <c r="EFV346" s="84"/>
      <c r="EFW346" s="84"/>
      <c r="EFX346" s="84"/>
      <c r="EFY346" s="84"/>
      <c r="EFZ346" s="84"/>
      <c r="EGA346" s="84"/>
      <c r="EGB346" s="84"/>
      <c r="EGC346" s="84"/>
      <c r="EGD346" s="84"/>
      <c r="EGE346" s="84"/>
      <c r="EGF346" s="84"/>
      <c r="EGG346" s="84"/>
      <c r="EGH346" s="84"/>
      <c r="EGI346" s="84"/>
      <c r="EGJ346" s="84"/>
      <c r="EGK346" s="84"/>
      <c r="EGL346" s="84"/>
      <c r="EGM346" s="84"/>
      <c r="EGN346" s="84"/>
      <c r="EGO346" s="84"/>
      <c r="EGP346" s="84"/>
      <c r="EGQ346" s="84"/>
      <c r="EGR346" s="84"/>
      <c r="EGS346" s="84"/>
      <c r="EGT346" s="84"/>
      <c r="EGU346" s="84"/>
      <c r="EGV346" s="84"/>
      <c r="EGW346" s="84"/>
      <c r="EGX346" s="84"/>
      <c r="EGY346" s="84"/>
      <c r="EGZ346" s="84"/>
      <c r="EHA346" s="84"/>
      <c r="EHB346" s="84"/>
      <c r="EHC346" s="84"/>
      <c r="EHD346" s="84"/>
      <c r="EHE346" s="84"/>
      <c r="EHF346" s="84"/>
      <c r="EHG346" s="84"/>
      <c r="EHH346" s="84"/>
      <c r="EHI346" s="84"/>
      <c r="EHJ346" s="84"/>
      <c r="EHK346" s="84"/>
      <c r="EHL346" s="84"/>
      <c r="EHM346" s="84"/>
      <c r="EHN346" s="84"/>
      <c r="EHO346" s="84"/>
      <c r="EHP346" s="84"/>
      <c r="EHQ346" s="84"/>
      <c r="EHR346" s="84"/>
      <c r="EHS346" s="84"/>
      <c r="EHT346" s="84"/>
      <c r="EHU346" s="84"/>
      <c r="EHV346" s="84"/>
      <c r="EHW346" s="84"/>
      <c r="EHX346" s="84"/>
      <c r="EHY346" s="84"/>
      <c r="EHZ346" s="84"/>
      <c r="EIA346" s="84"/>
      <c r="EIB346" s="84"/>
      <c r="EIC346" s="84"/>
      <c r="EID346" s="84"/>
      <c r="EIE346" s="84"/>
      <c r="EIF346" s="84"/>
      <c r="EIG346" s="84"/>
      <c r="EIH346" s="84"/>
      <c r="EII346" s="84"/>
      <c r="EIJ346" s="84"/>
      <c r="EIK346" s="84"/>
      <c r="EIL346" s="84"/>
      <c r="EIM346" s="84"/>
      <c r="EIN346" s="84"/>
      <c r="EIO346" s="84"/>
      <c r="EIP346" s="84"/>
      <c r="EIQ346" s="84"/>
      <c r="EIR346" s="84"/>
      <c r="EIS346" s="84"/>
      <c r="EIT346" s="84"/>
      <c r="EIU346" s="84"/>
      <c r="EIV346" s="84"/>
      <c r="EIW346" s="84"/>
      <c r="EIX346" s="84"/>
      <c r="EIY346" s="84"/>
      <c r="EIZ346" s="84"/>
      <c r="EJA346" s="84"/>
      <c r="EJB346" s="84"/>
      <c r="EJC346" s="84"/>
      <c r="EJD346" s="84"/>
      <c r="EJE346" s="84"/>
      <c r="EJF346" s="84"/>
      <c r="EJG346" s="84"/>
      <c r="EJH346" s="84"/>
      <c r="EJI346" s="84"/>
      <c r="EJJ346" s="84"/>
      <c r="EJK346" s="84"/>
      <c r="EJL346" s="84"/>
      <c r="EJM346" s="84"/>
      <c r="EJN346" s="84"/>
      <c r="EJO346" s="84"/>
      <c r="EJP346" s="84"/>
      <c r="EJQ346" s="84"/>
      <c r="EJR346" s="84"/>
      <c r="EJS346" s="84"/>
      <c r="EJT346" s="84"/>
      <c r="EJU346" s="84"/>
      <c r="EJV346" s="84"/>
      <c r="EJW346" s="84"/>
      <c r="EJX346" s="84"/>
      <c r="EJY346" s="84"/>
      <c r="EJZ346" s="84"/>
      <c r="EKA346" s="84"/>
      <c r="EKB346" s="84"/>
      <c r="EKC346" s="84"/>
      <c r="EKD346" s="84"/>
      <c r="EKE346" s="84"/>
      <c r="EKF346" s="84"/>
      <c r="EKG346" s="84"/>
      <c r="EKH346" s="84"/>
      <c r="EKI346" s="84"/>
      <c r="EKJ346" s="84"/>
      <c r="EKK346" s="84"/>
      <c r="EKL346" s="84"/>
      <c r="EKM346" s="84"/>
      <c r="EKN346" s="84"/>
      <c r="EKO346" s="84"/>
      <c r="EKP346" s="84"/>
      <c r="EKQ346" s="84"/>
      <c r="EKR346" s="84"/>
      <c r="EKS346" s="84"/>
      <c r="EKT346" s="84"/>
      <c r="EKU346" s="84"/>
      <c r="EKV346" s="84"/>
      <c r="EKW346" s="84"/>
      <c r="EKX346" s="84"/>
      <c r="EKY346" s="84"/>
      <c r="EKZ346" s="84"/>
      <c r="ELA346" s="84"/>
      <c r="ELB346" s="84"/>
      <c r="ELC346" s="84"/>
      <c r="ELD346" s="84"/>
      <c r="ELE346" s="84"/>
      <c r="ELF346" s="84"/>
      <c r="ELG346" s="84"/>
      <c r="ELH346" s="84"/>
      <c r="ELI346" s="84"/>
      <c r="ELJ346" s="84"/>
      <c r="ELK346" s="84"/>
      <c r="ELL346" s="84"/>
      <c r="ELM346" s="84"/>
      <c r="ELN346" s="84"/>
      <c r="ELO346" s="84"/>
      <c r="ELP346" s="84"/>
      <c r="ELQ346" s="84"/>
      <c r="ELR346" s="84"/>
      <c r="ELS346" s="84"/>
      <c r="ELT346" s="84"/>
      <c r="ELU346" s="84"/>
      <c r="ELV346" s="84"/>
      <c r="ELW346" s="84"/>
      <c r="ELX346" s="84"/>
      <c r="ELY346" s="84"/>
      <c r="ELZ346" s="84"/>
      <c r="EMA346" s="84"/>
      <c r="EMB346" s="84"/>
      <c r="EMC346" s="84"/>
      <c r="EMD346" s="84"/>
      <c r="EME346" s="84"/>
      <c r="EMF346" s="84"/>
      <c r="EMG346" s="84"/>
      <c r="EMH346" s="84"/>
      <c r="EMI346" s="84"/>
      <c r="EMJ346" s="84"/>
      <c r="EMK346" s="84"/>
      <c r="EML346" s="84"/>
      <c r="EMM346" s="84"/>
      <c r="EMN346" s="84"/>
      <c r="EMO346" s="84"/>
      <c r="EMP346" s="84"/>
      <c r="EMQ346" s="84"/>
      <c r="EMR346" s="84"/>
      <c r="EMS346" s="84"/>
      <c r="EMT346" s="84"/>
      <c r="EMU346" s="84"/>
      <c r="EMV346" s="84"/>
      <c r="EMW346" s="84"/>
      <c r="EMX346" s="84"/>
      <c r="EMY346" s="84"/>
      <c r="EMZ346" s="84"/>
      <c r="ENA346" s="84"/>
      <c r="ENB346" s="84"/>
      <c r="ENC346" s="84"/>
      <c r="END346" s="84"/>
      <c r="ENE346" s="84"/>
      <c r="ENF346" s="84"/>
      <c r="ENG346" s="84"/>
      <c r="ENH346" s="84"/>
      <c r="ENI346" s="84"/>
      <c r="ENJ346" s="84"/>
      <c r="ENK346" s="84"/>
      <c r="ENL346" s="84"/>
      <c r="ENM346" s="84"/>
      <c r="ENN346" s="84"/>
      <c r="ENO346" s="84"/>
      <c r="ENP346" s="84"/>
      <c r="ENQ346" s="84"/>
      <c r="ENR346" s="84"/>
      <c r="ENS346" s="84"/>
      <c r="ENT346" s="84"/>
      <c r="ENU346" s="84"/>
      <c r="ENV346" s="84"/>
      <c r="ENW346" s="84"/>
      <c r="ENX346" s="84"/>
      <c r="ENY346" s="84"/>
      <c r="ENZ346" s="84"/>
      <c r="EOA346" s="84"/>
      <c r="EOB346" s="84"/>
      <c r="EOC346" s="84"/>
      <c r="EOD346" s="84"/>
      <c r="EOE346" s="84"/>
      <c r="EOF346" s="84"/>
      <c r="EOG346" s="84"/>
      <c r="EOH346" s="84"/>
      <c r="EOI346" s="84"/>
      <c r="EOJ346" s="84"/>
      <c r="EOK346" s="84"/>
      <c r="EOL346" s="84"/>
      <c r="EOM346" s="84"/>
      <c r="EON346" s="84"/>
      <c r="EOO346" s="84"/>
      <c r="EOP346" s="84"/>
      <c r="EOQ346" s="84"/>
      <c r="EOR346" s="84"/>
      <c r="EOS346" s="84"/>
      <c r="EOT346" s="84"/>
      <c r="EOU346" s="84"/>
      <c r="EOV346" s="84"/>
      <c r="EOW346" s="84"/>
      <c r="EOX346" s="84"/>
      <c r="EOY346" s="84"/>
      <c r="EOZ346" s="84"/>
      <c r="EPA346" s="84"/>
      <c r="EPB346" s="84"/>
      <c r="EPC346" s="84"/>
      <c r="EPD346" s="84"/>
      <c r="EPE346" s="84"/>
      <c r="EPF346" s="84"/>
      <c r="EPG346" s="84"/>
      <c r="EPH346" s="84"/>
      <c r="EPI346" s="84"/>
      <c r="EPJ346" s="84"/>
      <c r="EPK346" s="84"/>
      <c r="EPL346" s="84"/>
      <c r="EPM346" s="84"/>
      <c r="EPN346" s="84"/>
      <c r="EPO346" s="84"/>
      <c r="EPP346" s="84"/>
      <c r="EPQ346" s="84"/>
      <c r="EPR346" s="84"/>
      <c r="EPS346" s="84"/>
      <c r="EPT346" s="84"/>
      <c r="EPU346" s="84"/>
      <c r="EPV346" s="84"/>
      <c r="EPW346" s="84"/>
      <c r="EPX346" s="84"/>
      <c r="EPY346" s="84"/>
      <c r="EPZ346" s="84"/>
      <c r="EQA346" s="84"/>
      <c r="EQB346" s="84"/>
      <c r="EQC346" s="84"/>
      <c r="EQD346" s="84"/>
      <c r="EQE346" s="84"/>
      <c r="EQF346" s="84"/>
      <c r="EQG346" s="84"/>
      <c r="EQH346" s="84"/>
      <c r="EQI346" s="84"/>
      <c r="EQJ346" s="84"/>
      <c r="EQK346" s="84"/>
      <c r="EQL346" s="84"/>
      <c r="EQM346" s="84"/>
      <c r="EQN346" s="84"/>
      <c r="EQO346" s="84"/>
      <c r="EQP346" s="84"/>
      <c r="EQQ346" s="84"/>
      <c r="EQR346" s="84"/>
      <c r="EQS346" s="84"/>
      <c r="EQT346" s="84"/>
      <c r="EQU346" s="84"/>
      <c r="EQV346" s="84"/>
      <c r="EQW346" s="84"/>
      <c r="EQX346" s="84"/>
      <c r="EQY346" s="84"/>
      <c r="EQZ346" s="84"/>
      <c r="ERA346" s="84"/>
      <c r="ERB346" s="84"/>
      <c r="ERC346" s="84"/>
      <c r="ERD346" s="84"/>
      <c r="ERE346" s="84"/>
      <c r="ERF346" s="84"/>
      <c r="ERG346" s="84"/>
      <c r="ERH346" s="84"/>
      <c r="ERI346" s="84"/>
      <c r="ERJ346" s="84"/>
      <c r="ERK346" s="84"/>
      <c r="ERL346" s="84"/>
      <c r="ERM346" s="84"/>
      <c r="ERN346" s="84"/>
      <c r="ERO346" s="84"/>
      <c r="ERP346" s="84"/>
      <c r="ERQ346" s="84"/>
      <c r="ERR346" s="84"/>
      <c r="ERS346" s="84"/>
      <c r="ERT346" s="84"/>
      <c r="ERU346" s="84"/>
      <c r="ERV346" s="84"/>
      <c r="ERW346" s="84"/>
      <c r="ERX346" s="84"/>
      <c r="ERY346" s="84"/>
      <c r="ERZ346" s="84"/>
      <c r="ESA346" s="84"/>
      <c r="ESB346" s="84"/>
      <c r="ESC346" s="84"/>
      <c r="ESD346" s="84"/>
      <c r="ESE346" s="84"/>
      <c r="ESF346" s="84"/>
      <c r="ESG346" s="84"/>
      <c r="ESH346" s="84"/>
      <c r="ESI346" s="84"/>
      <c r="ESJ346" s="84"/>
      <c r="ESK346" s="84"/>
      <c r="ESL346" s="84"/>
      <c r="ESM346" s="84"/>
      <c r="ESN346" s="84"/>
      <c r="ESO346" s="84"/>
      <c r="ESP346" s="84"/>
      <c r="ESQ346" s="84"/>
      <c r="ESR346" s="84"/>
      <c r="ESS346" s="84"/>
      <c r="EST346" s="84"/>
      <c r="ESU346" s="84"/>
      <c r="ESV346" s="84"/>
      <c r="ESW346" s="84"/>
      <c r="ESX346" s="84"/>
      <c r="ESY346" s="84"/>
      <c r="ESZ346" s="84"/>
      <c r="ETA346" s="84"/>
      <c r="ETB346" s="84"/>
      <c r="ETC346" s="84"/>
      <c r="ETD346" s="84"/>
      <c r="ETE346" s="84"/>
      <c r="ETF346" s="84"/>
      <c r="ETG346" s="84"/>
      <c r="ETH346" s="84"/>
      <c r="ETI346" s="84"/>
      <c r="ETJ346" s="84"/>
      <c r="ETK346" s="84"/>
      <c r="ETL346" s="84"/>
      <c r="ETM346" s="84"/>
      <c r="ETN346" s="84"/>
      <c r="ETO346" s="84"/>
      <c r="ETP346" s="84"/>
      <c r="ETQ346" s="84"/>
      <c r="ETR346" s="84"/>
      <c r="ETS346" s="84"/>
      <c r="ETT346" s="84"/>
      <c r="ETU346" s="84"/>
      <c r="ETV346" s="84"/>
      <c r="ETW346" s="84"/>
      <c r="ETX346" s="84"/>
      <c r="ETY346" s="84"/>
      <c r="ETZ346" s="84"/>
      <c r="EUA346" s="84"/>
      <c r="EUB346" s="84"/>
      <c r="EUC346" s="84"/>
      <c r="EUD346" s="84"/>
      <c r="EUE346" s="84"/>
      <c r="EUF346" s="84"/>
      <c r="EUG346" s="84"/>
      <c r="EUH346" s="84"/>
      <c r="EUI346" s="84"/>
      <c r="EUJ346" s="84"/>
      <c r="EUK346" s="84"/>
      <c r="EUL346" s="84"/>
      <c r="EUM346" s="84"/>
      <c r="EUN346" s="84"/>
      <c r="EUO346" s="84"/>
      <c r="EUP346" s="84"/>
      <c r="EUQ346" s="84"/>
      <c r="EUR346" s="84"/>
      <c r="EUS346" s="84"/>
      <c r="EUT346" s="84"/>
      <c r="EUU346" s="84"/>
      <c r="EUV346" s="84"/>
      <c r="EUW346" s="84"/>
      <c r="EUX346" s="84"/>
      <c r="EUY346" s="84"/>
      <c r="EUZ346" s="84"/>
      <c r="EVA346" s="84"/>
      <c r="EVB346" s="84"/>
      <c r="EVC346" s="84"/>
      <c r="EVD346" s="84"/>
      <c r="EVE346" s="84"/>
      <c r="EVF346" s="84"/>
      <c r="EVG346" s="84"/>
      <c r="EVH346" s="84"/>
      <c r="EVI346" s="84"/>
      <c r="EVJ346" s="84"/>
      <c r="EVK346" s="84"/>
      <c r="EVL346" s="84"/>
      <c r="EVM346" s="84"/>
      <c r="EVN346" s="84"/>
      <c r="EVO346" s="84"/>
      <c r="EVP346" s="84"/>
      <c r="EVQ346" s="84"/>
      <c r="EVR346" s="84"/>
      <c r="EVS346" s="84"/>
      <c r="EVT346" s="84"/>
      <c r="EVU346" s="84"/>
      <c r="EVV346" s="84"/>
      <c r="EVW346" s="84"/>
      <c r="EVX346" s="84"/>
      <c r="EVY346" s="84"/>
      <c r="EVZ346" s="84"/>
      <c r="EWA346" s="84"/>
      <c r="EWB346" s="84"/>
      <c r="EWC346" s="84"/>
      <c r="EWD346" s="84"/>
      <c r="EWE346" s="84"/>
      <c r="EWF346" s="84"/>
      <c r="EWG346" s="84"/>
      <c r="EWH346" s="84"/>
      <c r="EWI346" s="84"/>
      <c r="EWJ346" s="84"/>
      <c r="EWK346" s="84"/>
      <c r="EWL346" s="84"/>
      <c r="EWM346" s="84"/>
      <c r="EWN346" s="84"/>
      <c r="EWO346" s="84"/>
      <c r="EWP346" s="84"/>
      <c r="EWQ346" s="84"/>
      <c r="EWR346" s="84"/>
      <c r="EWS346" s="84"/>
      <c r="EWT346" s="84"/>
      <c r="EWU346" s="84"/>
      <c r="EWV346" s="84"/>
      <c r="EWW346" s="84"/>
      <c r="EWX346" s="84"/>
      <c r="EWY346" s="84"/>
      <c r="EWZ346" s="84"/>
      <c r="EXA346" s="84"/>
      <c r="EXB346" s="84"/>
      <c r="EXC346" s="84"/>
      <c r="EXD346" s="84"/>
      <c r="EXE346" s="84"/>
      <c r="EXF346" s="84"/>
      <c r="EXG346" s="84"/>
      <c r="EXH346" s="84"/>
      <c r="EXI346" s="84"/>
      <c r="EXJ346" s="84"/>
      <c r="EXK346" s="84"/>
      <c r="EXL346" s="84"/>
      <c r="EXM346" s="84"/>
      <c r="EXN346" s="84"/>
      <c r="EXO346" s="84"/>
      <c r="EXP346" s="84"/>
      <c r="EXQ346" s="84"/>
      <c r="EXR346" s="84"/>
      <c r="EXS346" s="84"/>
      <c r="EXT346" s="84"/>
      <c r="EXU346" s="84"/>
      <c r="EXV346" s="84"/>
      <c r="EXW346" s="84"/>
      <c r="EXX346" s="84"/>
      <c r="EXY346" s="84"/>
      <c r="EXZ346" s="84"/>
      <c r="EYA346" s="84"/>
      <c r="EYB346" s="84"/>
      <c r="EYC346" s="84"/>
      <c r="EYD346" s="84"/>
      <c r="EYE346" s="84"/>
      <c r="EYF346" s="84"/>
      <c r="EYG346" s="84"/>
      <c r="EYH346" s="84"/>
      <c r="EYI346" s="84"/>
      <c r="EYJ346" s="84"/>
      <c r="EYK346" s="84"/>
      <c r="EYL346" s="84"/>
      <c r="EYM346" s="84"/>
      <c r="EYN346" s="84"/>
      <c r="EYO346" s="84"/>
      <c r="EYP346" s="84"/>
      <c r="EYQ346" s="84"/>
      <c r="EYR346" s="84"/>
      <c r="EYS346" s="84"/>
      <c r="EYT346" s="84"/>
      <c r="EYU346" s="84"/>
      <c r="EYV346" s="84"/>
      <c r="EYW346" s="84"/>
      <c r="EYX346" s="84"/>
      <c r="EYY346" s="84"/>
      <c r="EYZ346" s="84"/>
      <c r="EZA346" s="84"/>
      <c r="EZB346" s="84"/>
      <c r="EZC346" s="84"/>
      <c r="EZD346" s="84"/>
      <c r="EZE346" s="84"/>
      <c r="EZF346" s="84"/>
      <c r="EZG346" s="84"/>
      <c r="EZH346" s="84"/>
      <c r="EZI346" s="84"/>
      <c r="EZJ346" s="84"/>
      <c r="EZK346" s="84"/>
      <c r="EZL346" s="84"/>
      <c r="EZM346" s="84"/>
      <c r="EZN346" s="84"/>
      <c r="EZO346" s="84"/>
      <c r="EZP346" s="84"/>
      <c r="EZQ346" s="84"/>
      <c r="EZR346" s="84"/>
      <c r="EZS346" s="84"/>
      <c r="EZT346" s="84"/>
      <c r="EZU346" s="84"/>
      <c r="EZV346" s="84"/>
      <c r="EZW346" s="84"/>
      <c r="EZX346" s="84"/>
      <c r="EZY346" s="84"/>
      <c r="EZZ346" s="84"/>
      <c r="FAA346" s="84"/>
      <c r="FAB346" s="84"/>
      <c r="FAC346" s="84"/>
      <c r="FAD346" s="84"/>
      <c r="FAE346" s="84"/>
      <c r="FAF346" s="84"/>
      <c r="FAG346" s="84"/>
      <c r="FAH346" s="84"/>
      <c r="FAI346" s="84"/>
      <c r="FAJ346" s="84"/>
      <c r="FAK346" s="84"/>
      <c r="FAL346" s="84"/>
      <c r="FAM346" s="84"/>
      <c r="FAN346" s="84"/>
      <c r="FAO346" s="84"/>
      <c r="FAP346" s="84"/>
      <c r="FAQ346" s="84"/>
      <c r="FAR346" s="84"/>
      <c r="FAS346" s="84"/>
      <c r="FAT346" s="84"/>
      <c r="FAU346" s="84"/>
      <c r="FAV346" s="84"/>
      <c r="FAW346" s="84"/>
      <c r="FAX346" s="84"/>
      <c r="FAY346" s="84"/>
      <c r="FAZ346" s="84"/>
      <c r="FBA346" s="84"/>
      <c r="FBB346" s="84"/>
      <c r="FBC346" s="84"/>
      <c r="FBD346" s="84"/>
      <c r="FBE346" s="84"/>
      <c r="FBF346" s="84"/>
      <c r="FBG346" s="84"/>
      <c r="FBH346" s="84"/>
      <c r="FBI346" s="84"/>
      <c r="FBJ346" s="84"/>
      <c r="FBK346" s="84"/>
      <c r="FBL346" s="84"/>
      <c r="FBM346" s="84"/>
      <c r="FBN346" s="84"/>
      <c r="FBO346" s="84"/>
      <c r="FBP346" s="84"/>
      <c r="FBQ346" s="84"/>
      <c r="FBR346" s="84"/>
      <c r="FBS346" s="84"/>
      <c r="FBT346" s="84"/>
      <c r="FBU346" s="84"/>
      <c r="FBV346" s="84"/>
      <c r="FBW346" s="84"/>
      <c r="FBX346" s="84"/>
      <c r="FBY346" s="84"/>
      <c r="FBZ346" s="84"/>
      <c r="FCA346" s="84"/>
      <c r="FCB346" s="84"/>
      <c r="FCC346" s="84"/>
      <c r="FCD346" s="84"/>
      <c r="FCE346" s="84"/>
      <c r="FCF346" s="84"/>
      <c r="FCG346" s="84"/>
      <c r="FCH346" s="84"/>
      <c r="FCI346" s="84"/>
      <c r="FCJ346" s="84"/>
      <c r="FCK346" s="84"/>
      <c r="FCL346" s="84"/>
      <c r="FCM346" s="84"/>
      <c r="FCN346" s="84"/>
      <c r="FCO346" s="84"/>
      <c r="FCP346" s="84"/>
      <c r="FCQ346" s="84"/>
      <c r="FCR346" s="84"/>
      <c r="FCS346" s="84"/>
      <c r="FCT346" s="84"/>
      <c r="FCU346" s="84"/>
      <c r="FCV346" s="84"/>
      <c r="FCW346" s="84"/>
      <c r="FCX346" s="84"/>
      <c r="FCY346" s="84"/>
      <c r="FCZ346" s="84"/>
      <c r="FDA346" s="84"/>
      <c r="FDB346" s="84"/>
      <c r="FDC346" s="84"/>
      <c r="FDD346" s="84"/>
      <c r="FDE346" s="84"/>
      <c r="FDF346" s="84"/>
      <c r="FDG346" s="84"/>
      <c r="FDH346" s="84"/>
      <c r="FDI346" s="84"/>
      <c r="FDJ346" s="84"/>
      <c r="FDK346" s="84"/>
      <c r="FDL346" s="84"/>
      <c r="FDM346" s="84"/>
      <c r="FDN346" s="84"/>
      <c r="FDO346" s="84"/>
      <c r="FDP346" s="84"/>
      <c r="FDQ346" s="84"/>
      <c r="FDR346" s="84"/>
      <c r="FDS346" s="84"/>
      <c r="FDT346" s="84"/>
      <c r="FDU346" s="84"/>
      <c r="FDV346" s="84"/>
      <c r="FDW346" s="84"/>
      <c r="FDX346" s="84"/>
      <c r="FDY346" s="84"/>
      <c r="FDZ346" s="84"/>
      <c r="FEA346" s="84"/>
      <c r="FEB346" s="84"/>
      <c r="FEC346" s="84"/>
      <c r="FED346" s="84"/>
      <c r="FEE346" s="84"/>
      <c r="FEF346" s="84"/>
      <c r="FEG346" s="84"/>
      <c r="FEH346" s="84"/>
      <c r="FEI346" s="84"/>
      <c r="FEJ346" s="84"/>
      <c r="FEK346" s="84"/>
      <c r="FEL346" s="84"/>
      <c r="FEM346" s="84"/>
      <c r="FEN346" s="84"/>
      <c r="FEO346" s="84"/>
      <c r="FEP346" s="84"/>
      <c r="FEQ346" s="84"/>
      <c r="FER346" s="84"/>
      <c r="FES346" s="84"/>
      <c r="FET346" s="84"/>
      <c r="FEU346" s="84"/>
      <c r="FEV346" s="84"/>
      <c r="FEW346" s="84"/>
      <c r="FEX346" s="84"/>
      <c r="FEY346" s="84"/>
      <c r="FEZ346" s="84"/>
      <c r="FFA346" s="84"/>
      <c r="FFB346" s="84"/>
      <c r="FFC346" s="84"/>
      <c r="FFD346" s="84"/>
      <c r="FFE346" s="84"/>
      <c r="FFF346" s="84"/>
      <c r="FFG346" s="84"/>
      <c r="FFH346" s="84"/>
      <c r="FFI346" s="84"/>
      <c r="FFJ346" s="84"/>
      <c r="FFK346" s="84"/>
      <c r="FFL346" s="84"/>
      <c r="FFM346" s="84"/>
      <c r="FFN346" s="84"/>
      <c r="FFO346" s="84"/>
      <c r="FFP346" s="84"/>
      <c r="FFQ346" s="84"/>
      <c r="FFR346" s="84"/>
      <c r="FFS346" s="84"/>
      <c r="FFT346" s="84"/>
      <c r="FFU346" s="84"/>
      <c r="FFV346" s="84"/>
      <c r="FFW346" s="84"/>
      <c r="FFX346" s="84"/>
      <c r="FFY346" s="84"/>
      <c r="FFZ346" s="84"/>
      <c r="FGA346" s="84"/>
      <c r="FGB346" s="84"/>
      <c r="FGC346" s="84"/>
      <c r="FGD346" s="84"/>
      <c r="FGE346" s="84"/>
      <c r="FGF346" s="84"/>
      <c r="FGG346" s="84"/>
      <c r="FGH346" s="84"/>
      <c r="FGI346" s="84"/>
      <c r="FGJ346" s="84"/>
      <c r="FGK346" s="84"/>
      <c r="FGL346" s="84"/>
      <c r="FGM346" s="84"/>
      <c r="FGN346" s="84"/>
      <c r="FGO346" s="84"/>
      <c r="FGP346" s="84"/>
      <c r="FGQ346" s="84"/>
      <c r="FGR346" s="84"/>
      <c r="FGS346" s="84"/>
      <c r="FGT346" s="84"/>
      <c r="FGU346" s="84"/>
      <c r="FGV346" s="84"/>
      <c r="FGW346" s="84"/>
      <c r="FGX346" s="84"/>
      <c r="FGY346" s="84"/>
      <c r="FGZ346" s="84"/>
      <c r="FHA346" s="84"/>
      <c r="FHB346" s="84"/>
      <c r="FHC346" s="84"/>
      <c r="FHD346" s="84"/>
      <c r="FHE346" s="84"/>
      <c r="FHF346" s="84"/>
      <c r="FHG346" s="84"/>
      <c r="FHH346" s="84"/>
      <c r="FHI346" s="84"/>
      <c r="FHJ346" s="84"/>
      <c r="FHK346" s="84"/>
      <c r="FHL346" s="84"/>
      <c r="FHM346" s="84"/>
      <c r="FHN346" s="84"/>
      <c r="FHO346" s="84"/>
      <c r="FHP346" s="84"/>
      <c r="FHQ346" s="84"/>
      <c r="FHR346" s="84"/>
      <c r="FHS346" s="84"/>
      <c r="FHT346" s="84"/>
      <c r="FHU346" s="84"/>
      <c r="FHV346" s="84"/>
      <c r="FHW346" s="84"/>
      <c r="FHX346" s="84"/>
      <c r="FHY346" s="84"/>
      <c r="FHZ346" s="84"/>
      <c r="FIA346" s="84"/>
      <c r="FIB346" s="84"/>
      <c r="FIC346" s="84"/>
      <c r="FID346" s="84"/>
      <c r="FIE346" s="84"/>
      <c r="FIF346" s="84"/>
      <c r="FIG346" s="84"/>
      <c r="FIH346" s="84"/>
      <c r="FII346" s="84"/>
      <c r="FIJ346" s="84"/>
      <c r="FIK346" s="84"/>
      <c r="FIL346" s="84"/>
      <c r="FIM346" s="84"/>
      <c r="FIN346" s="84"/>
      <c r="FIO346" s="84"/>
      <c r="FIP346" s="84"/>
      <c r="FIQ346" s="84"/>
      <c r="FIR346" s="84"/>
      <c r="FIS346" s="84"/>
      <c r="FIT346" s="84"/>
      <c r="FIU346" s="84"/>
      <c r="FIV346" s="84"/>
      <c r="FIW346" s="84"/>
      <c r="FIX346" s="84"/>
      <c r="FIY346" s="84"/>
      <c r="FIZ346" s="84"/>
      <c r="FJA346" s="84"/>
      <c r="FJB346" s="84"/>
      <c r="FJC346" s="84"/>
      <c r="FJD346" s="84"/>
      <c r="FJE346" s="84"/>
      <c r="FJF346" s="84"/>
      <c r="FJG346" s="84"/>
      <c r="FJH346" s="84"/>
      <c r="FJI346" s="84"/>
      <c r="FJJ346" s="84"/>
      <c r="FJK346" s="84"/>
      <c r="FJL346" s="84"/>
      <c r="FJM346" s="84"/>
      <c r="FJN346" s="84"/>
      <c r="FJO346" s="84"/>
      <c r="FJP346" s="84"/>
      <c r="FJQ346" s="84"/>
      <c r="FJR346" s="84"/>
      <c r="FJS346" s="84"/>
      <c r="FJT346" s="84"/>
      <c r="FJU346" s="84"/>
      <c r="FJV346" s="84"/>
      <c r="FJW346" s="84"/>
      <c r="FJX346" s="84"/>
      <c r="FJY346" s="84"/>
      <c r="FJZ346" s="84"/>
      <c r="FKA346" s="84"/>
      <c r="FKB346" s="84"/>
      <c r="FKC346" s="84"/>
      <c r="FKD346" s="84"/>
      <c r="FKE346" s="84"/>
      <c r="FKF346" s="84"/>
      <c r="FKG346" s="84"/>
      <c r="FKH346" s="84"/>
      <c r="FKI346" s="84"/>
      <c r="FKJ346" s="84"/>
      <c r="FKK346" s="84"/>
      <c r="FKL346" s="84"/>
      <c r="FKM346" s="84"/>
      <c r="FKN346" s="84"/>
      <c r="FKO346" s="84"/>
      <c r="FKP346" s="84"/>
      <c r="FKQ346" s="84"/>
      <c r="FKR346" s="84"/>
      <c r="FKS346" s="84"/>
      <c r="FKT346" s="84"/>
      <c r="FKU346" s="84"/>
      <c r="FKV346" s="84"/>
      <c r="FKW346" s="84"/>
      <c r="FKX346" s="84"/>
      <c r="FKY346" s="84"/>
      <c r="FKZ346" s="84"/>
      <c r="FLA346" s="84"/>
      <c r="FLB346" s="84"/>
      <c r="FLC346" s="84"/>
      <c r="FLD346" s="84"/>
      <c r="FLE346" s="84"/>
      <c r="FLF346" s="84"/>
      <c r="FLG346" s="84"/>
      <c r="FLH346" s="84"/>
      <c r="FLI346" s="84"/>
      <c r="FLJ346" s="84"/>
      <c r="FLK346" s="84"/>
      <c r="FLL346" s="84"/>
      <c r="FLM346" s="84"/>
      <c r="FLN346" s="84"/>
      <c r="FLO346" s="84"/>
      <c r="FLP346" s="84"/>
      <c r="FLQ346" s="84"/>
      <c r="FLR346" s="84"/>
      <c r="FLS346" s="84"/>
      <c r="FLT346" s="84"/>
      <c r="FLU346" s="84"/>
      <c r="FLV346" s="84"/>
      <c r="FLW346" s="84"/>
      <c r="FLX346" s="84"/>
      <c r="FLY346" s="84"/>
      <c r="FLZ346" s="84"/>
      <c r="FMA346" s="84"/>
      <c r="FMB346" s="84"/>
      <c r="FMC346" s="84"/>
      <c r="FMD346" s="84"/>
      <c r="FME346" s="84"/>
      <c r="FMF346" s="84"/>
      <c r="FMG346" s="84"/>
      <c r="FMH346" s="84"/>
      <c r="FMI346" s="84"/>
      <c r="FMJ346" s="84"/>
      <c r="FMK346" s="84"/>
      <c r="FML346" s="84"/>
      <c r="FMM346" s="84"/>
      <c r="FMN346" s="84"/>
      <c r="FMO346" s="84"/>
      <c r="FMP346" s="84"/>
      <c r="FMQ346" s="84"/>
      <c r="FMR346" s="84"/>
      <c r="FMS346" s="84"/>
      <c r="FMT346" s="84"/>
      <c r="FMU346" s="84"/>
      <c r="FMV346" s="84"/>
      <c r="FMW346" s="84"/>
      <c r="FMX346" s="84"/>
      <c r="FMY346" s="84"/>
      <c r="FMZ346" s="84"/>
      <c r="FNA346" s="84"/>
      <c r="FNB346" s="84"/>
      <c r="FNC346" s="84"/>
      <c r="FND346" s="84"/>
      <c r="FNE346" s="84"/>
      <c r="FNF346" s="84"/>
      <c r="FNG346" s="84"/>
      <c r="FNH346" s="84"/>
      <c r="FNI346" s="84"/>
      <c r="FNJ346" s="84"/>
      <c r="FNK346" s="84"/>
      <c r="FNL346" s="84"/>
      <c r="FNM346" s="84"/>
      <c r="FNN346" s="84"/>
      <c r="FNO346" s="84"/>
      <c r="FNP346" s="84"/>
      <c r="FNQ346" s="84"/>
      <c r="FNR346" s="84"/>
      <c r="FNS346" s="84"/>
      <c r="FNT346" s="84"/>
      <c r="FNU346" s="84"/>
      <c r="FNV346" s="84"/>
      <c r="FNW346" s="84"/>
      <c r="FNX346" s="84"/>
      <c r="FNY346" s="84"/>
      <c r="FNZ346" s="84"/>
      <c r="FOA346" s="84"/>
      <c r="FOB346" s="84"/>
      <c r="FOC346" s="84"/>
      <c r="FOD346" s="84"/>
      <c r="FOE346" s="84"/>
      <c r="FOF346" s="84"/>
      <c r="FOG346" s="84"/>
      <c r="FOH346" s="84"/>
      <c r="FOI346" s="84"/>
      <c r="FOJ346" s="84"/>
      <c r="FOK346" s="84"/>
      <c r="FOL346" s="84"/>
      <c r="FOM346" s="84"/>
      <c r="FON346" s="84"/>
      <c r="FOO346" s="84"/>
      <c r="FOP346" s="84"/>
      <c r="FOQ346" s="84"/>
      <c r="FOR346" s="84"/>
      <c r="FOS346" s="84"/>
      <c r="FOT346" s="84"/>
      <c r="FOU346" s="84"/>
      <c r="FOV346" s="84"/>
      <c r="FOW346" s="84"/>
      <c r="FOX346" s="84"/>
      <c r="FOY346" s="84"/>
      <c r="FOZ346" s="84"/>
      <c r="FPA346" s="84"/>
      <c r="FPB346" s="84"/>
      <c r="FPC346" s="84"/>
      <c r="FPD346" s="84"/>
      <c r="FPE346" s="84"/>
      <c r="FPF346" s="84"/>
      <c r="FPG346" s="84"/>
      <c r="FPH346" s="84"/>
      <c r="FPI346" s="84"/>
      <c r="FPJ346" s="84"/>
      <c r="FPK346" s="84"/>
      <c r="FPL346" s="84"/>
      <c r="FPM346" s="84"/>
      <c r="FPN346" s="84"/>
      <c r="FPO346" s="84"/>
      <c r="FPP346" s="84"/>
      <c r="FPQ346" s="84"/>
      <c r="FPR346" s="84"/>
      <c r="FPS346" s="84"/>
      <c r="FPT346" s="84"/>
      <c r="FPU346" s="84"/>
      <c r="FPV346" s="84"/>
      <c r="FPW346" s="84"/>
      <c r="FPX346" s="84"/>
      <c r="FPY346" s="84"/>
      <c r="FPZ346" s="84"/>
      <c r="FQA346" s="84"/>
      <c r="FQB346" s="84"/>
      <c r="FQC346" s="84"/>
      <c r="FQD346" s="84"/>
      <c r="FQE346" s="84"/>
      <c r="FQF346" s="84"/>
      <c r="FQG346" s="84"/>
      <c r="FQH346" s="84"/>
      <c r="FQI346" s="84"/>
      <c r="FQJ346" s="84"/>
      <c r="FQK346" s="84"/>
      <c r="FQL346" s="84"/>
      <c r="FQM346" s="84"/>
      <c r="FQN346" s="84"/>
      <c r="FQO346" s="84"/>
      <c r="FQP346" s="84"/>
      <c r="FQQ346" s="84"/>
      <c r="FQR346" s="84"/>
      <c r="FQS346" s="84"/>
      <c r="FQT346" s="84"/>
      <c r="FQU346" s="84"/>
      <c r="FQV346" s="84"/>
      <c r="FQW346" s="84"/>
      <c r="FQX346" s="84"/>
      <c r="FQY346" s="84"/>
      <c r="FQZ346" s="84"/>
      <c r="FRA346" s="84"/>
      <c r="FRB346" s="84"/>
      <c r="FRC346" s="84"/>
      <c r="FRD346" s="84"/>
      <c r="FRE346" s="84"/>
      <c r="FRF346" s="84"/>
      <c r="FRG346" s="84"/>
      <c r="FRH346" s="84"/>
      <c r="FRI346" s="84"/>
      <c r="FRJ346" s="84"/>
      <c r="FRK346" s="84"/>
      <c r="FRL346" s="84"/>
      <c r="FRM346" s="84"/>
      <c r="FRN346" s="84"/>
      <c r="FRO346" s="84"/>
      <c r="FRP346" s="84"/>
      <c r="FRQ346" s="84"/>
      <c r="FRR346" s="84"/>
      <c r="FRS346" s="84"/>
      <c r="FRT346" s="84"/>
      <c r="FRU346" s="84"/>
      <c r="FRV346" s="84"/>
      <c r="FRW346" s="84"/>
      <c r="FRX346" s="84"/>
      <c r="FRY346" s="84"/>
      <c r="FRZ346" s="84"/>
      <c r="FSA346" s="84"/>
      <c r="FSB346" s="84"/>
      <c r="FSC346" s="84"/>
      <c r="FSD346" s="84"/>
      <c r="FSE346" s="84"/>
      <c r="FSF346" s="84"/>
      <c r="FSG346" s="84"/>
      <c r="FSH346" s="84"/>
      <c r="FSI346" s="84"/>
      <c r="FSJ346" s="84"/>
      <c r="FSK346" s="84"/>
      <c r="FSL346" s="84"/>
      <c r="FSM346" s="84"/>
      <c r="FSN346" s="84"/>
      <c r="FSO346" s="84"/>
      <c r="FSP346" s="84"/>
      <c r="FSQ346" s="84"/>
      <c r="FSR346" s="84"/>
      <c r="FSS346" s="84"/>
      <c r="FST346" s="84"/>
      <c r="FSU346" s="84"/>
      <c r="FSV346" s="84"/>
      <c r="FSW346" s="84"/>
      <c r="FSX346" s="84"/>
      <c r="FSY346" s="84"/>
      <c r="FSZ346" s="84"/>
      <c r="FTA346" s="84"/>
      <c r="FTB346" s="84"/>
      <c r="FTC346" s="84"/>
      <c r="FTD346" s="84"/>
      <c r="FTE346" s="84"/>
      <c r="FTF346" s="84"/>
      <c r="FTG346" s="84"/>
      <c r="FTH346" s="84"/>
      <c r="FTI346" s="84"/>
      <c r="FTJ346" s="84"/>
      <c r="FTK346" s="84"/>
      <c r="FTL346" s="84"/>
      <c r="FTM346" s="84"/>
      <c r="FTN346" s="84"/>
      <c r="FTO346" s="84"/>
      <c r="FTP346" s="84"/>
      <c r="FTQ346" s="84"/>
      <c r="FTR346" s="84"/>
      <c r="FTS346" s="84"/>
      <c r="FTT346" s="84"/>
      <c r="FTU346" s="84"/>
      <c r="FTV346" s="84"/>
      <c r="FTW346" s="84"/>
      <c r="FTX346" s="84"/>
      <c r="FTY346" s="84"/>
      <c r="FTZ346" s="84"/>
      <c r="FUA346" s="84"/>
      <c r="FUB346" s="84"/>
      <c r="FUC346" s="84"/>
      <c r="FUD346" s="84"/>
      <c r="FUE346" s="84"/>
      <c r="FUF346" s="84"/>
      <c r="FUG346" s="84"/>
      <c r="FUH346" s="84"/>
      <c r="FUI346" s="84"/>
      <c r="FUJ346" s="84"/>
      <c r="FUK346" s="84"/>
      <c r="FUL346" s="84"/>
      <c r="FUM346" s="84"/>
      <c r="FUN346" s="84"/>
      <c r="FUO346" s="84"/>
      <c r="FUP346" s="84"/>
      <c r="FUQ346" s="84"/>
      <c r="FUR346" s="84"/>
      <c r="FUS346" s="84"/>
      <c r="FUT346" s="84"/>
      <c r="FUU346" s="84"/>
      <c r="FUV346" s="84"/>
      <c r="FUW346" s="84"/>
      <c r="FUX346" s="84"/>
      <c r="FUY346" s="84"/>
      <c r="FUZ346" s="84"/>
      <c r="FVA346" s="84"/>
      <c r="FVB346" s="84"/>
      <c r="FVC346" s="84"/>
      <c r="FVD346" s="84"/>
      <c r="FVE346" s="84"/>
      <c r="FVF346" s="84"/>
      <c r="FVG346" s="84"/>
      <c r="FVH346" s="84"/>
      <c r="FVI346" s="84"/>
      <c r="FVJ346" s="84"/>
      <c r="FVK346" s="84"/>
      <c r="FVL346" s="84"/>
      <c r="FVM346" s="84"/>
      <c r="FVN346" s="84"/>
      <c r="FVO346" s="84"/>
      <c r="FVP346" s="84"/>
      <c r="FVQ346" s="84"/>
      <c r="FVR346" s="84"/>
      <c r="FVS346" s="84"/>
      <c r="FVT346" s="84"/>
      <c r="FVU346" s="84"/>
      <c r="FVV346" s="84"/>
      <c r="FVW346" s="84"/>
      <c r="FVX346" s="84"/>
      <c r="FVY346" s="84"/>
      <c r="FVZ346" s="84"/>
      <c r="FWA346" s="84"/>
      <c r="FWB346" s="84"/>
      <c r="FWC346" s="84"/>
      <c r="FWD346" s="84"/>
      <c r="FWE346" s="84"/>
      <c r="FWF346" s="84"/>
      <c r="FWG346" s="84"/>
      <c r="FWH346" s="84"/>
      <c r="FWI346" s="84"/>
      <c r="FWJ346" s="84"/>
      <c r="FWK346" s="84"/>
      <c r="FWL346" s="84"/>
      <c r="FWM346" s="84"/>
      <c r="FWN346" s="84"/>
      <c r="FWO346" s="84"/>
      <c r="FWP346" s="84"/>
      <c r="FWQ346" s="84"/>
      <c r="FWR346" s="84"/>
      <c r="FWS346" s="84"/>
      <c r="FWT346" s="84"/>
      <c r="FWU346" s="84"/>
      <c r="FWV346" s="84"/>
      <c r="FWW346" s="84"/>
      <c r="FWX346" s="84"/>
      <c r="FWY346" s="84"/>
      <c r="FWZ346" s="84"/>
      <c r="FXA346" s="84"/>
      <c r="FXB346" s="84"/>
      <c r="FXC346" s="84"/>
      <c r="FXD346" s="84"/>
      <c r="FXE346" s="84"/>
      <c r="FXF346" s="84"/>
      <c r="FXG346" s="84"/>
      <c r="FXH346" s="84"/>
      <c r="FXI346" s="84"/>
      <c r="FXJ346" s="84"/>
      <c r="FXK346" s="84"/>
      <c r="FXL346" s="84"/>
      <c r="FXM346" s="84"/>
      <c r="FXN346" s="84"/>
      <c r="FXO346" s="84"/>
      <c r="FXP346" s="84"/>
      <c r="FXQ346" s="84"/>
      <c r="FXR346" s="84"/>
      <c r="FXS346" s="84"/>
      <c r="FXT346" s="84"/>
      <c r="FXU346" s="84"/>
      <c r="FXV346" s="84"/>
      <c r="FXW346" s="84"/>
      <c r="FXX346" s="84"/>
      <c r="FXY346" s="84"/>
      <c r="FXZ346" s="84"/>
      <c r="FYA346" s="84"/>
      <c r="FYB346" s="84"/>
      <c r="FYC346" s="84"/>
      <c r="FYD346" s="84"/>
      <c r="FYE346" s="84"/>
      <c r="FYF346" s="84"/>
      <c r="FYG346" s="84"/>
      <c r="FYH346" s="84"/>
      <c r="FYI346" s="84"/>
      <c r="FYJ346" s="84"/>
      <c r="FYK346" s="84"/>
      <c r="FYL346" s="84"/>
      <c r="FYM346" s="84"/>
      <c r="FYN346" s="84"/>
      <c r="FYO346" s="84"/>
      <c r="FYP346" s="84"/>
      <c r="FYQ346" s="84"/>
      <c r="FYR346" s="84"/>
      <c r="FYS346" s="84"/>
      <c r="FYT346" s="84"/>
      <c r="FYU346" s="84"/>
      <c r="FYV346" s="84"/>
      <c r="FYW346" s="84"/>
      <c r="FYX346" s="84"/>
      <c r="FYY346" s="84"/>
      <c r="FYZ346" s="84"/>
      <c r="FZA346" s="84"/>
      <c r="FZB346" s="84"/>
      <c r="FZC346" s="84"/>
      <c r="FZD346" s="84"/>
      <c r="FZE346" s="84"/>
      <c r="FZF346" s="84"/>
      <c r="FZG346" s="84"/>
      <c r="FZH346" s="84"/>
      <c r="FZI346" s="84"/>
      <c r="FZJ346" s="84"/>
      <c r="FZK346" s="84"/>
      <c r="FZL346" s="84"/>
      <c r="FZM346" s="84"/>
      <c r="FZN346" s="84"/>
      <c r="FZO346" s="84"/>
      <c r="FZP346" s="84"/>
      <c r="FZQ346" s="84"/>
      <c r="FZR346" s="84"/>
      <c r="FZS346" s="84"/>
      <c r="FZT346" s="84"/>
      <c r="FZU346" s="84"/>
      <c r="FZV346" s="84"/>
      <c r="FZW346" s="84"/>
      <c r="FZX346" s="84"/>
      <c r="FZY346" s="84"/>
      <c r="FZZ346" s="84"/>
      <c r="GAA346" s="84"/>
      <c r="GAB346" s="84"/>
      <c r="GAC346" s="84"/>
      <c r="GAD346" s="84"/>
      <c r="GAE346" s="84"/>
      <c r="GAF346" s="84"/>
      <c r="GAG346" s="84"/>
      <c r="GAH346" s="84"/>
      <c r="GAI346" s="84"/>
      <c r="GAJ346" s="84"/>
      <c r="GAK346" s="84"/>
      <c r="GAL346" s="84"/>
      <c r="GAM346" s="84"/>
      <c r="GAN346" s="84"/>
      <c r="GAO346" s="84"/>
      <c r="GAP346" s="84"/>
      <c r="GAQ346" s="84"/>
      <c r="GAR346" s="84"/>
      <c r="GAS346" s="84"/>
      <c r="GAT346" s="84"/>
      <c r="GAU346" s="84"/>
      <c r="GAV346" s="84"/>
      <c r="GAW346" s="84"/>
      <c r="GAX346" s="84"/>
      <c r="GAY346" s="84"/>
      <c r="GAZ346" s="84"/>
      <c r="GBA346" s="84"/>
      <c r="GBB346" s="84"/>
      <c r="GBC346" s="84"/>
      <c r="GBD346" s="84"/>
      <c r="GBE346" s="84"/>
      <c r="GBF346" s="84"/>
      <c r="GBG346" s="84"/>
      <c r="GBH346" s="84"/>
      <c r="GBI346" s="84"/>
      <c r="GBJ346" s="84"/>
      <c r="GBK346" s="84"/>
      <c r="GBL346" s="84"/>
      <c r="GBM346" s="84"/>
      <c r="GBN346" s="84"/>
      <c r="GBO346" s="84"/>
      <c r="GBP346" s="84"/>
      <c r="GBQ346" s="84"/>
      <c r="GBR346" s="84"/>
      <c r="GBS346" s="84"/>
      <c r="GBT346" s="84"/>
      <c r="GBU346" s="84"/>
      <c r="GBV346" s="84"/>
      <c r="GBW346" s="84"/>
      <c r="GBX346" s="84"/>
      <c r="GBY346" s="84"/>
      <c r="GBZ346" s="84"/>
      <c r="GCA346" s="84"/>
      <c r="GCB346" s="84"/>
      <c r="GCC346" s="84"/>
      <c r="GCD346" s="84"/>
      <c r="GCE346" s="84"/>
      <c r="GCF346" s="84"/>
      <c r="GCG346" s="84"/>
      <c r="GCH346" s="84"/>
      <c r="GCI346" s="84"/>
      <c r="GCJ346" s="84"/>
      <c r="GCK346" s="84"/>
      <c r="GCL346" s="84"/>
      <c r="GCM346" s="84"/>
      <c r="GCN346" s="84"/>
      <c r="GCO346" s="84"/>
      <c r="GCP346" s="84"/>
      <c r="GCQ346" s="84"/>
      <c r="GCR346" s="84"/>
      <c r="GCS346" s="84"/>
      <c r="GCT346" s="84"/>
      <c r="GCU346" s="84"/>
      <c r="GCV346" s="84"/>
      <c r="GCW346" s="84"/>
      <c r="GCX346" s="84"/>
      <c r="GCY346" s="84"/>
      <c r="GCZ346" s="84"/>
      <c r="GDA346" s="84"/>
      <c r="GDB346" s="84"/>
      <c r="GDC346" s="84"/>
      <c r="GDD346" s="84"/>
      <c r="GDE346" s="84"/>
      <c r="GDF346" s="84"/>
      <c r="GDG346" s="84"/>
      <c r="GDH346" s="84"/>
      <c r="GDI346" s="84"/>
      <c r="GDJ346" s="84"/>
      <c r="GDK346" s="84"/>
      <c r="GDL346" s="84"/>
      <c r="GDM346" s="84"/>
      <c r="GDN346" s="84"/>
      <c r="GDO346" s="84"/>
      <c r="GDP346" s="84"/>
      <c r="GDQ346" s="84"/>
      <c r="GDR346" s="84"/>
      <c r="GDS346" s="84"/>
      <c r="GDT346" s="84"/>
      <c r="GDU346" s="84"/>
      <c r="GDV346" s="84"/>
      <c r="GDW346" s="84"/>
      <c r="GDX346" s="84"/>
      <c r="GDY346" s="84"/>
      <c r="GDZ346" s="84"/>
      <c r="GEA346" s="84"/>
      <c r="GEB346" s="84"/>
      <c r="GEC346" s="84"/>
      <c r="GED346" s="84"/>
      <c r="GEE346" s="84"/>
      <c r="GEF346" s="84"/>
      <c r="GEG346" s="84"/>
      <c r="GEH346" s="84"/>
      <c r="GEI346" s="84"/>
      <c r="GEJ346" s="84"/>
      <c r="GEK346" s="84"/>
      <c r="GEL346" s="84"/>
      <c r="GEM346" s="84"/>
      <c r="GEN346" s="84"/>
      <c r="GEO346" s="84"/>
      <c r="GEP346" s="84"/>
      <c r="GEQ346" s="84"/>
      <c r="GER346" s="84"/>
      <c r="GES346" s="84"/>
      <c r="GET346" s="84"/>
      <c r="GEU346" s="84"/>
      <c r="GEV346" s="84"/>
      <c r="GEW346" s="84"/>
      <c r="GEX346" s="84"/>
      <c r="GEY346" s="84"/>
      <c r="GEZ346" s="84"/>
      <c r="GFA346" s="84"/>
      <c r="GFB346" s="84"/>
      <c r="GFC346" s="84"/>
      <c r="GFD346" s="84"/>
      <c r="GFE346" s="84"/>
      <c r="GFF346" s="84"/>
      <c r="GFG346" s="84"/>
      <c r="GFH346" s="84"/>
      <c r="GFI346" s="84"/>
      <c r="GFJ346" s="84"/>
      <c r="GFK346" s="84"/>
      <c r="GFL346" s="84"/>
      <c r="GFM346" s="84"/>
      <c r="GFN346" s="84"/>
      <c r="GFO346" s="84"/>
      <c r="GFP346" s="84"/>
      <c r="GFQ346" s="84"/>
      <c r="GFR346" s="84"/>
      <c r="GFS346" s="84"/>
      <c r="GFT346" s="84"/>
      <c r="GFU346" s="84"/>
      <c r="GFV346" s="84"/>
      <c r="GFW346" s="84"/>
      <c r="GFX346" s="84"/>
      <c r="GFY346" s="84"/>
      <c r="GFZ346" s="84"/>
      <c r="GGA346" s="84"/>
      <c r="GGB346" s="84"/>
      <c r="GGC346" s="84"/>
      <c r="GGD346" s="84"/>
      <c r="GGE346" s="84"/>
      <c r="GGF346" s="84"/>
      <c r="GGG346" s="84"/>
      <c r="GGH346" s="84"/>
      <c r="GGI346" s="84"/>
      <c r="GGJ346" s="84"/>
      <c r="GGK346" s="84"/>
      <c r="GGL346" s="84"/>
      <c r="GGM346" s="84"/>
      <c r="GGN346" s="84"/>
      <c r="GGO346" s="84"/>
      <c r="GGP346" s="84"/>
      <c r="GGQ346" s="84"/>
      <c r="GGR346" s="84"/>
      <c r="GGS346" s="84"/>
      <c r="GGT346" s="84"/>
      <c r="GGU346" s="84"/>
      <c r="GGV346" s="84"/>
      <c r="GGW346" s="84"/>
      <c r="GGX346" s="84"/>
      <c r="GGY346" s="84"/>
      <c r="GGZ346" s="84"/>
      <c r="GHA346" s="84"/>
      <c r="GHB346" s="84"/>
      <c r="GHC346" s="84"/>
      <c r="GHD346" s="84"/>
      <c r="GHE346" s="84"/>
      <c r="GHF346" s="84"/>
      <c r="GHG346" s="84"/>
      <c r="GHH346" s="84"/>
      <c r="GHI346" s="84"/>
      <c r="GHJ346" s="84"/>
      <c r="GHK346" s="84"/>
      <c r="GHL346" s="84"/>
      <c r="GHM346" s="84"/>
      <c r="GHN346" s="84"/>
      <c r="GHO346" s="84"/>
      <c r="GHP346" s="84"/>
      <c r="GHQ346" s="84"/>
      <c r="GHR346" s="84"/>
      <c r="GHS346" s="84"/>
      <c r="GHT346" s="84"/>
      <c r="GHU346" s="84"/>
      <c r="GHV346" s="84"/>
      <c r="GHW346" s="84"/>
      <c r="GHX346" s="84"/>
      <c r="GHY346" s="84"/>
      <c r="GHZ346" s="84"/>
      <c r="GIA346" s="84"/>
      <c r="GIB346" s="84"/>
      <c r="GIC346" s="84"/>
      <c r="GID346" s="84"/>
      <c r="GIE346" s="84"/>
      <c r="GIF346" s="84"/>
      <c r="GIG346" s="84"/>
      <c r="GIH346" s="84"/>
      <c r="GII346" s="84"/>
      <c r="GIJ346" s="84"/>
      <c r="GIK346" s="84"/>
      <c r="GIL346" s="84"/>
      <c r="GIM346" s="84"/>
      <c r="GIN346" s="84"/>
      <c r="GIO346" s="84"/>
      <c r="GIP346" s="84"/>
      <c r="GIQ346" s="84"/>
      <c r="GIR346" s="84"/>
      <c r="GIS346" s="84"/>
      <c r="GIT346" s="84"/>
      <c r="GIU346" s="84"/>
      <c r="GIV346" s="84"/>
      <c r="GIW346" s="84"/>
      <c r="GIX346" s="84"/>
      <c r="GIY346" s="84"/>
      <c r="GIZ346" s="84"/>
      <c r="GJA346" s="84"/>
      <c r="GJB346" s="84"/>
      <c r="GJC346" s="84"/>
      <c r="GJD346" s="84"/>
      <c r="GJE346" s="84"/>
      <c r="GJF346" s="84"/>
      <c r="GJG346" s="84"/>
      <c r="GJH346" s="84"/>
      <c r="GJI346" s="84"/>
      <c r="GJJ346" s="84"/>
      <c r="GJK346" s="84"/>
      <c r="GJL346" s="84"/>
      <c r="GJM346" s="84"/>
      <c r="GJN346" s="84"/>
      <c r="GJO346" s="84"/>
      <c r="GJP346" s="84"/>
      <c r="GJQ346" s="84"/>
      <c r="GJR346" s="84"/>
      <c r="GJS346" s="84"/>
      <c r="GJT346" s="84"/>
      <c r="GJU346" s="84"/>
      <c r="GJV346" s="84"/>
      <c r="GJW346" s="84"/>
      <c r="GJX346" s="84"/>
      <c r="GJY346" s="84"/>
      <c r="GJZ346" s="84"/>
      <c r="GKA346" s="84"/>
      <c r="GKB346" s="84"/>
      <c r="GKC346" s="84"/>
      <c r="GKD346" s="84"/>
      <c r="GKE346" s="84"/>
      <c r="GKF346" s="84"/>
      <c r="GKG346" s="84"/>
      <c r="GKH346" s="84"/>
      <c r="GKI346" s="84"/>
      <c r="GKJ346" s="84"/>
      <c r="GKK346" s="84"/>
      <c r="GKL346" s="84"/>
      <c r="GKM346" s="84"/>
      <c r="GKN346" s="84"/>
      <c r="GKO346" s="84"/>
      <c r="GKP346" s="84"/>
      <c r="GKQ346" s="84"/>
      <c r="GKR346" s="84"/>
      <c r="GKS346" s="84"/>
      <c r="GKT346" s="84"/>
      <c r="GKU346" s="84"/>
      <c r="GKV346" s="84"/>
      <c r="GKW346" s="84"/>
      <c r="GKX346" s="84"/>
      <c r="GKY346" s="84"/>
      <c r="GKZ346" s="84"/>
      <c r="GLA346" s="84"/>
      <c r="GLB346" s="84"/>
      <c r="GLC346" s="84"/>
      <c r="GLD346" s="84"/>
      <c r="GLE346" s="84"/>
      <c r="GLF346" s="84"/>
      <c r="GLG346" s="84"/>
      <c r="GLH346" s="84"/>
      <c r="GLI346" s="84"/>
      <c r="GLJ346" s="84"/>
      <c r="GLK346" s="84"/>
      <c r="GLL346" s="84"/>
      <c r="GLM346" s="84"/>
      <c r="GLN346" s="84"/>
      <c r="GLO346" s="84"/>
      <c r="GLP346" s="84"/>
      <c r="GLQ346" s="84"/>
      <c r="GLR346" s="84"/>
      <c r="GLS346" s="84"/>
      <c r="GLT346" s="84"/>
      <c r="GLU346" s="84"/>
      <c r="GLV346" s="84"/>
      <c r="GLW346" s="84"/>
      <c r="GLX346" s="84"/>
      <c r="GLY346" s="84"/>
      <c r="GLZ346" s="84"/>
      <c r="GMA346" s="84"/>
      <c r="GMB346" s="84"/>
      <c r="GMC346" s="84"/>
      <c r="GMD346" s="84"/>
      <c r="GME346" s="84"/>
      <c r="GMF346" s="84"/>
      <c r="GMG346" s="84"/>
      <c r="GMH346" s="84"/>
      <c r="GMI346" s="84"/>
      <c r="GMJ346" s="84"/>
      <c r="GMK346" s="84"/>
      <c r="GML346" s="84"/>
      <c r="GMM346" s="84"/>
      <c r="GMN346" s="84"/>
      <c r="GMO346" s="84"/>
      <c r="GMP346" s="84"/>
      <c r="GMQ346" s="84"/>
      <c r="GMR346" s="84"/>
      <c r="GMS346" s="84"/>
      <c r="GMT346" s="84"/>
      <c r="GMU346" s="84"/>
      <c r="GMV346" s="84"/>
      <c r="GMW346" s="84"/>
      <c r="GMX346" s="84"/>
      <c r="GMY346" s="84"/>
      <c r="GMZ346" s="84"/>
      <c r="GNA346" s="84"/>
      <c r="GNB346" s="84"/>
      <c r="GNC346" s="84"/>
      <c r="GND346" s="84"/>
      <c r="GNE346" s="84"/>
      <c r="GNF346" s="84"/>
      <c r="GNG346" s="84"/>
      <c r="GNH346" s="84"/>
      <c r="GNI346" s="84"/>
      <c r="GNJ346" s="84"/>
      <c r="GNK346" s="84"/>
      <c r="GNL346" s="84"/>
      <c r="GNM346" s="84"/>
      <c r="GNN346" s="84"/>
      <c r="GNO346" s="84"/>
      <c r="GNP346" s="84"/>
      <c r="GNQ346" s="84"/>
      <c r="GNR346" s="84"/>
      <c r="GNS346" s="84"/>
      <c r="GNT346" s="84"/>
      <c r="GNU346" s="84"/>
      <c r="GNV346" s="84"/>
      <c r="GNW346" s="84"/>
      <c r="GNX346" s="84"/>
      <c r="GNY346" s="84"/>
      <c r="GNZ346" s="84"/>
      <c r="GOA346" s="84"/>
      <c r="GOB346" s="84"/>
      <c r="GOC346" s="84"/>
      <c r="GOD346" s="84"/>
      <c r="GOE346" s="84"/>
      <c r="GOF346" s="84"/>
      <c r="GOG346" s="84"/>
      <c r="GOH346" s="84"/>
      <c r="GOI346" s="84"/>
      <c r="GOJ346" s="84"/>
      <c r="GOK346" s="84"/>
      <c r="GOL346" s="84"/>
      <c r="GOM346" s="84"/>
      <c r="GON346" s="84"/>
      <c r="GOO346" s="84"/>
      <c r="GOP346" s="84"/>
      <c r="GOQ346" s="84"/>
      <c r="GOR346" s="84"/>
      <c r="GOS346" s="84"/>
      <c r="GOT346" s="84"/>
      <c r="GOU346" s="84"/>
      <c r="GOV346" s="84"/>
      <c r="GOW346" s="84"/>
      <c r="GOX346" s="84"/>
      <c r="GOY346" s="84"/>
      <c r="GOZ346" s="84"/>
      <c r="GPA346" s="84"/>
      <c r="GPB346" s="84"/>
      <c r="GPC346" s="84"/>
      <c r="GPD346" s="84"/>
      <c r="GPE346" s="84"/>
      <c r="GPF346" s="84"/>
      <c r="GPG346" s="84"/>
      <c r="GPH346" s="84"/>
      <c r="GPI346" s="84"/>
      <c r="GPJ346" s="84"/>
      <c r="GPK346" s="84"/>
      <c r="GPL346" s="84"/>
      <c r="GPM346" s="84"/>
      <c r="GPN346" s="84"/>
      <c r="GPO346" s="84"/>
      <c r="GPP346" s="84"/>
      <c r="GPQ346" s="84"/>
      <c r="GPR346" s="84"/>
      <c r="GPS346" s="84"/>
      <c r="GPT346" s="84"/>
      <c r="GPU346" s="84"/>
      <c r="GPV346" s="84"/>
      <c r="GPW346" s="84"/>
      <c r="GPX346" s="84"/>
      <c r="GPY346" s="84"/>
      <c r="GPZ346" s="84"/>
      <c r="GQA346" s="84"/>
      <c r="GQB346" s="84"/>
      <c r="GQC346" s="84"/>
      <c r="GQD346" s="84"/>
      <c r="GQE346" s="84"/>
      <c r="GQF346" s="84"/>
      <c r="GQG346" s="84"/>
      <c r="GQH346" s="84"/>
      <c r="GQI346" s="84"/>
      <c r="GQJ346" s="84"/>
      <c r="GQK346" s="84"/>
      <c r="GQL346" s="84"/>
      <c r="GQM346" s="84"/>
      <c r="GQN346" s="84"/>
      <c r="GQO346" s="84"/>
      <c r="GQP346" s="84"/>
      <c r="GQQ346" s="84"/>
      <c r="GQR346" s="84"/>
      <c r="GQS346" s="84"/>
      <c r="GQT346" s="84"/>
      <c r="GQU346" s="84"/>
      <c r="GQV346" s="84"/>
      <c r="GQW346" s="84"/>
      <c r="GQX346" s="84"/>
      <c r="GQY346" s="84"/>
      <c r="GQZ346" s="84"/>
      <c r="GRA346" s="84"/>
      <c r="GRB346" s="84"/>
      <c r="GRC346" s="84"/>
      <c r="GRD346" s="84"/>
      <c r="GRE346" s="84"/>
      <c r="GRF346" s="84"/>
      <c r="GRG346" s="84"/>
      <c r="GRH346" s="84"/>
      <c r="GRI346" s="84"/>
      <c r="GRJ346" s="84"/>
      <c r="GRK346" s="84"/>
      <c r="GRL346" s="84"/>
      <c r="GRM346" s="84"/>
      <c r="GRN346" s="84"/>
      <c r="GRO346" s="84"/>
      <c r="GRP346" s="84"/>
      <c r="GRQ346" s="84"/>
      <c r="GRR346" s="84"/>
      <c r="GRS346" s="84"/>
      <c r="GRT346" s="84"/>
      <c r="GRU346" s="84"/>
      <c r="GRV346" s="84"/>
      <c r="GRW346" s="84"/>
      <c r="GRX346" s="84"/>
      <c r="GRY346" s="84"/>
      <c r="GRZ346" s="84"/>
      <c r="GSA346" s="84"/>
      <c r="GSB346" s="84"/>
      <c r="GSC346" s="84"/>
      <c r="GSD346" s="84"/>
      <c r="GSE346" s="84"/>
      <c r="GSF346" s="84"/>
      <c r="GSG346" s="84"/>
      <c r="GSH346" s="84"/>
      <c r="GSI346" s="84"/>
      <c r="GSJ346" s="84"/>
      <c r="GSK346" s="84"/>
      <c r="GSL346" s="84"/>
      <c r="GSM346" s="84"/>
      <c r="GSN346" s="84"/>
      <c r="GSO346" s="84"/>
      <c r="GSP346" s="84"/>
      <c r="GSQ346" s="84"/>
      <c r="GSR346" s="84"/>
      <c r="GSS346" s="84"/>
      <c r="GST346" s="84"/>
      <c r="GSU346" s="84"/>
      <c r="GSV346" s="84"/>
      <c r="GSW346" s="84"/>
      <c r="GSX346" s="84"/>
      <c r="GSY346" s="84"/>
      <c r="GSZ346" s="84"/>
      <c r="GTA346" s="84"/>
      <c r="GTB346" s="84"/>
      <c r="GTC346" s="84"/>
      <c r="GTD346" s="84"/>
      <c r="GTE346" s="84"/>
      <c r="GTF346" s="84"/>
      <c r="GTG346" s="84"/>
      <c r="GTH346" s="84"/>
      <c r="GTI346" s="84"/>
      <c r="GTJ346" s="84"/>
      <c r="GTK346" s="84"/>
      <c r="GTL346" s="84"/>
      <c r="GTM346" s="84"/>
      <c r="GTN346" s="84"/>
      <c r="GTO346" s="84"/>
      <c r="GTP346" s="84"/>
      <c r="GTQ346" s="84"/>
      <c r="GTR346" s="84"/>
      <c r="GTS346" s="84"/>
      <c r="GTT346" s="84"/>
      <c r="GTU346" s="84"/>
      <c r="GTV346" s="84"/>
      <c r="GTW346" s="84"/>
      <c r="GTX346" s="84"/>
      <c r="GTY346" s="84"/>
      <c r="GTZ346" s="84"/>
      <c r="GUA346" s="84"/>
      <c r="GUB346" s="84"/>
      <c r="GUC346" s="84"/>
      <c r="GUD346" s="84"/>
      <c r="GUE346" s="84"/>
      <c r="GUF346" s="84"/>
      <c r="GUG346" s="84"/>
      <c r="GUH346" s="84"/>
      <c r="GUI346" s="84"/>
      <c r="GUJ346" s="84"/>
      <c r="GUK346" s="84"/>
      <c r="GUL346" s="84"/>
      <c r="GUM346" s="84"/>
      <c r="GUN346" s="84"/>
      <c r="GUO346" s="84"/>
      <c r="GUP346" s="84"/>
      <c r="GUQ346" s="84"/>
      <c r="GUR346" s="84"/>
      <c r="GUS346" s="84"/>
      <c r="GUT346" s="84"/>
      <c r="GUU346" s="84"/>
      <c r="GUV346" s="84"/>
      <c r="GUW346" s="84"/>
      <c r="GUX346" s="84"/>
      <c r="GUY346" s="84"/>
      <c r="GUZ346" s="84"/>
      <c r="GVA346" s="84"/>
      <c r="GVB346" s="84"/>
      <c r="GVC346" s="84"/>
      <c r="GVD346" s="84"/>
      <c r="GVE346" s="84"/>
      <c r="GVF346" s="84"/>
      <c r="GVG346" s="84"/>
      <c r="GVH346" s="84"/>
      <c r="GVI346" s="84"/>
      <c r="GVJ346" s="84"/>
      <c r="GVK346" s="84"/>
      <c r="GVL346" s="84"/>
      <c r="GVM346" s="84"/>
      <c r="GVN346" s="84"/>
      <c r="GVO346" s="84"/>
      <c r="GVP346" s="84"/>
      <c r="GVQ346" s="84"/>
      <c r="GVR346" s="84"/>
      <c r="GVS346" s="84"/>
      <c r="GVT346" s="84"/>
      <c r="GVU346" s="84"/>
      <c r="GVV346" s="84"/>
      <c r="GVW346" s="84"/>
      <c r="GVX346" s="84"/>
      <c r="GVY346" s="84"/>
      <c r="GVZ346" s="84"/>
      <c r="GWA346" s="84"/>
      <c r="GWB346" s="84"/>
      <c r="GWC346" s="84"/>
      <c r="GWD346" s="84"/>
      <c r="GWE346" s="84"/>
      <c r="GWF346" s="84"/>
      <c r="GWG346" s="84"/>
      <c r="GWH346" s="84"/>
      <c r="GWI346" s="84"/>
      <c r="GWJ346" s="84"/>
      <c r="GWK346" s="84"/>
      <c r="GWL346" s="84"/>
      <c r="GWM346" s="84"/>
      <c r="GWN346" s="84"/>
      <c r="GWO346" s="84"/>
      <c r="GWP346" s="84"/>
      <c r="GWQ346" s="84"/>
      <c r="GWR346" s="84"/>
      <c r="GWS346" s="84"/>
      <c r="GWT346" s="84"/>
      <c r="GWU346" s="84"/>
      <c r="GWV346" s="84"/>
      <c r="GWW346" s="84"/>
      <c r="GWX346" s="84"/>
      <c r="GWY346" s="84"/>
      <c r="GWZ346" s="84"/>
      <c r="GXA346" s="84"/>
      <c r="GXB346" s="84"/>
      <c r="GXC346" s="84"/>
      <c r="GXD346" s="84"/>
      <c r="GXE346" s="84"/>
      <c r="GXF346" s="84"/>
      <c r="GXG346" s="84"/>
      <c r="GXH346" s="84"/>
      <c r="GXI346" s="84"/>
      <c r="GXJ346" s="84"/>
      <c r="GXK346" s="84"/>
      <c r="GXL346" s="84"/>
      <c r="GXM346" s="84"/>
      <c r="GXN346" s="84"/>
      <c r="GXO346" s="84"/>
      <c r="GXP346" s="84"/>
      <c r="GXQ346" s="84"/>
      <c r="GXR346" s="84"/>
      <c r="GXS346" s="84"/>
      <c r="GXT346" s="84"/>
      <c r="GXU346" s="84"/>
      <c r="GXV346" s="84"/>
      <c r="GXW346" s="84"/>
      <c r="GXX346" s="84"/>
      <c r="GXY346" s="84"/>
      <c r="GXZ346" s="84"/>
      <c r="GYA346" s="84"/>
      <c r="GYB346" s="84"/>
      <c r="GYC346" s="84"/>
      <c r="GYD346" s="84"/>
      <c r="GYE346" s="84"/>
      <c r="GYF346" s="84"/>
      <c r="GYG346" s="84"/>
      <c r="GYH346" s="84"/>
      <c r="GYI346" s="84"/>
      <c r="GYJ346" s="84"/>
      <c r="GYK346" s="84"/>
      <c r="GYL346" s="84"/>
      <c r="GYM346" s="84"/>
      <c r="GYN346" s="84"/>
      <c r="GYO346" s="84"/>
      <c r="GYP346" s="84"/>
      <c r="GYQ346" s="84"/>
      <c r="GYR346" s="84"/>
      <c r="GYS346" s="84"/>
      <c r="GYT346" s="84"/>
      <c r="GYU346" s="84"/>
      <c r="GYV346" s="84"/>
      <c r="GYW346" s="84"/>
      <c r="GYX346" s="84"/>
      <c r="GYY346" s="84"/>
      <c r="GYZ346" s="84"/>
      <c r="GZA346" s="84"/>
      <c r="GZB346" s="84"/>
      <c r="GZC346" s="84"/>
      <c r="GZD346" s="84"/>
      <c r="GZE346" s="84"/>
      <c r="GZF346" s="84"/>
      <c r="GZG346" s="84"/>
      <c r="GZH346" s="84"/>
      <c r="GZI346" s="84"/>
      <c r="GZJ346" s="84"/>
      <c r="GZK346" s="84"/>
      <c r="GZL346" s="84"/>
      <c r="GZM346" s="84"/>
      <c r="GZN346" s="84"/>
      <c r="GZO346" s="84"/>
      <c r="GZP346" s="84"/>
      <c r="GZQ346" s="84"/>
      <c r="GZR346" s="84"/>
      <c r="GZS346" s="84"/>
      <c r="GZT346" s="84"/>
      <c r="GZU346" s="84"/>
      <c r="GZV346" s="84"/>
      <c r="GZW346" s="84"/>
      <c r="GZX346" s="84"/>
      <c r="GZY346" s="84"/>
      <c r="GZZ346" s="84"/>
      <c r="HAA346" s="84"/>
      <c r="HAB346" s="84"/>
      <c r="HAC346" s="84"/>
      <c r="HAD346" s="84"/>
      <c r="HAE346" s="84"/>
      <c r="HAF346" s="84"/>
      <c r="HAG346" s="84"/>
      <c r="HAH346" s="84"/>
      <c r="HAI346" s="84"/>
      <c r="HAJ346" s="84"/>
      <c r="HAK346" s="84"/>
      <c r="HAL346" s="84"/>
      <c r="HAM346" s="84"/>
      <c r="HAN346" s="84"/>
      <c r="HAO346" s="84"/>
      <c r="HAP346" s="84"/>
      <c r="HAQ346" s="84"/>
      <c r="HAR346" s="84"/>
      <c r="HAS346" s="84"/>
      <c r="HAT346" s="84"/>
      <c r="HAU346" s="84"/>
      <c r="HAV346" s="84"/>
      <c r="HAW346" s="84"/>
      <c r="HAX346" s="84"/>
      <c r="HAY346" s="84"/>
      <c r="HAZ346" s="84"/>
      <c r="HBA346" s="84"/>
      <c r="HBB346" s="84"/>
      <c r="HBC346" s="84"/>
      <c r="HBD346" s="84"/>
      <c r="HBE346" s="84"/>
      <c r="HBF346" s="84"/>
      <c r="HBG346" s="84"/>
      <c r="HBH346" s="84"/>
      <c r="HBI346" s="84"/>
      <c r="HBJ346" s="84"/>
      <c r="HBK346" s="84"/>
      <c r="HBL346" s="84"/>
      <c r="HBM346" s="84"/>
      <c r="HBN346" s="84"/>
      <c r="HBO346" s="84"/>
      <c r="HBP346" s="84"/>
      <c r="HBQ346" s="84"/>
      <c r="HBR346" s="84"/>
      <c r="HBS346" s="84"/>
      <c r="HBT346" s="84"/>
      <c r="HBU346" s="84"/>
      <c r="HBV346" s="84"/>
      <c r="HBW346" s="84"/>
      <c r="HBX346" s="84"/>
      <c r="HBY346" s="84"/>
      <c r="HBZ346" s="84"/>
      <c r="HCA346" s="84"/>
      <c r="HCB346" s="84"/>
      <c r="HCC346" s="84"/>
      <c r="HCD346" s="84"/>
      <c r="HCE346" s="84"/>
      <c r="HCF346" s="84"/>
      <c r="HCG346" s="84"/>
      <c r="HCH346" s="84"/>
      <c r="HCI346" s="84"/>
      <c r="HCJ346" s="84"/>
      <c r="HCK346" s="84"/>
      <c r="HCL346" s="84"/>
      <c r="HCM346" s="84"/>
      <c r="HCN346" s="84"/>
      <c r="HCO346" s="84"/>
      <c r="HCP346" s="84"/>
      <c r="HCQ346" s="84"/>
      <c r="HCR346" s="84"/>
      <c r="HCS346" s="84"/>
      <c r="HCT346" s="84"/>
      <c r="HCU346" s="84"/>
      <c r="HCV346" s="84"/>
      <c r="HCW346" s="84"/>
      <c r="HCX346" s="84"/>
      <c r="HCY346" s="84"/>
      <c r="HCZ346" s="84"/>
      <c r="HDA346" s="84"/>
      <c r="HDB346" s="84"/>
      <c r="HDC346" s="84"/>
      <c r="HDD346" s="84"/>
      <c r="HDE346" s="84"/>
      <c r="HDF346" s="84"/>
      <c r="HDG346" s="84"/>
      <c r="HDH346" s="84"/>
      <c r="HDI346" s="84"/>
      <c r="HDJ346" s="84"/>
      <c r="HDK346" s="84"/>
      <c r="HDL346" s="84"/>
      <c r="HDM346" s="84"/>
      <c r="HDN346" s="84"/>
      <c r="HDO346" s="84"/>
      <c r="HDP346" s="84"/>
      <c r="HDQ346" s="84"/>
      <c r="HDR346" s="84"/>
      <c r="HDS346" s="84"/>
      <c r="HDT346" s="84"/>
      <c r="HDU346" s="84"/>
      <c r="HDV346" s="84"/>
      <c r="HDW346" s="84"/>
      <c r="HDX346" s="84"/>
      <c r="HDY346" s="84"/>
      <c r="HDZ346" s="84"/>
      <c r="HEA346" s="84"/>
      <c r="HEB346" s="84"/>
      <c r="HEC346" s="84"/>
      <c r="HED346" s="84"/>
      <c r="HEE346" s="84"/>
      <c r="HEF346" s="84"/>
      <c r="HEG346" s="84"/>
      <c r="HEH346" s="84"/>
      <c r="HEI346" s="84"/>
      <c r="HEJ346" s="84"/>
      <c r="HEK346" s="84"/>
      <c r="HEL346" s="84"/>
      <c r="HEM346" s="84"/>
      <c r="HEN346" s="84"/>
      <c r="HEO346" s="84"/>
      <c r="HEP346" s="84"/>
      <c r="HEQ346" s="84"/>
      <c r="HER346" s="84"/>
      <c r="HES346" s="84"/>
      <c r="HET346" s="84"/>
      <c r="HEU346" s="84"/>
      <c r="HEV346" s="84"/>
      <c r="HEW346" s="84"/>
      <c r="HEX346" s="84"/>
      <c r="HEY346" s="84"/>
      <c r="HEZ346" s="84"/>
      <c r="HFA346" s="84"/>
      <c r="HFB346" s="84"/>
      <c r="HFC346" s="84"/>
      <c r="HFD346" s="84"/>
      <c r="HFE346" s="84"/>
      <c r="HFF346" s="84"/>
      <c r="HFG346" s="84"/>
      <c r="HFH346" s="84"/>
      <c r="HFI346" s="84"/>
      <c r="HFJ346" s="84"/>
      <c r="HFK346" s="84"/>
      <c r="HFL346" s="84"/>
      <c r="HFM346" s="84"/>
      <c r="HFN346" s="84"/>
      <c r="HFO346" s="84"/>
      <c r="HFP346" s="84"/>
      <c r="HFQ346" s="84"/>
      <c r="HFR346" s="84"/>
      <c r="HFS346" s="84"/>
      <c r="HFT346" s="84"/>
      <c r="HFU346" s="84"/>
      <c r="HFV346" s="84"/>
      <c r="HFW346" s="84"/>
      <c r="HFX346" s="84"/>
      <c r="HFY346" s="84"/>
      <c r="HFZ346" s="84"/>
      <c r="HGA346" s="84"/>
      <c r="HGB346" s="84"/>
      <c r="HGC346" s="84"/>
      <c r="HGD346" s="84"/>
      <c r="HGE346" s="84"/>
      <c r="HGF346" s="84"/>
      <c r="HGG346" s="84"/>
      <c r="HGH346" s="84"/>
      <c r="HGI346" s="84"/>
      <c r="HGJ346" s="84"/>
      <c r="HGK346" s="84"/>
      <c r="HGL346" s="84"/>
      <c r="HGM346" s="84"/>
      <c r="HGN346" s="84"/>
      <c r="HGO346" s="84"/>
      <c r="HGP346" s="84"/>
      <c r="HGQ346" s="84"/>
      <c r="HGR346" s="84"/>
      <c r="HGS346" s="84"/>
      <c r="HGT346" s="84"/>
      <c r="HGU346" s="84"/>
      <c r="HGV346" s="84"/>
      <c r="HGW346" s="84"/>
      <c r="HGX346" s="84"/>
      <c r="HGY346" s="84"/>
      <c r="HGZ346" s="84"/>
      <c r="HHA346" s="84"/>
      <c r="HHB346" s="84"/>
      <c r="HHC346" s="84"/>
      <c r="HHD346" s="84"/>
      <c r="HHE346" s="84"/>
      <c r="HHF346" s="84"/>
      <c r="HHG346" s="84"/>
      <c r="HHH346" s="84"/>
      <c r="HHI346" s="84"/>
      <c r="HHJ346" s="84"/>
      <c r="HHK346" s="84"/>
      <c r="HHL346" s="84"/>
      <c r="HHM346" s="84"/>
      <c r="HHN346" s="84"/>
      <c r="HHO346" s="84"/>
      <c r="HHP346" s="84"/>
      <c r="HHQ346" s="84"/>
      <c r="HHR346" s="84"/>
      <c r="HHS346" s="84"/>
      <c r="HHT346" s="84"/>
      <c r="HHU346" s="84"/>
      <c r="HHV346" s="84"/>
      <c r="HHW346" s="84"/>
      <c r="HHX346" s="84"/>
      <c r="HHY346" s="84"/>
      <c r="HHZ346" s="84"/>
      <c r="HIA346" s="84"/>
      <c r="HIB346" s="84"/>
      <c r="HIC346" s="84"/>
      <c r="HID346" s="84"/>
      <c r="HIE346" s="84"/>
      <c r="HIF346" s="84"/>
      <c r="HIG346" s="84"/>
      <c r="HIH346" s="84"/>
      <c r="HII346" s="84"/>
      <c r="HIJ346" s="84"/>
      <c r="HIK346" s="84"/>
      <c r="HIL346" s="84"/>
      <c r="HIM346" s="84"/>
      <c r="HIN346" s="84"/>
      <c r="HIO346" s="84"/>
      <c r="HIP346" s="84"/>
      <c r="HIQ346" s="84"/>
      <c r="HIR346" s="84"/>
      <c r="HIS346" s="84"/>
      <c r="HIT346" s="84"/>
      <c r="HIU346" s="84"/>
      <c r="HIV346" s="84"/>
      <c r="HIW346" s="84"/>
      <c r="HIX346" s="84"/>
      <c r="HIY346" s="84"/>
      <c r="HIZ346" s="84"/>
      <c r="HJA346" s="84"/>
      <c r="HJB346" s="84"/>
      <c r="HJC346" s="84"/>
      <c r="HJD346" s="84"/>
      <c r="HJE346" s="84"/>
      <c r="HJF346" s="84"/>
      <c r="HJG346" s="84"/>
      <c r="HJH346" s="84"/>
      <c r="HJI346" s="84"/>
      <c r="HJJ346" s="84"/>
      <c r="HJK346" s="84"/>
      <c r="HJL346" s="84"/>
      <c r="HJM346" s="84"/>
      <c r="HJN346" s="84"/>
      <c r="HJO346" s="84"/>
      <c r="HJP346" s="84"/>
      <c r="HJQ346" s="84"/>
      <c r="HJR346" s="84"/>
      <c r="HJS346" s="84"/>
      <c r="HJT346" s="84"/>
      <c r="HJU346" s="84"/>
      <c r="HJV346" s="84"/>
      <c r="HJW346" s="84"/>
      <c r="HJX346" s="84"/>
      <c r="HJY346" s="84"/>
      <c r="HJZ346" s="84"/>
      <c r="HKA346" s="84"/>
      <c r="HKB346" s="84"/>
      <c r="HKC346" s="84"/>
      <c r="HKD346" s="84"/>
      <c r="HKE346" s="84"/>
      <c r="HKF346" s="84"/>
      <c r="HKG346" s="84"/>
      <c r="HKH346" s="84"/>
      <c r="HKI346" s="84"/>
      <c r="HKJ346" s="84"/>
      <c r="HKK346" s="84"/>
      <c r="HKL346" s="84"/>
      <c r="HKM346" s="84"/>
      <c r="HKN346" s="84"/>
      <c r="HKO346" s="84"/>
      <c r="HKP346" s="84"/>
      <c r="HKQ346" s="84"/>
      <c r="HKR346" s="84"/>
      <c r="HKS346" s="84"/>
      <c r="HKT346" s="84"/>
      <c r="HKU346" s="84"/>
      <c r="HKV346" s="84"/>
      <c r="HKW346" s="84"/>
      <c r="HKX346" s="84"/>
      <c r="HKY346" s="84"/>
      <c r="HKZ346" s="84"/>
      <c r="HLA346" s="84"/>
      <c r="HLB346" s="84"/>
      <c r="HLC346" s="84"/>
      <c r="HLD346" s="84"/>
      <c r="HLE346" s="84"/>
      <c r="HLF346" s="84"/>
      <c r="HLG346" s="84"/>
      <c r="HLH346" s="84"/>
      <c r="HLI346" s="84"/>
      <c r="HLJ346" s="84"/>
      <c r="HLK346" s="84"/>
      <c r="HLL346" s="84"/>
      <c r="HLM346" s="84"/>
      <c r="HLN346" s="84"/>
      <c r="HLO346" s="84"/>
      <c r="HLP346" s="84"/>
      <c r="HLQ346" s="84"/>
      <c r="HLR346" s="84"/>
      <c r="HLS346" s="84"/>
      <c r="HLT346" s="84"/>
      <c r="HLU346" s="84"/>
      <c r="HLV346" s="84"/>
      <c r="HLW346" s="84"/>
      <c r="HLX346" s="84"/>
      <c r="HLY346" s="84"/>
      <c r="HLZ346" s="84"/>
      <c r="HMA346" s="84"/>
      <c r="HMB346" s="84"/>
      <c r="HMC346" s="84"/>
      <c r="HMD346" s="84"/>
      <c r="HME346" s="84"/>
      <c r="HMF346" s="84"/>
      <c r="HMG346" s="84"/>
      <c r="HMH346" s="84"/>
      <c r="HMI346" s="84"/>
      <c r="HMJ346" s="84"/>
      <c r="HMK346" s="84"/>
      <c r="HML346" s="84"/>
      <c r="HMM346" s="84"/>
      <c r="HMN346" s="84"/>
      <c r="HMO346" s="84"/>
      <c r="HMP346" s="84"/>
      <c r="HMQ346" s="84"/>
      <c r="HMR346" s="84"/>
      <c r="HMS346" s="84"/>
      <c r="HMT346" s="84"/>
      <c r="HMU346" s="84"/>
      <c r="HMV346" s="84"/>
      <c r="HMW346" s="84"/>
      <c r="HMX346" s="84"/>
      <c r="HMY346" s="84"/>
      <c r="HMZ346" s="84"/>
      <c r="HNA346" s="84"/>
      <c r="HNB346" s="84"/>
      <c r="HNC346" s="84"/>
      <c r="HND346" s="84"/>
      <c r="HNE346" s="84"/>
      <c r="HNF346" s="84"/>
      <c r="HNG346" s="84"/>
      <c r="HNH346" s="84"/>
      <c r="HNI346" s="84"/>
      <c r="HNJ346" s="84"/>
      <c r="HNK346" s="84"/>
      <c r="HNL346" s="84"/>
      <c r="HNM346" s="84"/>
      <c r="HNN346" s="84"/>
      <c r="HNO346" s="84"/>
      <c r="HNP346" s="84"/>
      <c r="HNQ346" s="84"/>
      <c r="HNR346" s="84"/>
      <c r="HNS346" s="84"/>
      <c r="HNT346" s="84"/>
      <c r="HNU346" s="84"/>
      <c r="HNV346" s="84"/>
      <c r="HNW346" s="84"/>
      <c r="HNX346" s="84"/>
      <c r="HNY346" s="84"/>
      <c r="HNZ346" s="84"/>
      <c r="HOA346" s="84"/>
      <c r="HOB346" s="84"/>
      <c r="HOC346" s="84"/>
      <c r="HOD346" s="84"/>
      <c r="HOE346" s="84"/>
      <c r="HOF346" s="84"/>
      <c r="HOG346" s="84"/>
      <c r="HOH346" s="84"/>
      <c r="HOI346" s="84"/>
      <c r="HOJ346" s="84"/>
      <c r="HOK346" s="84"/>
      <c r="HOL346" s="84"/>
      <c r="HOM346" s="84"/>
      <c r="HON346" s="84"/>
      <c r="HOO346" s="84"/>
      <c r="HOP346" s="84"/>
      <c r="HOQ346" s="84"/>
      <c r="HOR346" s="84"/>
      <c r="HOS346" s="84"/>
      <c r="HOT346" s="84"/>
      <c r="HOU346" s="84"/>
      <c r="HOV346" s="84"/>
      <c r="HOW346" s="84"/>
      <c r="HOX346" s="84"/>
      <c r="HOY346" s="84"/>
      <c r="HOZ346" s="84"/>
      <c r="HPA346" s="84"/>
      <c r="HPB346" s="84"/>
      <c r="HPC346" s="84"/>
      <c r="HPD346" s="84"/>
      <c r="HPE346" s="84"/>
      <c r="HPF346" s="84"/>
      <c r="HPG346" s="84"/>
      <c r="HPH346" s="84"/>
      <c r="HPI346" s="84"/>
      <c r="HPJ346" s="84"/>
      <c r="HPK346" s="84"/>
      <c r="HPL346" s="84"/>
      <c r="HPM346" s="84"/>
      <c r="HPN346" s="84"/>
      <c r="HPO346" s="84"/>
      <c r="HPP346" s="84"/>
      <c r="HPQ346" s="84"/>
      <c r="HPR346" s="84"/>
      <c r="HPS346" s="84"/>
      <c r="HPT346" s="84"/>
      <c r="HPU346" s="84"/>
      <c r="HPV346" s="84"/>
      <c r="HPW346" s="84"/>
      <c r="HPX346" s="84"/>
      <c r="HPY346" s="84"/>
      <c r="HPZ346" s="84"/>
      <c r="HQA346" s="84"/>
      <c r="HQB346" s="84"/>
      <c r="HQC346" s="84"/>
      <c r="HQD346" s="84"/>
      <c r="HQE346" s="84"/>
      <c r="HQF346" s="84"/>
      <c r="HQG346" s="84"/>
      <c r="HQH346" s="84"/>
      <c r="HQI346" s="84"/>
      <c r="HQJ346" s="84"/>
      <c r="HQK346" s="84"/>
      <c r="HQL346" s="84"/>
      <c r="HQM346" s="84"/>
      <c r="HQN346" s="84"/>
      <c r="HQO346" s="84"/>
      <c r="HQP346" s="84"/>
      <c r="HQQ346" s="84"/>
      <c r="HQR346" s="84"/>
      <c r="HQS346" s="84"/>
      <c r="HQT346" s="84"/>
      <c r="HQU346" s="84"/>
      <c r="HQV346" s="84"/>
      <c r="HQW346" s="84"/>
      <c r="HQX346" s="84"/>
      <c r="HQY346" s="84"/>
      <c r="HQZ346" s="84"/>
      <c r="HRA346" s="84"/>
      <c r="HRB346" s="84"/>
      <c r="HRC346" s="84"/>
      <c r="HRD346" s="84"/>
      <c r="HRE346" s="84"/>
      <c r="HRF346" s="84"/>
      <c r="HRG346" s="84"/>
      <c r="HRH346" s="84"/>
      <c r="HRI346" s="84"/>
      <c r="HRJ346" s="84"/>
      <c r="HRK346" s="84"/>
      <c r="HRL346" s="84"/>
      <c r="HRM346" s="84"/>
      <c r="HRN346" s="84"/>
      <c r="HRO346" s="84"/>
      <c r="HRP346" s="84"/>
      <c r="HRQ346" s="84"/>
      <c r="HRR346" s="84"/>
      <c r="HRS346" s="84"/>
      <c r="HRT346" s="84"/>
      <c r="HRU346" s="84"/>
      <c r="HRV346" s="84"/>
      <c r="HRW346" s="84"/>
      <c r="HRX346" s="84"/>
      <c r="HRY346" s="84"/>
      <c r="HRZ346" s="84"/>
      <c r="HSA346" s="84"/>
      <c r="HSB346" s="84"/>
      <c r="HSC346" s="84"/>
      <c r="HSD346" s="84"/>
      <c r="HSE346" s="84"/>
      <c r="HSF346" s="84"/>
      <c r="HSG346" s="84"/>
      <c r="HSH346" s="84"/>
      <c r="HSI346" s="84"/>
      <c r="HSJ346" s="84"/>
      <c r="HSK346" s="84"/>
      <c r="HSL346" s="84"/>
      <c r="HSM346" s="84"/>
      <c r="HSN346" s="84"/>
      <c r="HSO346" s="84"/>
      <c r="HSP346" s="84"/>
      <c r="HSQ346" s="84"/>
      <c r="HSR346" s="84"/>
      <c r="HSS346" s="84"/>
      <c r="HST346" s="84"/>
      <c r="HSU346" s="84"/>
      <c r="HSV346" s="84"/>
      <c r="HSW346" s="84"/>
      <c r="HSX346" s="84"/>
      <c r="HSY346" s="84"/>
      <c r="HSZ346" s="84"/>
      <c r="HTA346" s="84"/>
      <c r="HTB346" s="84"/>
      <c r="HTC346" s="84"/>
      <c r="HTD346" s="84"/>
      <c r="HTE346" s="84"/>
      <c r="HTF346" s="84"/>
      <c r="HTG346" s="84"/>
      <c r="HTH346" s="84"/>
      <c r="HTI346" s="84"/>
      <c r="HTJ346" s="84"/>
      <c r="HTK346" s="84"/>
      <c r="HTL346" s="84"/>
      <c r="HTM346" s="84"/>
      <c r="HTN346" s="84"/>
      <c r="HTO346" s="84"/>
      <c r="HTP346" s="84"/>
      <c r="HTQ346" s="84"/>
      <c r="HTR346" s="84"/>
      <c r="HTS346" s="84"/>
      <c r="HTT346" s="84"/>
      <c r="HTU346" s="84"/>
      <c r="HTV346" s="84"/>
      <c r="HTW346" s="84"/>
      <c r="HTX346" s="84"/>
      <c r="HTY346" s="84"/>
      <c r="HTZ346" s="84"/>
      <c r="HUA346" s="84"/>
      <c r="HUB346" s="84"/>
      <c r="HUC346" s="84"/>
      <c r="HUD346" s="84"/>
      <c r="HUE346" s="84"/>
      <c r="HUF346" s="84"/>
      <c r="HUG346" s="84"/>
      <c r="HUH346" s="84"/>
      <c r="HUI346" s="84"/>
      <c r="HUJ346" s="84"/>
      <c r="HUK346" s="84"/>
      <c r="HUL346" s="84"/>
      <c r="HUM346" s="84"/>
      <c r="HUN346" s="84"/>
      <c r="HUO346" s="84"/>
      <c r="HUP346" s="84"/>
      <c r="HUQ346" s="84"/>
      <c r="HUR346" s="84"/>
      <c r="HUS346" s="84"/>
      <c r="HUT346" s="84"/>
      <c r="HUU346" s="84"/>
      <c r="HUV346" s="84"/>
      <c r="HUW346" s="84"/>
      <c r="HUX346" s="84"/>
      <c r="HUY346" s="84"/>
      <c r="HUZ346" s="84"/>
      <c r="HVA346" s="84"/>
      <c r="HVB346" s="84"/>
      <c r="HVC346" s="84"/>
      <c r="HVD346" s="84"/>
      <c r="HVE346" s="84"/>
      <c r="HVF346" s="84"/>
      <c r="HVG346" s="84"/>
      <c r="HVH346" s="84"/>
      <c r="HVI346" s="84"/>
      <c r="HVJ346" s="84"/>
      <c r="HVK346" s="84"/>
      <c r="HVL346" s="84"/>
      <c r="HVM346" s="84"/>
      <c r="HVN346" s="84"/>
      <c r="HVO346" s="84"/>
      <c r="HVP346" s="84"/>
      <c r="HVQ346" s="84"/>
      <c r="HVR346" s="84"/>
      <c r="HVS346" s="84"/>
      <c r="HVT346" s="84"/>
      <c r="HVU346" s="84"/>
      <c r="HVV346" s="84"/>
      <c r="HVW346" s="84"/>
      <c r="HVX346" s="84"/>
      <c r="HVY346" s="84"/>
      <c r="HVZ346" s="84"/>
      <c r="HWA346" s="84"/>
      <c r="HWB346" s="84"/>
      <c r="HWC346" s="84"/>
      <c r="HWD346" s="84"/>
      <c r="HWE346" s="84"/>
      <c r="HWF346" s="84"/>
      <c r="HWG346" s="84"/>
      <c r="HWH346" s="84"/>
      <c r="HWI346" s="84"/>
      <c r="HWJ346" s="84"/>
      <c r="HWK346" s="84"/>
      <c r="HWL346" s="84"/>
      <c r="HWM346" s="84"/>
      <c r="HWN346" s="84"/>
      <c r="HWO346" s="84"/>
      <c r="HWP346" s="84"/>
      <c r="HWQ346" s="84"/>
      <c r="HWR346" s="84"/>
      <c r="HWS346" s="84"/>
      <c r="HWT346" s="84"/>
      <c r="HWU346" s="84"/>
      <c r="HWV346" s="84"/>
      <c r="HWW346" s="84"/>
      <c r="HWX346" s="84"/>
      <c r="HWY346" s="84"/>
      <c r="HWZ346" s="84"/>
      <c r="HXA346" s="84"/>
      <c r="HXB346" s="84"/>
      <c r="HXC346" s="84"/>
      <c r="HXD346" s="84"/>
      <c r="HXE346" s="84"/>
      <c r="HXF346" s="84"/>
      <c r="HXG346" s="84"/>
      <c r="HXH346" s="84"/>
      <c r="HXI346" s="84"/>
      <c r="HXJ346" s="84"/>
      <c r="HXK346" s="84"/>
      <c r="HXL346" s="84"/>
      <c r="HXM346" s="84"/>
      <c r="HXN346" s="84"/>
      <c r="HXO346" s="84"/>
      <c r="HXP346" s="84"/>
      <c r="HXQ346" s="84"/>
      <c r="HXR346" s="84"/>
      <c r="HXS346" s="84"/>
      <c r="HXT346" s="84"/>
      <c r="HXU346" s="84"/>
      <c r="HXV346" s="84"/>
      <c r="HXW346" s="84"/>
      <c r="HXX346" s="84"/>
      <c r="HXY346" s="84"/>
      <c r="HXZ346" s="84"/>
      <c r="HYA346" s="84"/>
      <c r="HYB346" s="84"/>
      <c r="HYC346" s="84"/>
      <c r="HYD346" s="84"/>
      <c r="HYE346" s="84"/>
      <c r="HYF346" s="84"/>
      <c r="HYG346" s="84"/>
      <c r="HYH346" s="84"/>
      <c r="HYI346" s="84"/>
      <c r="HYJ346" s="84"/>
      <c r="HYK346" s="84"/>
      <c r="HYL346" s="84"/>
      <c r="HYM346" s="84"/>
      <c r="HYN346" s="84"/>
      <c r="HYO346" s="84"/>
      <c r="HYP346" s="84"/>
      <c r="HYQ346" s="84"/>
      <c r="HYR346" s="84"/>
      <c r="HYS346" s="84"/>
      <c r="HYT346" s="84"/>
      <c r="HYU346" s="84"/>
      <c r="HYV346" s="84"/>
      <c r="HYW346" s="84"/>
      <c r="HYX346" s="84"/>
      <c r="HYY346" s="84"/>
      <c r="HYZ346" s="84"/>
      <c r="HZA346" s="84"/>
      <c r="HZB346" s="84"/>
      <c r="HZC346" s="84"/>
      <c r="HZD346" s="84"/>
      <c r="HZE346" s="84"/>
      <c r="HZF346" s="84"/>
      <c r="HZG346" s="84"/>
      <c r="HZH346" s="84"/>
      <c r="HZI346" s="84"/>
      <c r="HZJ346" s="84"/>
      <c r="HZK346" s="84"/>
      <c r="HZL346" s="84"/>
      <c r="HZM346" s="84"/>
      <c r="HZN346" s="84"/>
      <c r="HZO346" s="84"/>
      <c r="HZP346" s="84"/>
      <c r="HZQ346" s="84"/>
      <c r="HZR346" s="84"/>
      <c r="HZS346" s="84"/>
      <c r="HZT346" s="84"/>
      <c r="HZU346" s="84"/>
      <c r="HZV346" s="84"/>
      <c r="HZW346" s="84"/>
      <c r="HZX346" s="84"/>
      <c r="HZY346" s="84"/>
      <c r="HZZ346" s="84"/>
      <c r="IAA346" s="84"/>
      <c r="IAB346" s="84"/>
      <c r="IAC346" s="84"/>
      <c r="IAD346" s="84"/>
      <c r="IAE346" s="84"/>
      <c r="IAF346" s="84"/>
      <c r="IAG346" s="84"/>
      <c r="IAH346" s="84"/>
      <c r="IAI346" s="84"/>
      <c r="IAJ346" s="84"/>
      <c r="IAK346" s="84"/>
      <c r="IAL346" s="84"/>
      <c r="IAM346" s="84"/>
      <c r="IAN346" s="84"/>
      <c r="IAO346" s="84"/>
      <c r="IAP346" s="84"/>
      <c r="IAQ346" s="84"/>
      <c r="IAR346" s="84"/>
      <c r="IAS346" s="84"/>
      <c r="IAT346" s="84"/>
      <c r="IAU346" s="84"/>
      <c r="IAV346" s="84"/>
      <c r="IAW346" s="84"/>
      <c r="IAX346" s="84"/>
      <c r="IAY346" s="84"/>
      <c r="IAZ346" s="84"/>
      <c r="IBA346" s="84"/>
      <c r="IBB346" s="84"/>
      <c r="IBC346" s="84"/>
      <c r="IBD346" s="84"/>
      <c r="IBE346" s="84"/>
      <c r="IBF346" s="84"/>
      <c r="IBG346" s="84"/>
      <c r="IBH346" s="84"/>
      <c r="IBI346" s="84"/>
      <c r="IBJ346" s="84"/>
      <c r="IBK346" s="84"/>
      <c r="IBL346" s="84"/>
      <c r="IBM346" s="84"/>
      <c r="IBN346" s="84"/>
      <c r="IBO346" s="84"/>
      <c r="IBP346" s="84"/>
      <c r="IBQ346" s="84"/>
      <c r="IBR346" s="84"/>
      <c r="IBS346" s="84"/>
      <c r="IBT346" s="84"/>
      <c r="IBU346" s="84"/>
      <c r="IBV346" s="84"/>
      <c r="IBW346" s="84"/>
      <c r="IBX346" s="84"/>
      <c r="IBY346" s="84"/>
      <c r="IBZ346" s="84"/>
      <c r="ICA346" s="84"/>
      <c r="ICB346" s="84"/>
      <c r="ICC346" s="84"/>
      <c r="ICD346" s="84"/>
      <c r="ICE346" s="84"/>
      <c r="ICF346" s="84"/>
      <c r="ICG346" s="84"/>
      <c r="ICH346" s="84"/>
      <c r="ICI346" s="84"/>
      <c r="ICJ346" s="84"/>
      <c r="ICK346" s="84"/>
      <c r="ICL346" s="84"/>
      <c r="ICM346" s="84"/>
      <c r="ICN346" s="84"/>
      <c r="ICO346" s="84"/>
      <c r="ICP346" s="84"/>
      <c r="ICQ346" s="84"/>
      <c r="ICR346" s="84"/>
      <c r="ICS346" s="84"/>
      <c r="ICT346" s="84"/>
      <c r="ICU346" s="84"/>
      <c r="ICV346" s="84"/>
      <c r="ICW346" s="84"/>
      <c r="ICX346" s="84"/>
      <c r="ICY346" s="84"/>
      <c r="ICZ346" s="84"/>
      <c r="IDA346" s="84"/>
      <c r="IDB346" s="84"/>
      <c r="IDC346" s="84"/>
      <c r="IDD346" s="84"/>
      <c r="IDE346" s="84"/>
      <c r="IDF346" s="84"/>
      <c r="IDG346" s="84"/>
      <c r="IDH346" s="84"/>
      <c r="IDI346" s="84"/>
      <c r="IDJ346" s="84"/>
      <c r="IDK346" s="84"/>
      <c r="IDL346" s="84"/>
      <c r="IDM346" s="84"/>
      <c r="IDN346" s="84"/>
      <c r="IDO346" s="84"/>
      <c r="IDP346" s="84"/>
      <c r="IDQ346" s="84"/>
      <c r="IDR346" s="84"/>
      <c r="IDS346" s="84"/>
      <c r="IDT346" s="84"/>
      <c r="IDU346" s="84"/>
      <c r="IDV346" s="84"/>
      <c r="IDW346" s="84"/>
      <c r="IDX346" s="84"/>
      <c r="IDY346" s="84"/>
      <c r="IDZ346" s="84"/>
      <c r="IEA346" s="84"/>
      <c r="IEB346" s="84"/>
      <c r="IEC346" s="84"/>
      <c r="IED346" s="84"/>
      <c r="IEE346" s="84"/>
      <c r="IEF346" s="84"/>
      <c r="IEG346" s="84"/>
      <c r="IEH346" s="84"/>
      <c r="IEI346" s="84"/>
      <c r="IEJ346" s="84"/>
      <c r="IEK346" s="84"/>
      <c r="IEL346" s="84"/>
      <c r="IEM346" s="84"/>
      <c r="IEN346" s="84"/>
      <c r="IEO346" s="84"/>
      <c r="IEP346" s="84"/>
      <c r="IEQ346" s="84"/>
      <c r="IER346" s="84"/>
      <c r="IES346" s="84"/>
      <c r="IET346" s="84"/>
      <c r="IEU346" s="84"/>
      <c r="IEV346" s="84"/>
      <c r="IEW346" s="84"/>
      <c r="IEX346" s="84"/>
      <c r="IEY346" s="84"/>
      <c r="IEZ346" s="84"/>
      <c r="IFA346" s="84"/>
      <c r="IFB346" s="84"/>
      <c r="IFC346" s="84"/>
      <c r="IFD346" s="84"/>
      <c r="IFE346" s="84"/>
      <c r="IFF346" s="84"/>
      <c r="IFG346" s="84"/>
      <c r="IFH346" s="84"/>
      <c r="IFI346" s="84"/>
      <c r="IFJ346" s="84"/>
      <c r="IFK346" s="84"/>
      <c r="IFL346" s="84"/>
      <c r="IFM346" s="84"/>
      <c r="IFN346" s="84"/>
      <c r="IFO346" s="84"/>
      <c r="IFP346" s="84"/>
      <c r="IFQ346" s="84"/>
      <c r="IFR346" s="84"/>
      <c r="IFS346" s="84"/>
      <c r="IFT346" s="84"/>
      <c r="IFU346" s="84"/>
      <c r="IFV346" s="84"/>
      <c r="IFW346" s="84"/>
      <c r="IFX346" s="84"/>
      <c r="IFY346" s="84"/>
      <c r="IFZ346" s="84"/>
      <c r="IGA346" s="84"/>
      <c r="IGB346" s="84"/>
      <c r="IGC346" s="84"/>
      <c r="IGD346" s="84"/>
      <c r="IGE346" s="84"/>
      <c r="IGF346" s="84"/>
      <c r="IGG346" s="84"/>
      <c r="IGH346" s="84"/>
      <c r="IGI346" s="84"/>
      <c r="IGJ346" s="84"/>
      <c r="IGK346" s="84"/>
      <c r="IGL346" s="84"/>
      <c r="IGM346" s="84"/>
      <c r="IGN346" s="84"/>
      <c r="IGO346" s="84"/>
      <c r="IGP346" s="84"/>
      <c r="IGQ346" s="84"/>
      <c r="IGR346" s="84"/>
      <c r="IGS346" s="84"/>
      <c r="IGT346" s="84"/>
      <c r="IGU346" s="84"/>
      <c r="IGV346" s="84"/>
      <c r="IGW346" s="84"/>
      <c r="IGX346" s="84"/>
      <c r="IGY346" s="84"/>
      <c r="IGZ346" s="84"/>
      <c r="IHA346" s="84"/>
      <c r="IHB346" s="84"/>
      <c r="IHC346" s="84"/>
      <c r="IHD346" s="84"/>
      <c r="IHE346" s="84"/>
      <c r="IHF346" s="84"/>
      <c r="IHG346" s="84"/>
      <c r="IHH346" s="84"/>
      <c r="IHI346" s="84"/>
      <c r="IHJ346" s="84"/>
      <c r="IHK346" s="84"/>
      <c r="IHL346" s="84"/>
      <c r="IHM346" s="84"/>
      <c r="IHN346" s="84"/>
      <c r="IHO346" s="84"/>
      <c r="IHP346" s="84"/>
      <c r="IHQ346" s="84"/>
      <c r="IHR346" s="84"/>
      <c r="IHS346" s="84"/>
      <c r="IHT346" s="84"/>
      <c r="IHU346" s="84"/>
      <c r="IHV346" s="84"/>
      <c r="IHW346" s="84"/>
      <c r="IHX346" s="84"/>
      <c r="IHY346" s="84"/>
      <c r="IHZ346" s="84"/>
      <c r="IIA346" s="84"/>
      <c r="IIB346" s="84"/>
      <c r="IIC346" s="84"/>
      <c r="IID346" s="84"/>
      <c r="IIE346" s="84"/>
      <c r="IIF346" s="84"/>
      <c r="IIG346" s="84"/>
      <c r="IIH346" s="84"/>
      <c r="III346" s="84"/>
      <c r="IIJ346" s="84"/>
      <c r="IIK346" s="84"/>
      <c r="IIL346" s="84"/>
      <c r="IIM346" s="84"/>
      <c r="IIN346" s="84"/>
      <c r="IIO346" s="84"/>
      <c r="IIP346" s="84"/>
      <c r="IIQ346" s="84"/>
      <c r="IIR346" s="84"/>
      <c r="IIS346" s="84"/>
      <c r="IIT346" s="84"/>
      <c r="IIU346" s="84"/>
      <c r="IIV346" s="84"/>
      <c r="IIW346" s="84"/>
      <c r="IIX346" s="84"/>
      <c r="IIY346" s="84"/>
      <c r="IIZ346" s="84"/>
      <c r="IJA346" s="84"/>
      <c r="IJB346" s="84"/>
      <c r="IJC346" s="84"/>
      <c r="IJD346" s="84"/>
      <c r="IJE346" s="84"/>
      <c r="IJF346" s="84"/>
      <c r="IJG346" s="84"/>
      <c r="IJH346" s="84"/>
      <c r="IJI346" s="84"/>
      <c r="IJJ346" s="84"/>
      <c r="IJK346" s="84"/>
      <c r="IJL346" s="84"/>
      <c r="IJM346" s="84"/>
      <c r="IJN346" s="84"/>
      <c r="IJO346" s="84"/>
      <c r="IJP346" s="84"/>
      <c r="IJQ346" s="84"/>
      <c r="IJR346" s="84"/>
      <c r="IJS346" s="84"/>
      <c r="IJT346" s="84"/>
      <c r="IJU346" s="84"/>
      <c r="IJV346" s="84"/>
      <c r="IJW346" s="84"/>
      <c r="IJX346" s="84"/>
      <c r="IJY346" s="84"/>
      <c r="IJZ346" s="84"/>
      <c r="IKA346" s="84"/>
      <c r="IKB346" s="84"/>
      <c r="IKC346" s="84"/>
      <c r="IKD346" s="84"/>
      <c r="IKE346" s="84"/>
      <c r="IKF346" s="84"/>
      <c r="IKG346" s="84"/>
      <c r="IKH346" s="84"/>
      <c r="IKI346" s="84"/>
      <c r="IKJ346" s="84"/>
      <c r="IKK346" s="84"/>
      <c r="IKL346" s="84"/>
      <c r="IKM346" s="84"/>
      <c r="IKN346" s="84"/>
      <c r="IKO346" s="84"/>
      <c r="IKP346" s="84"/>
      <c r="IKQ346" s="84"/>
      <c r="IKR346" s="84"/>
      <c r="IKS346" s="84"/>
      <c r="IKT346" s="84"/>
      <c r="IKU346" s="84"/>
      <c r="IKV346" s="84"/>
      <c r="IKW346" s="84"/>
      <c r="IKX346" s="84"/>
      <c r="IKY346" s="84"/>
      <c r="IKZ346" s="84"/>
      <c r="ILA346" s="84"/>
      <c r="ILB346" s="84"/>
      <c r="ILC346" s="84"/>
      <c r="ILD346" s="84"/>
      <c r="ILE346" s="84"/>
      <c r="ILF346" s="84"/>
      <c r="ILG346" s="84"/>
      <c r="ILH346" s="84"/>
      <c r="ILI346" s="84"/>
      <c r="ILJ346" s="84"/>
      <c r="ILK346" s="84"/>
      <c r="ILL346" s="84"/>
      <c r="ILM346" s="84"/>
      <c r="ILN346" s="84"/>
      <c r="ILO346" s="84"/>
      <c r="ILP346" s="84"/>
      <c r="ILQ346" s="84"/>
      <c r="ILR346" s="84"/>
      <c r="ILS346" s="84"/>
      <c r="ILT346" s="84"/>
      <c r="ILU346" s="84"/>
      <c r="ILV346" s="84"/>
      <c r="ILW346" s="84"/>
      <c r="ILX346" s="84"/>
      <c r="ILY346" s="84"/>
      <c r="ILZ346" s="84"/>
      <c r="IMA346" s="84"/>
      <c r="IMB346" s="84"/>
      <c r="IMC346" s="84"/>
      <c r="IMD346" s="84"/>
      <c r="IME346" s="84"/>
      <c r="IMF346" s="84"/>
      <c r="IMG346" s="84"/>
      <c r="IMH346" s="84"/>
      <c r="IMI346" s="84"/>
      <c r="IMJ346" s="84"/>
      <c r="IMK346" s="84"/>
      <c r="IML346" s="84"/>
      <c r="IMM346" s="84"/>
      <c r="IMN346" s="84"/>
      <c r="IMO346" s="84"/>
      <c r="IMP346" s="84"/>
      <c r="IMQ346" s="84"/>
      <c r="IMR346" s="84"/>
      <c r="IMS346" s="84"/>
      <c r="IMT346" s="84"/>
      <c r="IMU346" s="84"/>
      <c r="IMV346" s="84"/>
      <c r="IMW346" s="84"/>
      <c r="IMX346" s="84"/>
      <c r="IMY346" s="84"/>
      <c r="IMZ346" s="84"/>
      <c r="INA346" s="84"/>
      <c r="INB346" s="84"/>
      <c r="INC346" s="84"/>
      <c r="IND346" s="84"/>
      <c r="INE346" s="84"/>
      <c r="INF346" s="84"/>
      <c r="ING346" s="84"/>
      <c r="INH346" s="84"/>
      <c r="INI346" s="84"/>
      <c r="INJ346" s="84"/>
      <c r="INK346" s="84"/>
      <c r="INL346" s="84"/>
      <c r="INM346" s="84"/>
      <c r="INN346" s="84"/>
      <c r="INO346" s="84"/>
      <c r="INP346" s="84"/>
      <c r="INQ346" s="84"/>
      <c r="INR346" s="84"/>
      <c r="INS346" s="84"/>
      <c r="INT346" s="84"/>
      <c r="INU346" s="84"/>
      <c r="INV346" s="84"/>
      <c r="INW346" s="84"/>
      <c r="INX346" s="84"/>
      <c r="INY346" s="84"/>
      <c r="INZ346" s="84"/>
      <c r="IOA346" s="84"/>
      <c r="IOB346" s="84"/>
      <c r="IOC346" s="84"/>
      <c r="IOD346" s="84"/>
      <c r="IOE346" s="84"/>
      <c r="IOF346" s="84"/>
      <c r="IOG346" s="84"/>
      <c r="IOH346" s="84"/>
      <c r="IOI346" s="84"/>
      <c r="IOJ346" s="84"/>
      <c r="IOK346" s="84"/>
      <c r="IOL346" s="84"/>
      <c r="IOM346" s="84"/>
      <c r="ION346" s="84"/>
      <c r="IOO346" s="84"/>
      <c r="IOP346" s="84"/>
      <c r="IOQ346" s="84"/>
      <c r="IOR346" s="84"/>
      <c r="IOS346" s="84"/>
      <c r="IOT346" s="84"/>
      <c r="IOU346" s="84"/>
      <c r="IOV346" s="84"/>
      <c r="IOW346" s="84"/>
      <c r="IOX346" s="84"/>
      <c r="IOY346" s="84"/>
      <c r="IOZ346" s="84"/>
      <c r="IPA346" s="84"/>
      <c r="IPB346" s="84"/>
      <c r="IPC346" s="84"/>
      <c r="IPD346" s="84"/>
      <c r="IPE346" s="84"/>
      <c r="IPF346" s="84"/>
      <c r="IPG346" s="84"/>
      <c r="IPH346" s="84"/>
      <c r="IPI346" s="84"/>
      <c r="IPJ346" s="84"/>
      <c r="IPK346" s="84"/>
      <c r="IPL346" s="84"/>
      <c r="IPM346" s="84"/>
      <c r="IPN346" s="84"/>
      <c r="IPO346" s="84"/>
      <c r="IPP346" s="84"/>
      <c r="IPQ346" s="84"/>
      <c r="IPR346" s="84"/>
      <c r="IPS346" s="84"/>
      <c r="IPT346" s="84"/>
      <c r="IPU346" s="84"/>
      <c r="IPV346" s="84"/>
      <c r="IPW346" s="84"/>
      <c r="IPX346" s="84"/>
      <c r="IPY346" s="84"/>
      <c r="IPZ346" s="84"/>
      <c r="IQA346" s="84"/>
      <c r="IQB346" s="84"/>
      <c r="IQC346" s="84"/>
      <c r="IQD346" s="84"/>
      <c r="IQE346" s="84"/>
      <c r="IQF346" s="84"/>
      <c r="IQG346" s="84"/>
      <c r="IQH346" s="84"/>
      <c r="IQI346" s="84"/>
      <c r="IQJ346" s="84"/>
      <c r="IQK346" s="84"/>
      <c r="IQL346" s="84"/>
      <c r="IQM346" s="84"/>
      <c r="IQN346" s="84"/>
      <c r="IQO346" s="84"/>
      <c r="IQP346" s="84"/>
      <c r="IQQ346" s="84"/>
      <c r="IQR346" s="84"/>
      <c r="IQS346" s="84"/>
      <c r="IQT346" s="84"/>
      <c r="IQU346" s="84"/>
      <c r="IQV346" s="84"/>
      <c r="IQW346" s="84"/>
      <c r="IQX346" s="84"/>
      <c r="IQY346" s="84"/>
      <c r="IQZ346" s="84"/>
      <c r="IRA346" s="84"/>
      <c r="IRB346" s="84"/>
      <c r="IRC346" s="84"/>
      <c r="IRD346" s="84"/>
      <c r="IRE346" s="84"/>
      <c r="IRF346" s="84"/>
      <c r="IRG346" s="84"/>
      <c r="IRH346" s="84"/>
      <c r="IRI346" s="84"/>
      <c r="IRJ346" s="84"/>
      <c r="IRK346" s="84"/>
      <c r="IRL346" s="84"/>
      <c r="IRM346" s="84"/>
      <c r="IRN346" s="84"/>
      <c r="IRO346" s="84"/>
      <c r="IRP346" s="84"/>
      <c r="IRQ346" s="84"/>
      <c r="IRR346" s="84"/>
      <c r="IRS346" s="84"/>
      <c r="IRT346" s="84"/>
      <c r="IRU346" s="84"/>
      <c r="IRV346" s="84"/>
      <c r="IRW346" s="84"/>
      <c r="IRX346" s="84"/>
      <c r="IRY346" s="84"/>
      <c r="IRZ346" s="84"/>
      <c r="ISA346" s="84"/>
      <c r="ISB346" s="84"/>
      <c r="ISC346" s="84"/>
      <c r="ISD346" s="84"/>
      <c r="ISE346" s="84"/>
      <c r="ISF346" s="84"/>
      <c r="ISG346" s="84"/>
      <c r="ISH346" s="84"/>
      <c r="ISI346" s="84"/>
      <c r="ISJ346" s="84"/>
      <c r="ISK346" s="84"/>
      <c r="ISL346" s="84"/>
      <c r="ISM346" s="84"/>
      <c r="ISN346" s="84"/>
      <c r="ISO346" s="84"/>
      <c r="ISP346" s="84"/>
      <c r="ISQ346" s="84"/>
      <c r="ISR346" s="84"/>
      <c r="ISS346" s="84"/>
      <c r="IST346" s="84"/>
      <c r="ISU346" s="84"/>
      <c r="ISV346" s="84"/>
      <c r="ISW346" s="84"/>
      <c r="ISX346" s="84"/>
      <c r="ISY346" s="84"/>
      <c r="ISZ346" s="84"/>
      <c r="ITA346" s="84"/>
      <c r="ITB346" s="84"/>
      <c r="ITC346" s="84"/>
      <c r="ITD346" s="84"/>
      <c r="ITE346" s="84"/>
      <c r="ITF346" s="84"/>
      <c r="ITG346" s="84"/>
      <c r="ITH346" s="84"/>
      <c r="ITI346" s="84"/>
      <c r="ITJ346" s="84"/>
      <c r="ITK346" s="84"/>
      <c r="ITL346" s="84"/>
      <c r="ITM346" s="84"/>
      <c r="ITN346" s="84"/>
      <c r="ITO346" s="84"/>
      <c r="ITP346" s="84"/>
      <c r="ITQ346" s="84"/>
      <c r="ITR346" s="84"/>
      <c r="ITS346" s="84"/>
      <c r="ITT346" s="84"/>
      <c r="ITU346" s="84"/>
      <c r="ITV346" s="84"/>
      <c r="ITW346" s="84"/>
      <c r="ITX346" s="84"/>
      <c r="ITY346" s="84"/>
      <c r="ITZ346" s="84"/>
      <c r="IUA346" s="84"/>
      <c r="IUB346" s="84"/>
      <c r="IUC346" s="84"/>
      <c r="IUD346" s="84"/>
      <c r="IUE346" s="84"/>
      <c r="IUF346" s="84"/>
      <c r="IUG346" s="84"/>
      <c r="IUH346" s="84"/>
      <c r="IUI346" s="84"/>
      <c r="IUJ346" s="84"/>
      <c r="IUK346" s="84"/>
      <c r="IUL346" s="84"/>
      <c r="IUM346" s="84"/>
      <c r="IUN346" s="84"/>
      <c r="IUO346" s="84"/>
      <c r="IUP346" s="84"/>
      <c r="IUQ346" s="84"/>
      <c r="IUR346" s="84"/>
      <c r="IUS346" s="84"/>
      <c r="IUT346" s="84"/>
      <c r="IUU346" s="84"/>
      <c r="IUV346" s="84"/>
      <c r="IUW346" s="84"/>
      <c r="IUX346" s="84"/>
      <c r="IUY346" s="84"/>
      <c r="IUZ346" s="84"/>
      <c r="IVA346" s="84"/>
      <c r="IVB346" s="84"/>
      <c r="IVC346" s="84"/>
      <c r="IVD346" s="84"/>
      <c r="IVE346" s="84"/>
      <c r="IVF346" s="84"/>
      <c r="IVG346" s="84"/>
      <c r="IVH346" s="84"/>
      <c r="IVI346" s="84"/>
      <c r="IVJ346" s="84"/>
      <c r="IVK346" s="84"/>
      <c r="IVL346" s="84"/>
      <c r="IVM346" s="84"/>
      <c r="IVN346" s="84"/>
      <c r="IVO346" s="84"/>
      <c r="IVP346" s="84"/>
      <c r="IVQ346" s="84"/>
      <c r="IVR346" s="84"/>
      <c r="IVS346" s="84"/>
      <c r="IVT346" s="84"/>
      <c r="IVU346" s="84"/>
      <c r="IVV346" s="84"/>
      <c r="IVW346" s="84"/>
      <c r="IVX346" s="84"/>
      <c r="IVY346" s="84"/>
      <c r="IVZ346" s="84"/>
      <c r="IWA346" s="84"/>
      <c r="IWB346" s="84"/>
      <c r="IWC346" s="84"/>
      <c r="IWD346" s="84"/>
      <c r="IWE346" s="84"/>
      <c r="IWF346" s="84"/>
      <c r="IWG346" s="84"/>
      <c r="IWH346" s="84"/>
      <c r="IWI346" s="84"/>
      <c r="IWJ346" s="84"/>
      <c r="IWK346" s="84"/>
      <c r="IWL346" s="84"/>
      <c r="IWM346" s="84"/>
      <c r="IWN346" s="84"/>
      <c r="IWO346" s="84"/>
      <c r="IWP346" s="84"/>
      <c r="IWQ346" s="84"/>
      <c r="IWR346" s="84"/>
      <c r="IWS346" s="84"/>
      <c r="IWT346" s="84"/>
      <c r="IWU346" s="84"/>
      <c r="IWV346" s="84"/>
      <c r="IWW346" s="84"/>
      <c r="IWX346" s="84"/>
      <c r="IWY346" s="84"/>
      <c r="IWZ346" s="84"/>
      <c r="IXA346" s="84"/>
      <c r="IXB346" s="84"/>
      <c r="IXC346" s="84"/>
      <c r="IXD346" s="84"/>
      <c r="IXE346" s="84"/>
      <c r="IXF346" s="84"/>
      <c r="IXG346" s="84"/>
      <c r="IXH346" s="84"/>
      <c r="IXI346" s="84"/>
      <c r="IXJ346" s="84"/>
      <c r="IXK346" s="84"/>
      <c r="IXL346" s="84"/>
      <c r="IXM346" s="84"/>
      <c r="IXN346" s="84"/>
      <c r="IXO346" s="84"/>
      <c r="IXP346" s="84"/>
      <c r="IXQ346" s="84"/>
      <c r="IXR346" s="84"/>
      <c r="IXS346" s="84"/>
      <c r="IXT346" s="84"/>
      <c r="IXU346" s="84"/>
      <c r="IXV346" s="84"/>
      <c r="IXW346" s="84"/>
      <c r="IXX346" s="84"/>
      <c r="IXY346" s="84"/>
      <c r="IXZ346" s="84"/>
      <c r="IYA346" s="84"/>
      <c r="IYB346" s="84"/>
      <c r="IYC346" s="84"/>
      <c r="IYD346" s="84"/>
      <c r="IYE346" s="84"/>
      <c r="IYF346" s="84"/>
      <c r="IYG346" s="84"/>
      <c r="IYH346" s="84"/>
      <c r="IYI346" s="84"/>
      <c r="IYJ346" s="84"/>
      <c r="IYK346" s="84"/>
      <c r="IYL346" s="84"/>
      <c r="IYM346" s="84"/>
      <c r="IYN346" s="84"/>
      <c r="IYO346" s="84"/>
      <c r="IYP346" s="84"/>
      <c r="IYQ346" s="84"/>
      <c r="IYR346" s="84"/>
      <c r="IYS346" s="84"/>
      <c r="IYT346" s="84"/>
      <c r="IYU346" s="84"/>
      <c r="IYV346" s="84"/>
      <c r="IYW346" s="84"/>
      <c r="IYX346" s="84"/>
      <c r="IYY346" s="84"/>
      <c r="IYZ346" s="84"/>
      <c r="IZA346" s="84"/>
      <c r="IZB346" s="84"/>
      <c r="IZC346" s="84"/>
      <c r="IZD346" s="84"/>
      <c r="IZE346" s="84"/>
      <c r="IZF346" s="84"/>
      <c r="IZG346" s="84"/>
      <c r="IZH346" s="84"/>
      <c r="IZI346" s="84"/>
      <c r="IZJ346" s="84"/>
      <c r="IZK346" s="84"/>
      <c r="IZL346" s="84"/>
      <c r="IZM346" s="84"/>
      <c r="IZN346" s="84"/>
      <c r="IZO346" s="84"/>
      <c r="IZP346" s="84"/>
      <c r="IZQ346" s="84"/>
      <c r="IZR346" s="84"/>
      <c r="IZS346" s="84"/>
      <c r="IZT346" s="84"/>
      <c r="IZU346" s="84"/>
      <c r="IZV346" s="84"/>
      <c r="IZW346" s="84"/>
      <c r="IZX346" s="84"/>
      <c r="IZY346" s="84"/>
      <c r="IZZ346" s="84"/>
      <c r="JAA346" s="84"/>
      <c r="JAB346" s="84"/>
      <c r="JAC346" s="84"/>
      <c r="JAD346" s="84"/>
      <c r="JAE346" s="84"/>
      <c r="JAF346" s="84"/>
      <c r="JAG346" s="84"/>
      <c r="JAH346" s="84"/>
      <c r="JAI346" s="84"/>
      <c r="JAJ346" s="84"/>
      <c r="JAK346" s="84"/>
      <c r="JAL346" s="84"/>
      <c r="JAM346" s="84"/>
      <c r="JAN346" s="84"/>
      <c r="JAO346" s="84"/>
      <c r="JAP346" s="84"/>
      <c r="JAQ346" s="84"/>
      <c r="JAR346" s="84"/>
      <c r="JAS346" s="84"/>
      <c r="JAT346" s="84"/>
      <c r="JAU346" s="84"/>
      <c r="JAV346" s="84"/>
      <c r="JAW346" s="84"/>
      <c r="JAX346" s="84"/>
      <c r="JAY346" s="84"/>
      <c r="JAZ346" s="84"/>
      <c r="JBA346" s="84"/>
      <c r="JBB346" s="84"/>
      <c r="JBC346" s="84"/>
      <c r="JBD346" s="84"/>
      <c r="JBE346" s="84"/>
      <c r="JBF346" s="84"/>
      <c r="JBG346" s="84"/>
      <c r="JBH346" s="84"/>
      <c r="JBI346" s="84"/>
      <c r="JBJ346" s="84"/>
      <c r="JBK346" s="84"/>
      <c r="JBL346" s="84"/>
      <c r="JBM346" s="84"/>
      <c r="JBN346" s="84"/>
      <c r="JBO346" s="84"/>
      <c r="JBP346" s="84"/>
      <c r="JBQ346" s="84"/>
      <c r="JBR346" s="84"/>
      <c r="JBS346" s="84"/>
      <c r="JBT346" s="84"/>
      <c r="JBU346" s="84"/>
      <c r="JBV346" s="84"/>
      <c r="JBW346" s="84"/>
      <c r="JBX346" s="84"/>
      <c r="JBY346" s="84"/>
      <c r="JBZ346" s="84"/>
      <c r="JCA346" s="84"/>
      <c r="JCB346" s="84"/>
      <c r="JCC346" s="84"/>
      <c r="JCD346" s="84"/>
      <c r="JCE346" s="84"/>
      <c r="JCF346" s="84"/>
      <c r="JCG346" s="84"/>
      <c r="JCH346" s="84"/>
      <c r="JCI346" s="84"/>
      <c r="JCJ346" s="84"/>
      <c r="JCK346" s="84"/>
      <c r="JCL346" s="84"/>
      <c r="JCM346" s="84"/>
      <c r="JCN346" s="84"/>
      <c r="JCO346" s="84"/>
      <c r="JCP346" s="84"/>
      <c r="JCQ346" s="84"/>
      <c r="JCR346" s="84"/>
      <c r="JCS346" s="84"/>
      <c r="JCT346" s="84"/>
      <c r="JCU346" s="84"/>
      <c r="JCV346" s="84"/>
      <c r="JCW346" s="84"/>
      <c r="JCX346" s="84"/>
      <c r="JCY346" s="84"/>
      <c r="JCZ346" s="84"/>
      <c r="JDA346" s="84"/>
      <c r="JDB346" s="84"/>
      <c r="JDC346" s="84"/>
      <c r="JDD346" s="84"/>
      <c r="JDE346" s="84"/>
      <c r="JDF346" s="84"/>
      <c r="JDG346" s="84"/>
      <c r="JDH346" s="84"/>
      <c r="JDI346" s="84"/>
      <c r="JDJ346" s="84"/>
      <c r="JDK346" s="84"/>
      <c r="JDL346" s="84"/>
      <c r="JDM346" s="84"/>
      <c r="JDN346" s="84"/>
      <c r="JDO346" s="84"/>
      <c r="JDP346" s="84"/>
      <c r="JDQ346" s="84"/>
      <c r="JDR346" s="84"/>
      <c r="JDS346" s="84"/>
      <c r="JDT346" s="84"/>
      <c r="JDU346" s="84"/>
      <c r="JDV346" s="84"/>
      <c r="JDW346" s="84"/>
      <c r="JDX346" s="84"/>
      <c r="JDY346" s="84"/>
      <c r="JDZ346" s="84"/>
      <c r="JEA346" s="84"/>
      <c r="JEB346" s="84"/>
      <c r="JEC346" s="84"/>
      <c r="JED346" s="84"/>
      <c r="JEE346" s="84"/>
      <c r="JEF346" s="84"/>
      <c r="JEG346" s="84"/>
      <c r="JEH346" s="84"/>
      <c r="JEI346" s="84"/>
      <c r="JEJ346" s="84"/>
      <c r="JEK346" s="84"/>
      <c r="JEL346" s="84"/>
      <c r="JEM346" s="84"/>
      <c r="JEN346" s="84"/>
      <c r="JEO346" s="84"/>
      <c r="JEP346" s="84"/>
      <c r="JEQ346" s="84"/>
      <c r="JER346" s="84"/>
      <c r="JES346" s="84"/>
      <c r="JET346" s="84"/>
      <c r="JEU346" s="84"/>
      <c r="JEV346" s="84"/>
      <c r="JEW346" s="84"/>
      <c r="JEX346" s="84"/>
      <c r="JEY346" s="84"/>
      <c r="JEZ346" s="84"/>
      <c r="JFA346" s="84"/>
      <c r="JFB346" s="84"/>
      <c r="JFC346" s="84"/>
      <c r="JFD346" s="84"/>
      <c r="JFE346" s="84"/>
      <c r="JFF346" s="84"/>
      <c r="JFG346" s="84"/>
      <c r="JFH346" s="84"/>
      <c r="JFI346" s="84"/>
      <c r="JFJ346" s="84"/>
      <c r="JFK346" s="84"/>
      <c r="JFL346" s="84"/>
      <c r="JFM346" s="84"/>
      <c r="JFN346" s="84"/>
      <c r="JFO346" s="84"/>
      <c r="JFP346" s="84"/>
      <c r="JFQ346" s="84"/>
      <c r="JFR346" s="84"/>
      <c r="JFS346" s="84"/>
      <c r="JFT346" s="84"/>
      <c r="JFU346" s="84"/>
      <c r="JFV346" s="84"/>
      <c r="JFW346" s="84"/>
      <c r="JFX346" s="84"/>
      <c r="JFY346" s="84"/>
      <c r="JFZ346" s="84"/>
      <c r="JGA346" s="84"/>
      <c r="JGB346" s="84"/>
      <c r="JGC346" s="84"/>
      <c r="JGD346" s="84"/>
      <c r="JGE346" s="84"/>
      <c r="JGF346" s="84"/>
      <c r="JGG346" s="84"/>
      <c r="JGH346" s="84"/>
      <c r="JGI346" s="84"/>
      <c r="JGJ346" s="84"/>
      <c r="JGK346" s="84"/>
      <c r="JGL346" s="84"/>
      <c r="JGM346" s="84"/>
      <c r="JGN346" s="84"/>
      <c r="JGO346" s="84"/>
      <c r="JGP346" s="84"/>
      <c r="JGQ346" s="84"/>
      <c r="JGR346" s="84"/>
      <c r="JGS346" s="84"/>
      <c r="JGT346" s="84"/>
      <c r="JGU346" s="84"/>
      <c r="JGV346" s="84"/>
      <c r="JGW346" s="84"/>
      <c r="JGX346" s="84"/>
      <c r="JGY346" s="84"/>
      <c r="JGZ346" s="84"/>
      <c r="JHA346" s="84"/>
      <c r="JHB346" s="84"/>
      <c r="JHC346" s="84"/>
      <c r="JHD346" s="84"/>
      <c r="JHE346" s="84"/>
      <c r="JHF346" s="84"/>
      <c r="JHG346" s="84"/>
      <c r="JHH346" s="84"/>
      <c r="JHI346" s="84"/>
      <c r="JHJ346" s="84"/>
      <c r="JHK346" s="84"/>
      <c r="JHL346" s="84"/>
      <c r="JHM346" s="84"/>
      <c r="JHN346" s="84"/>
      <c r="JHO346" s="84"/>
      <c r="JHP346" s="84"/>
      <c r="JHQ346" s="84"/>
      <c r="JHR346" s="84"/>
      <c r="JHS346" s="84"/>
      <c r="JHT346" s="84"/>
      <c r="JHU346" s="84"/>
      <c r="JHV346" s="84"/>
      <c r="JHW346" s="84"/>
      <c r="JHX346" s="84"/>
      <c r="JHY346" s="84"/>
      <c r="JHZ346" s="84"/>
      <c r="JIA346" s="84"/>
      <c r="JIB346" s="84"/>
      <c r="JIC346" s="84"/>
      <c r="JID346" s="84"/>
      <c r="JIE346" s="84"/>
      <c r="JIF346" s="84"/>
      <c r="JIG346" s="84"/>
      <c r="JIH346" s="84"/>
      <c r="JII346" s="84"/>
      <c r="JIJ346" s="84"/>
      <c r="JIK346" s="84"/>
      <c r="JIL346" s="84"/>
      <c r="JIM346" s="84"/>
      <c r="JIN346" s="84"/>
      <c r="JIO346" s="84"/>
      <c r="JIP346" s="84"/>
      <c r="JIQ346" s="84"/>
      <c r="JIR346" s="84"/>
      <c r="JIS346" s="84"/>
      <c r="JIT346" s="84"/>
      <c r="JIU346" s="84"/>
      <c r="JIV346" s="84"/>
      <c r="JIW346" s="84"/>
      <c r="JIX346" s="84"/>
      <c r="JIY346" s="84"/>
      <c r="JIZ346" s="84"/>
      <c r="JJA346" s="84"/>
      <c r="JJB346" s="84"/>
      <c r="JJC346" s="84"/>
      <c r="JJD346" s="84"/>
      <c r="JJE346" s="84"/>
      <c r="JJF346" s="84"/>
      <c r="JJG346" s="84"/>
      <c r="JJH346" s="84"/>
      <c r="JJI346" s="84"/>
      <c r="JJJ346" s="84"/>
      <c r="JJK346" s="84"/>
      <c r="JJL346" s="84"/>
      <c r="JJM346" s="84"/>
      <c r="JJN346" s="84"/>
      <c r="JJO346" s="84"/>
      <c r="JJP346" s="84"/>
      <c r="JJQ346" s="84"/>
      <c r="JJR346" s="84"/>
      <c r="JJS346" s="84"/>
      <c r="JJT346" s="84"/>
      <c r="JJU346" s="84"/>
      <c r="JJV346" s="84"/>
      <c r="JJW346" s="84"/>
      <c r="JJX346" s="84"/>
      <c r="JJY346" s="84"/>
      <c r="JJZ346" s="84"/>
      <c r="JKA346" s="84"/>
      <c r="JKB346" s="84"/>
      <c r="JKC346" s="84"/>
      <c r="JKD346" s="84"/>
      <c r="JKE346" s="84"/>
      <c r="JKF346" s="84"/>
      <c r="JKG346" s="84"/>
      <c r="JKH346" s="84"/>
      <c r="JKI346" s="84"/>
      <c r="JKJ346" s="84"/>
      <c r="JKK346" s="84"/>
      <c r="JKL346" s="84"/>
      <c r="JKM346" s="84"/>
      <c r="JKN346" s="84"/>
      <c r="JKO346" s="84"/>
      <c r="JKP346" s="84"/>
      <c r="JKQ346" s="84"/>
      <c r="JKR346" s="84"/>
      <c r="JKS346" s="84"/>
      <c r="JKT346" s="84"/>
      <c r="JKU346" s="84"/>
      <c r="JKV346" s="84"/>
      <c r="JKW346" s="84"/>
      <c r="JKX346" s="84"/>
      <c r="JKY346" s="84"/>
      <c r="JKZ346" s="84"/>
      <c r="JLA346" s="84"/>
      <c r="JLB346" s="84"/>
      <c r="JLC346" s="84"/>
      <c r="JLD346" s="84"/>
      <c r="JLE346" s="84"/>
      <c r="JLF346" s="84"/>
      <c r="JLG346" s="84"/>
      <c r="JLH346" s="84"/>
      <c r="JLI346" s="84"/>
      <c r="JLJ346" s="84"/>
      <c r="JLK346" s="84"/>
      <c r="JLL346" s="84"/>
      <c r="JLM346" s="84"/>
      <c r="JLN346" s="84"/>
      <c r="JLO346" s="84"/>
      <c r="JLP346" s="84"/>
      <c r="JLQ346" s="84"/>
      <c r="JLR346" s="84"/>
      <c r="JLS346" s="84"/>
      <c r="JLT346" s="84"/>
      <c r="JLU346" s="84"/>
      <c r="JLV346" s="84"/>
      <c r="JLW346" s="84"/>
      <c r="JLX346" s="84"/>
      <c r="JLY346" s="84"/>
      <c r="JLZ346" s="84"/>
      <c r="JMA346" s="84"/>
      <c r="JMB346" s="84"/>
      <c r="JMC346" s="84"/>
      <c r="JMD346" s="84"/>
      <c r="JME346" s="84"/>
      <c r="JMF346" s="84"/>
      <c r="JMG346" s="84"/>
      <c r="JMH346" s="84"/>
      <c r="JMI346" s="84"/>
      <c r="JMJ346" s="84"/>
      <c r="JMK346" s="84"/>
      <c r="JML346" s="84"/>
      <c r="JMM346" s="84"/>
      <c r="JMN346" s="84"/>
      <c r="JMO346" s="84"/>
      <c r="JMP346" s="84"/>
      <c r="JMQ346" s="84"/>
      <c r="JMR346" s="84"/>
      <c r="JMS346" s="84"/>
      <c r="JMT346" s="84"/>
      <c r="JMU346" s="84"/>
      <c r="JMV346" s="84"/>
      <c r="JMW346" s="84"/>
      <c r="JMX346" s="84"/>
      <c r="JMY346" s="84"/>
      <c r="JMZ346" s="84"/>
      <c r="JNA346" s="84"/>
      <c r="JNB346" s="84"/>
      <c r="JNC346" s="84"/>
      <c r="JND346" s="84"/>
      <c r="JNE346" s="84"/>
      <c r="JNF346" s="84"/>
      <c r="JNG346" s="84"/>
      <c r="JNH346" s="84"/>
      <c r="JNI346" s="84"/>
      <c r="JNJ346" s="84"/>
      <c r="JNK346" s="84"/>
      <c r="JNL346" s="84"/>
      <c r="JNM346" s="84"/>
      <c r="JNN346" s="84"/>
      <c r="JNO346" s="84"/>
      <c r="JNP346" s="84"/>
      <c r="JNQ346" s="84"/>
      <c r="JNR346" s="84"/>
      <c r="JNS346" s="84"/>
      <c r="JNT346" s="84"/>
      <c r="JNU346" s="84"/>
      <c r="JNV346" s="84"/>
      <c r="JNW346" s="84"/>
      <c r="JNX346" s="84"/>
      <c r="JNY346" s="84"/>
      <c r="JNZ346" s="84"/>
      <c r="JOA346" s="84"/>
      <c r="JOB346" s="84"/>
      <c r="JOC346" s="84"/>
      <c r="JOD346" s="84"/>
      <c r="JOE346" s="84"/>
      <c r="JOF346" s="84"/>
      <c r="JOG346" s="84"/>
      <c r="JOH346" s="84"/>
      <c r="JOI346" s="84"/>
      <c r="JOJ346" s="84"/>
      <c r="JOK346" s="84"/>
      <c r="JOL346" s="84"/>
      <c r="JOM346" s="84"/>
      <c r="JON346" s="84"/>
      <c r="JOO346" s="84"/>
      <c r="JOP346" s="84"/>
      <c r="JOQ346" s="84"/>
      <c r="JOR346" s="84"/>
      <c r="JOS346" s="84"/>
      <c r="JOT346" s="84"/>
      <c r="JOU346" s="84"/>
      <c r="JOV346" s="84"/>
      <c r="JOW346" s="84"/>
      <c r="JOX346" s="84"/>
      <c r="JOY346" s="84"/>
      <c r="JOZ346" s="84"/>
      <c r="JPA346" s="84"/>
      <c r="JPB346" s="84"/>
      <c r="JPC346" s="84"/>
      <c r="JPD346" s="84"/>
      <c r="JPE346" s="84"/>
      <c r="JPF346" s="84"/>
      <c r="JPG346" s="84"/>
      <c r="JPH346" s="84"/>
      <c r="JPI346" s="84"/>
      <c r="JPJ346" s="84"/>
      <c r="JPK346" s="84"/>
      <c r="JPL346" s="84"/>
      <c r="JPM346" s="84"/>
      <c r="JPN346" s="84"/>
      <c r="JPO346" s="84"/>
      <c r="JPP346" s="84"/>
      <c r="JPQ346" s="84"/>
      <c r="JPR346" s="84"/>
      <c r="JPS346" s="84"/>
      <c r="JPT346" s="84"/>
      <c r="JPU346" s="84"/>
      <c r="JPV346" s="84"/>
      <c r="JPW346" s="84"/>
      <c r="JPX346" s="84"/>
      <c r="JPY346" s="84"/>
      <c r="JPZ346" s="84"/>
      <c r="JQA346" s="84"/>
      <c r="JQB346" s="84"/>
      <c r="JQC346" s="84"/>
      <c r="JQD346" s="84"/>
      <c r="JQE346" s="84"/>
      <c r="JQF346" s="84"/>
      <c r="JQG346" s="84"/>
      <c r="JQH346" s="84"/>
      <c r="JQI346" s="84"/>
      <c r="JQJ346" s="84"/>
      <c r="JQK346" s="84"/>
      <c r="JQL346" s="84"/>
      <c r="JQM346" s="84"/>
      <c r="JQN346" s="84"/>
      <c r="JQO346" s="84"/>
      <c r="JQP346" s="84"/>
      <c r="JQQ346" s="84"/>
      <c r="JQR346" s="84"/>
      <c r="JQS346" s="84"/>
      <c r="JQT346" s="84"/>
      <c r="JQU346" s="84"/>
      <c r="JQV346" s="84"/>
      <c r="JQW346" s="84"/>
      <c r="JQX346" s="84"/>
      <c r="JQY346" s="84"/>
      <c r="JQZ346" s="84"/>
      <c r="JRA346" s="84"/>
      <c r="JRB346" s="84"/>
      <c r="JRC346" s="84"/>
      <c r="JRD346" s="84"/>
      <c r="JRE346" s="84"/>
      <c r="JRF346" s="84"/>
      <c r="JRG346" s="84"/>
      <c r="JRH346" s="84"/>
      <c r="JRI346" s="84"/>
      <c r="JRJ346" s="84"/>
      <c r="JRK346" s="84"/>
      <c r="JRL346" s="84"/>
      <c r="JRM346" s="84"/>
      <c r="JRN346" s="84"/>
      <c r="JRO346" s="84"/>
      <c r="JRP346" s="84"/>
      <c r="JRQ346" s="84"/>
      <c r="JRR346" s="84"/>
      <c r="JRS346" s="84"/>
      <c r="JRT346" s="84"/>
      <c r="JRU346" s="84"/>
      <c r="JRV346" s="84"/>
      <c r="JRW346" s="84"/>
      <c r="JRX346" s="84"/>
      <c r="JRY346" s="84"/>
      <c r="JRZ346" s="84"/>
      <c r="JSA346" s="84"/>
      <c r="JSB346" s="84"/>
      <c r="JSC346" s="84"/>
      <c r="JSD346" s="84"/>
      <c r="JSE346" s="84"/>
      <c r="JSF346" s="84"/>
      <c r="JSG346" s="84"/>
      <c r="JSH346" s="84"/>
      <c r="JSI346" s="84"/>
      <c r="JSJ346" s="84"/>
      <c r="JSK346" s="84"/>
      <c r="JSL346" s="84"/>
      <c r="JSM346" s="84"/>
      <c r="JSN346" s="84"/>
      <c r="JSO346" s="84"/>
      <c r="JSP346" s="84"/>
      <c r="JSQ346" s="84"/>
      <c r="JSR346" s="84"/>
      <c r="JSS346" s="84"/>
      <c r="JST346" s="84"/>
      <c r="JSU346" s="84"/>
      <c r="JSV346" s="84"/>
      <c r="JSW346" s="84"/>
      <c r="JSX346" s="84"/>
      <c r="JSY346" s="84"/>
      <c r="JSZ346" s="84"/>
      <c r="JTA346" s="84"/>
      <c r="JTB346" s="84"/>
      <c r="JTC346" s="84"/>
      <c r="JTD346" s="84"/>
      <c r="JTE346" s="84"/>
      <c r="JTF346" s="84"/>
      <c r="JTG346" s="84"/>
      <c r="JTH346" s="84"/>
      <c r="JTI346" s="84"/>
      <c r="JTJ346" s="84"/>
      <c r="JTK346" s="84"/>
      <c r="JTL346" s="84"/>
      <c r="JTM346" s="84"/>
      <c r="JTN346" s="84"/>
      <c r="JTO346" s="84"/>
      <c r="JTP346" s="84"/>
      <c r="JTQ346" s="84"/>
      <c r="JTR346" s="84"/>
      <c r="JTS346" s="84"/>
      <c r="JTT346" s="84"/>
      <c r="JTU346" s="84"/>
      <c r="JTV346" s="84"/>
      <c r="JTW346" s="84"/>
      <c r="JTX346" s="84"/>
      <c r="JTY346" s="84"/>
      <c r="JTZ346" s="84"/>
      <c r="JUA346" s="84"/>
      <c r="JUB346" s="84"/>
      <c r="JUC346" s="84"/>
      <c r="JUD346" s="84"/>
      <c r="JUE346" s="84"/>
      <c r="JUF346" s="84"/>
      <c r="JUG346" s="84"/>
      <c r="JUH346" s="84"/>
      <c r="JUI346" s="84"/>
      <c r="JUJ346" s="84"/>
      <c r="JUK346" s="84"/>
      <c r="JUL346" s="84"/>
      <c r="JUM346" s="84"/>
      <c r="JUN346" s="84"/>
      <c r="JUO346" s="84"/>
      <c r="JUP346" s="84"/>
      <c r="JUQ346" s="84"/>
      <c r="JUR346" s="84"/>
      <c r="JUS346" s="84"/>
      <c r="JUT346" s="84"/>
      <c r="JUU346" s="84"/>
      <c r="JUV346" s="84"/>
      <c r="JUW346" s="84"/>
      <c r="JUX346" s="84"/>
      <c r="JUY346" s="84"/>
      <c r="JUZ346" s="84"/>
      <c r="JVA346" s="84"/>
      <c r="JVB346" s="84"/>
      <c r="JVC346" s="84"/>
      <c r="JVD346" s="84"/>
      <c r="JVE346" s="84"/>
      <c r="JVF346" s="84"/>
      <c r="JVG346" s="84"/>
      <c r="JVH346" s="84"/>
      <c r="JVI346" s="84"/>
      <c r="JVJ346" s="84"/>
      <c r="JVK346" s="84"/>
      <c r="JVL346" s="84"/>
      <c r="JVM346" s="84"/>
      <c r="JVN346" s="84"/>
      <c r="JVO346" s="84"/>
      <c r="JVP346" s="84"/>
      <c r="JVQ346" s="84"/>
      <c r="JVR346" s="84"/>
      <c r="JVS346" s="84"/>
      <c r="JVT346" s="84"/>
      <c r="JVU346" s="84"/>
      <c r="JVV346" s="84"/>
      <c r="JVW346" s="84"/>
      <c r="JVX346" s="84"/>
      <c r="JVY346" s="84"/>
      <c r="JVZ346" s="84"/>
      <c r="JWA346" s="84"/>
      <c r="JWB346" s="84"/>
      <c r="JWC346" s="84"/>
      <c r="JWD346" s="84"/>
      <c r="JWE346" s="84"/>
      <c r="JWF346" s="84"/>
      <c r="JWG346" s="84"/>
      <c r="JWH346" s="84"/>
      <c r="JWI346" s="84"/>
      <c r="JWJ346" s="84"/>
      <c r="JWK346" s="84"/>
      <c r="JWL346" s="84"/>
      <c r="JWM346" s="84"/>
      <c r="JWN346" s="84"/>
      <c r="JWO346" s="84"/>
      <c r="JWP346" s="84"/>
      <c r="JWQ346" s="84"/>
      <c r="JWR346" s="84"/>
      <c r="JWS346" s="84"/>
      <c r="JWT346" s="84"/>
      <c r="JWU346" s="84"/>
      <c r="JWV346" s="84"/>
      <c r="JWW346" s="84"/>
      <c r="JWX346" s="84"/>
      <c r="JWY346" s="84"/>
      <c r="JWZ346" s="84"/>
      <c r="JXA346" s="84"/>
      <c r="JXB346" s="84"/>
      <c r="JXC346" s="84"/>
      <c r="JXD346" s="84"/>
      <c r="JXE346" s="84"/>
      <c r="JXF346" s="84"/>
      <c r="JXG346" s="84"/>
      <c r="JXH346" s="84"/>
      <c r="JXI346" s="84"/>
      <c r="JXJ346" s="84"/>
      <c r="JXK346" s="84"/>
      <c r="JXL346" s="84"/>
      <c r="JXM346" s="84"/>
      <c r="JXN346" s="84"/>
      <c r="JXO346" s="84"/>
      <c r="JXP346" s="84"/>
      <c r="JXQ346" s="84"/>
      <c r="JXR346" s="84"/>
      <c r="JXS346" s="84"/>
      <c r="JXT346" s="84"/>
      <c r="JXU346" s="84"/>
      <c r="JXV346" s="84"/>
      <c r="JXW346" s="84"/>
      <c r="JXX346" s="84"/>
      <c r="JXY346" s="84"/>
      <c r="JXZ346" s="84"/>
      <c r="JYA346" s="84"/>
      <c r="JYB346" s="84"/>
      <c r="JYC346" s="84"/>
      <c r="JYD346" s="84"/>
      <c r="JYE346" s="84"/>
      <c r="JYF346" s="84"/>
      <c r="JYG346" s="84"/>
      <c r="JYH346" s="84"/>
      <c r="JYI346" s="84"/>
      <c r="JYJ346" s="84"/>
      <c r="JYK346" s="84"/>
      <c r="JYL346" s="84"/>
      <c r="JYM346" s="84"/>
      <c r="JYN346" s="84"/>
      <c r="JYO346" s="84"/>
      <c r="JYP346" s="84"/>
      <c r="JYQ346" s="84"/>
      <c r="JYR346" s="84"/>
      <c r="JYS346" s="84"/>
      <c r="JYT346" s="84"/>
      <c r="JYU346" s="84"/>
      <c r="JYV346" s="84"/>
      <c r="JYW346" s="84"/>
      <c r="JYX346" s="84"/>
      <c r="JYY346" s="84"/>
      <c r="JYZ346" s="84"/>
      <c r="JZA346" s="84"/>
      <c r="JZB346" s="84"/>
      <c r="JZC346" s="84"/>
      <c r="JZD346" s="84"/>
      <c r="JZE346" s="84"/>
      <c r="JZF346" s="84"/>
      <c r="JZG346" s="84"/>
      <c r="JZH346" s="84"/>
      <c r="JZI346" s="84"/>
      <c r="JZJ346" s="84"/>
      <c r="JZK346" s="84"/>
      <c r="JZL346" s="84"/>
      <c r="JZM346" s="84"/>
      <c r="JZN346" s="84"/>
      <c r="JZO346" s="84"/>
      <c r="JZP346" s="84"/>
      <c r="JZQ346" s="84"/>
      <c r="JZR346" s="84"/>
      <c r="JZS346" s="84"/>
      <c r="JZT346" s="84"/>
      <c r="JZU346" s="84"/>
      <c r="JZV346" s="84"/>
      <c r="JZW346" s="84"/>
      <c r="JZX346" s="84"/>
      <c r="JZY346" s="84"/>
      <c r="JZZ346" s="84"/>
      <c r="KAA346" s="84"/>
      <c r="KAB346" s="84"/>
      <c r="KAC346" s="84"/>
      <c r="KAD346" s="84"/>
      <c r="KAE346" s="84"/>
      <c r="KAF346" s="84"/>
      <c r="KAG346" s="84"/>
      <c r="KAH346" s="84"/>
      <c r="KAI346" s="84"/>
      <c r="KAJ346" s="84"/>
      <c r="KAK346" s="84"/>
      <c r="KAL346" s="84"/>
      <c r="KAM346" s="84"/>
      <c r="KAN346" s="84"/>
      <c r="KAO346" s="84"/>
      <c r="KAP346" s="84"/>
      <c r="KAQ346" s="84"/>
      <c r="KAR346" s="84"/>
      <c r="KAS346" s="84"/>
      <c r="KAT346" s="84"/>
      <c r="KAU346" s="84"/>
      <c r="KAV346" s="84"/>
      <c r="KAW346" s="84"/>
      <c r="KAX346" s="84"/>
      <c r="KAY346" s="84"/>
      <c r="KAZ346" s="84"/>
      <c r="KBA346" s="84"/>
      <c r="KBB346" s="84"/>
      <c r="KBC346" s="84"/>
      <c r="KBD346" s="84"/>
      <c r="KBE346" s="84"/>
      <c r="KBF346" s="84"/>
      <c r="KBG346" s="84"/>
      <c r="KBH346" s="84"/>
      <c r="KBI346" s="84"/>
      <c r="KBJ346" s="84"/>
      <c r="KBK346" s="84"/>
      <c r="KBL346" s="84"/>
      <c r="KBM346" s="84"/>
      <c r="KBN346" s="84"/>
      <c r="KBO346" s="84"/>
      <c r="KBP346" s="84"/>
      <c r="KBQ346" s="84"/>
      <c r="KBR346" s="84"/>
      <c r="KBS346" s="84"/>
      <c r="KBT346" s="84"/>
      <c r="KBU346" s="84"/>
      <c r="KBV346" s="84"/>
      <c r="KBW346" s="84"/>
      <c r="KBX346" s="84"/>
      <c r="KBY346" s="84"/>
      <c r="KBZ346" s="84"/>
      <c r="KCA346" s="84"/>
      <c r="KCB346" s="84"/>
      <c r="KCC346" s="84"/>
      <c r="KCD346" s="84"/>
      <c r="KCE346" s="84"/>
      <c r="KCF346" s="84"/>
      <c r="KCG346" s="84"/>
      <c r="KCH346" s="84"/>
      <c r="KCI346" s="84"/>
      <c r="KCJ346" s="84"/>
      <c r="KCK346" s="84"/>
      <c r="KCL346" s="84"/>
      <c r="KCM346" s="84"/>
      <c r="KCN346" s="84"/>
      <c r="KCO346" s="84"/>
      <c r="KCP346" s="84"/>
      <c r="KCQ346" s="84"/>
      <c r="KCR346" s="84"/>
      <c r="KCS346" s="84"/>
      <c r="KCT346" s="84"/>
      <c r="KCU346" s="84"/>
      <c r="KCV346" s="84"/>
      <c r="KCW346" s="84"/>
      <c r="KCX346" s="84"/>
      <c r="KCY346" s="84"/>
      <c r="KCZ346" s="84"/>
      <c r="KDA346" s="84"/>
      <c r="KDB346" s="84"/>
      <c r="KDC346" s="84"/>
      <c r="KDD346" s="84"/>
      <c r="KDE346" s="84"/>
      <c r="KDF346" s="84"/>
      <c r="KDG346" s="84"/>
      <c r="KDH346" s="84"/>
      <c r="KDI346" s="84"/>
      <c r="KDJ346" s="84"/>
      <c r="KDK346" s="84"/>
      <c r="KDL346" s="84"/>
      <c r="KDM346" s="84"/>
      <c r="KDN346" s="84"/>
      <c r="KDO346" s="84"/>
      <c r="KDP346" s="84"/>
      <c r="KDQ346" s="84"/>
      <c r="KDR346" s="84"/>
      <c r="KDS346" s="84"/>
      <c r="KDT346" s="84"/>
      <c r="KDU346" s="84"/>
      <c r="KDV346" s="84"/>
      <c r="KDW346" s="84"/>
      <c r="KDX346" s="84"/>
      <c r="KDY346" s="84"/>
      <c r="KDZ346" s="84"/>
      <c r="KEA346" s="84"/>
      <c r="KEB346" s="84"/>
      <c r="KEC346" s="84"/>
      <c r="KED346" s="84"/>
      <c r="KEE346" s="84"/>
      <c r="KEF346" s="84"/>
      <c r="KEG346" s="84"/>
      <c r="KEH346" s="84"/>
      <c r="KEI346" s="84"/>
      <c r="KEJ346" s="84"/>
      <c r="KEK346" s="84"/>
      <c r="KEL346" s="84"/>
      <c r="KEM346" s="84"/>
      <c r="KEN346" s="84"/>
      <c r="KEO346" s="84"/>
      <c r="KEP346" s="84"/>
      <c r="KEQ346" s="84"/>
      <c r="KER346" s="84"/>
      <c r="KES346" s="84"/>
      <c r="KET346" s="84"/>
      <c r="KEU346" s="84"/>
      <c r="KEV346" s="84"/>
      <c r="KEW346" s="84"/>
      <c r="KEX346" s="84"/>
      <c r="KEY346" s="84"/>
      <c r="KEZ346" s="84"/>
      <c r="KFA346" s="84"/>
      <c r="KFB346" s="84"/>
      <c r="KFC346" s="84"/>
      <c r="KFD346" s="84"/>
      <c r="KFE346" s="84"/>
      <c r="KFF346" s="84"/>
      <c r="KFG346" s="84"/>
      <c r="KFH346" s="84"/>
      <c r="KFI346" s="84"/>
      <c r="KFJ346" s="84"/>
      <c r="KFK346" s="84"/>
      <c r="KFL346" s="84"/>
      <c r="KFM346" s="84"/>
      <c r="KFN346" s="84"/>
      <c r="KFO346" s="84"/>
      <c r="KFP346" s="84"/>
      <c r="KFQ346" s="84"/>
      <c r="KFR346" s="84"/>
      <c r="KFS346" s="84"/>
      <c r="KFT346" s="84"/>
      <c r="KFU346" s="84"/>
      <c r="KFV346" s="84"/>
      <c r="KFW346" s="84"/>
      <c r="KFX346" s="84"/>
      <c r="KFY346" s="84"/>
      <c r="KFZ346" s="84"/>
      <c r="KGA346" s="84"/>
      <c r="KGB346" s="84"/>
      <c r="KGC346" s="84"/>
      <c r="KGD346" s="84"/>
      <c r="KGE346" s="84"/>
      <c r="KGF346" s="84"/>
      <c r="KGG346" s="84"/>
      <c r="KGH346" s="84"/>
      <c r="KGI346" s="84"/>
      <c r="KGJ346" s="84"/>
      <c r="KGK346" s="84"/>
      <c r="KGL346" s="84"/>
      <c r="KGM346" s="84"/>
      <c r="KGN346" s="84"/>
      <c r="KGO346" s="84"/>
      <c r="KGP346" s="84"/>
      <c r="KGQ346" s="84"/>
      <c r="KGR346" s="84"/>
      <c r="KGS346" s="84"/>
      <c r="KGT346" s="84"/>
      <c r="KGU346" s="84"/>
      <c r="KGV346" s="84"/>
      <c r="KGW346" s="84"/>
      <c r="KGX346" s="84"/>
      <c r="KGY346" s="84"/>
      <c r="KGZ346" s="84"/>
      <c r="KHA346" s="84"/>
      <c r="KHB346" s="84"/>
      <c r="KHC346" s="84"/>
      <c r="KHD346" s="84"/>
      <c r="KHE346" s="84"/>
      <c r="KHF346" s="84"/>
      <c r="KHG346" s="84"/>
      <c r="KHH346" s="84"/>
      <c r="KHI346" s="84"/>
      <c r="KHJ346" s="84"/>
      <c r="KHK346" s="84"/>
      <c r="KHL346" s="84"/>
      <c r="KHM346" s="84"/>
      <c r="KHN346" s="84"/>
      <c r="KHO346" s="84"/>
      <c r="KHP346" s="84"/>
      <c r="KHQ346" s="84"/>
      <c r="KHR346" s="84"/>
      <c r="KHS346" s="84"/>
      <c r="KHT346" s="84"/>
      <c r="KHU346" s="84"/>
      <c r="KHV346" s="84"/>
      <c r="KHW346" s="84"/>
      <c r="KHX346" s="84"/>
      <c r="KHY346" s="84"/>
      <c r="KHZ346" s="84"/>
      <c r="KIA346" s="84"/>
      <c r="KIB346" s="84"/>
      <c r="KIC346" s="84"/>
      <c r="KID346" s="84"/>
      <c r="KIE346" s="84"/>
      <c r="KIF346" s="84"/>
      <c r="KIG346" s="84"/>
      <c r="KIH346" s="84"/>
      <c r="KII346" s="84"/>
      <c r="KIJ346" s="84"/>
      <c r="KIK346" s="84"/>
      <c r="KIL346" s="84"/>
      <c r="KIM346" s="84"/>
      <c r="KIN346" s="84"/>
      <c r="KIO346" s="84"/>
      <c r="KIP346" s="84"/>
      <c r="KIQ346" s="84"/>
      <c r="KIR346" s="84"/>
      <c r="KIS346" s="84"/>
      <c r="KIT346" s="84"/>
      <c r="KIU346" s="84"/>
      <c r="KIV346" s="84"/>
      <c r="KIW346" s="84"/>
      <c r="KIX346" s="84"/>
      <c r="KIY346" s="84"/>
      <c r="KIZ346" s="84"/>
      <c r="KJA346" s="84"/>
      <c r="KJB346" s="84"/>
      <c r="KJC346" s="84"/>
      <c r="KJD346" s="84"/>
      <c r="KJE346" s="84"/>
      <c r="KJF346" s="84"/>
      <c r="KJG346" s="84"/>
      <c r="KJH346" s="84"/>
      <c r="KJI346" s="84"/>
      <c r="KJJ346" s="84"/>
      <c r="KJK346" s="84"/>
      <c r="KJL346" s="84"/>
      <c r="KJM346" s="84"/>
      <c r="KJN346" s="84"/>
      <c r="KJO346" s="84"/>
      <c r="KJP346" s="84"/>
      <c r="KJQ346" s="84"/>
      <c r="KJR346" s="84"/>
      <c r="KJS346" s="84"/>
      <c r="KJT346" s="84"/>
      <c r="KJU346" s="84"/>
      <c r="KJV346" s="84"/>
      <c r="KJW346" s="84"/>
      <c r="KJX346" s="84"/>
      <c r="KJY346" s="84"/>
      <c r="KJZ346" s="84"/>
      <c r="KKA346" s="84"/>
      <c r="KKB346" s="84"/>
      <c r="KKC346" s="84"/>
      <c r="KKD346" s="84"/>
      <c r="KKE346" s="84"/>
      <c r="KKF346" s="84"/>
      <c r="KKG346" s="84"/>
      <c r="KKH346" s="84"/>
      <c r="KKI346" s="84"/>
      <c r="KKJ346" s="84"/>
      <c r="KKK346" s="84"/>
      <c r="KKL346" s="84"/>
      <c r="KKM346" s="84"/>
      <c r="KKN346" s="84"/>
      <c r="KKO346" s="84"/>
      <c r="KKP346" s="84"/>
      <c r="KKQ346" s="84"/>
      <c r="KKR346" s="84"/>
      <c r="KKS346" s="84"/>
      <c r="KKT346" s="84"/>
      <c r="KKU346" s="84"/>
      <c r="KKV346" s="84"/>
      <c r="KKW346" s="84"/>
      <c r="KKX346" s="84"/>
      <c r="KKY346" s="84"/>
      <c r="KKZ346" s="84"/>
      <c r="KLA346" s="84"/>
      <c r="KLB346" s="84"/>
      <c r="KLC346" s="84"/>
      <c r="KLD346" s="84"/>
      <c r="KLE346" s="84"/>
      <c r="KLF346" s="84"/>
      <c r="KLG346" s="84"/>
      <c r="KLH346" s="84"/>
      <c r="KLI346" s="84"/>
      <c r="KLJ346" s="84"/>
      <c r="KLK346" s="84"/>
      <c r="KLL346" s="84"/>
      <c r="KLM346" s="84"/>
      <c r="KLN346" s="84"/>
      <c r="KLO346" s="84"/>
      <c r="KLP346" s="84"/>
      <c r="KLQ346" s="84"/>
      <c r="KLR346" s="84"/>
      <c r="KLS346" s="84"/>
      <c r="KLT346" s="84"/>
      <c r="KLU346" s="84"/>
      <c r="KLV346" s="84"/>
      <c r="KLW346" s="84"/>
      <c r="KLX346" s="84"/>
      <c r="KLY346" s="84"/>
      <c r="KLZ346" s="84"/>
      <c r="KMA346" s="84"/>
      <c r="KMB346" s="84"/>
      <c r="KMC346" s="84"/>
      <c r="KMD346" s="84"/>
      <c r="KME346" s="84"/>
      <c r="KMF346" s="84"/>
      <c r="KMG346" s="84"/>
      <c r="KMH346" s="84"/>
      <c r="KMI346" s="84"/>
      <c r="KMJ346" s="84"/>
      <c r="KMK346" s="84"/>
      <c r="KML346" s="84"/>
      <c r="KMM346" s="84"/>
      <c r="KMN346" s="84"/>
      <c r="KMO346" s="84"/>
      <c r="KMP346" s="84"/>
      <c r="KMQ346" s="84"/>
      <c r="KMR346" s="84"/>
      <c r="KMS346" s="84"/>
      <c r="KMT346" s="84"/>
      <c r="KMU346" s="84"/>
      <c r="KMV346" s="84"/>
      <c r="KMW346" s="84"/>
      <c r="KMX346" s="84"/>
      <c r="KMY346" s="84"/>
      <c r="KMZ346" s="84"/>
      <c r="KNA346" s="84"/>
      <c r="KNB346" s="84"/>
      <c r="KNC346" s="84"/>
      <c r="KND346" s="84"/>
      <c r="KNE346" s="84"/>
      <c r="KNF346" s="84"/>
      <c r="KNG346" s="84"/>
      <c r="KNH346" s="84"/>
      <c r="KNI346" s="84"/>
      <c r="KNJ346" s="84"/>
      <c r="KNK346" s="84"/>
      <c r="KNL346" s="84"/>
      <c r="KNM346" s="84"/>
      <c r="KNN346" s="84"/>
      <c r="KNO346" s="84"/>
      <c r="KNP346" s="84"/>
      <c r="KNQ346" s="84"/>
      <c r="KNR346" s="84"/>
      <c r="KNS346" s="84"/>
      <c r="KNT346" s="84"/>
      <c r="KNU346" s="84"/>
      <c r="KNV346" s="84"/>
      <c r="KNW346" s="84"/>
      <c r="KNX346" s="84"/>
      <c r="KNY346" s="84"/>
      <c r="KNZ346" s="84"/>
      <c r="KOA346" s="84"/>
      <c r="KOB346" s="84"/>
      <c r="KOC346" s="84"/>
      <c r="KOD346" s="84"/>
      <c r="KOE346" s="84"/>
      <c r="KOF346" s="84"/>
      <c r="KOG346" s="84"/>
      <c r="KOH346" s="84"/>
      <c r="KOI346" s="84"/>
      <c r="KOJ346" s="84"/>
      <c r="KOK346" s="84"/>
      <c r="KOL346" s="84"/>
      <c r="KOM346" s="84"/>
      <c r="KON346" s="84"/>
      <c r="KOO346" s="84"/>
      <c r="KOP346" s="84"/>
      <c r="KOQ346" s="84"/>
      <c r="KOR346" s="84"/>
      <c r="KOS346" s="84"/>
      <c r="KOT346" s="84"/>
      <c r="KOU346" s="84"/>
      <c r="KOV346" s="84"/>
      <c r="KOW346" s="84"/>
      <c r="KOX346" s="84"/>
      <c r="KOY346" s="84"/>
      <c r="KOZ346" s="84"/>
      <c r="KPA346" s="84"/>
      <c r="KPB346" s="84"/>
      <c r="KPC346" s="84"/>
      <c r="KPD346" s="84"/>
      <c r="KPE346" s="84"/>
      <c r="KPF346" s="84"/>
      <c r="KPG346" s="84"/>
      <c r="KPH346" s="84"/>
      <c r="KPI346" s="84"/>
      <c r="KPJ346" s="84"/>
      <c r="KPK346" s="84"/>
      <c r="KPL346" s="84"/>
      <c r="KPM346" s="84"/>
      <c r="KPN346" s="84"/>
      <c r="KPO346" s="84"/>
      <c r="KPP346" s="84"/>
      <c r="KPQ346" s="84"/>
      <c r="KPR346" s="84"/>
      <c r="KPS346" s="84"/>
      <c r="KPT346" s="84"/>
      <c r="KPU346" s="84"/>
      <c r="KPV346" s="84"/>
      <c r="KPW346" s="84"/>
      <c r="KPX346" s="84"/>
      <c r="KPY346" s="84"/>
      <c r="KPZ346" s="84"/>
      <c r="KQA346" s="84"/>
      <c r="KQB346" s="84"/>
      <c r="KQC346" s="84"/>
      <c r="KQD346" s="84"/>
      <c r="KQE346" s="84"/>
      <c r="KQF346" s="84"/>
      <c r="KQG346" s="84"/>
      <c r="KQH346" s="84"/>
      <c r="KQI346" s="84"/>
      <c r="KQJ346" s="84"/>
      <c r="KQK346" s="84"/>
      <c r="KQL346" s="84"/>
      <c r="KQM346" s="84"/>
      <c r="KQN346" s="84"/>
      <c r="KQO346" s="84"/>
      <c r="KQP346" s="84"/>
      <c r="KQQ346" s="84"/>
      <c r="KQR346" s="84"/>
      <c r="KQS346" s="84"/>
      <c r="KQT346" s="84"/>
      <c r="KQU346" s="84"/>
      <c r="KQV346" s="84"/>
      <c r="KQW346" s="84"/>
      <c r="KQX346" s="84"/>
      <c r="KQY346" s="84"/>
      <c r="KQZ346" s="84"/>
      <c r="KRA346" s="84"/>
      <c r="KRB346" s="84"/>
      <c r="KRC346" s="84"/>
      <c r="KRD346" s="84"/>
      <c r="KRE346" s="84"/>
      <c r="KRF346" s="84"/>
      <c r="KRG346" s="84"/>
      <c r="KRH346" s="84"/>
      <c r="KRI346" s="84"/>
      <c r="KRJ346" s="84"/>
      <c r="KRK346" s="84"/>
      <c r="KRL346" s="84"/>
      <c r="KRM346" s="84"/>
      <c r="KRN346" s="84"/>
      <c r="KRO346" s="84"/>
      <c r="KRP346" s="84"/>
      <c r="KRQ346" s="84"/>
      <c r="KRR346" s="84"/>
      <c r="KRS346" s="84"/>
      <c r="KRT346" s="84"/>
      <c r="KRU346" s="84"/>
      <c r="KRV346" s="84"/>
      <c r="KRW346" s="84"/>
      <c r="KRX346" s="84"/>
      <c r="KRY346" s="84"/>
      <c r="KRZ346" s="84"/>
      <c r="KSA346" s="84"/>
      <c r="KSB346" s="84"/>
      <c r="KSC346" s="84"/>
      <c r="KSD346" s="84"/>
      <c r="KSE346" s="84"/>
      <c r="KSF346" s="84"/>
      <c r="KSG346" s="84"/>
      <c r="KSH346" s="84"/>
      <c r="KSI346" s="84"/>
      <c r="KSJ346" s="84"/>
      <c r="KSK346" s="84"/>
      <c r="KSL346" s="84"/>
      <c r="KSM346" s="84"/>
      <c r="KSN346" s="84"/>
      <c r="KSO346" s="84"/>
      <c r="KSP346" s="84"/>
      <c r="KSQ346" s="84"/>
      <c r="KSR346" s="84"/>
      <c r="KSS346" s="84"/>
      <c r="KST346" s="84"/>
      <c r="KSU346" s="84"/>
      <c r="KSV346" s="84"/>
      <c r="KSW346" s="84"/>
      <c r="KSX346" s="84"/>
      <c r="KSY346" s="84"/>
      <c r="KSZ346" s="84"/>
      <c r="KTA346" s="84"/>
      <c r="KTB346" s="84"/>
      <c r="KTC346" s="84"/>
      <c r="KTD346" s="84"/>
      <c r="KTE346" s="84"/>
      <c r="KTF346" s="84"/>
      <c r="KTG346" s="84"/>
      <c r="KTH346" s="84"/>
      <c r="KTI346" s="84"/>
      <c r="KTJ346" s="84"/>
      <c r="KTK346" s="84"/>
      <c r="KTL346" s="84"/>
      <c r="KTM346" s="84"/>
      <c r="KTN346" s="84"/>
      <c r="KTO346" s="84"/>
      <c r="KTP346" s="84"/>
      <c r="KTQ346" s="84"/>
      <c r="KTR346" s="84"/>
      <c r="KTS346" s="84"/>
      <c r="KTT346" s="84"/>
      <c r="KTU346" s="84"/>
      <c r="KTV346" s="84"/>
      <c r="KTW346" s="84"/>
      <c r="KTX346" s="84"/>
      <c r="KTY346" s="84"/>
      <c r="KTZ346" s="84"/>
      <c r="KUA346" s="84"/>
      <c r="KUB346" s="84"/>
      <c r="KUC346" s="84"/>
      <c r="KUD346" s="84"/>
      <c r="KUE346" s="84"/>
      <c r="KUF346" s="84"/>
      <c r="KUG346" s="84"/>
      <c r="KUH346" s="84"/>
      <c r="KUI346" s="84"/>
      <c r="KUJ346" s="84"/>
      <c r="KUK346" s="84"/>
      <c r="KUL346" s="84"/>
      <c r="KUM346" s="84"/>
      <c r="KUN346" s="84"/>
      <c r="KUO346" s="84"/>
      <c r="KUP346" s="84"/>
      <c r="KUQ346" s="84"/>
      <c r="KUR346" s="84"/>
      <c r="KUS346" s="84"/>
      <c r="KUT346" s="84"/>
      <c r="KUU346" s="84"/>
      <c r="KUV346" s="84"/>
      <c r="KUW346" s="84"/>
      <c r="KUX346" s="84"/>
      <c r="KUY346" s="84"/>
      <c r="KUZ346" s="84"/>
      <c r="KVA346" s="84"/>
      <c r="KVB346" s="84"/>
      <c r="KVC346" s="84"/>
      <c r="KVD346" s="84"/>
      <c r="KVE346" s="84"/>
      <c r="KVF346" s="84"/>
      <c r="KVG346" s="84"/>
      <c r="KVH346" s="84"/>
      <c r="KVI346" s="84"/>
      <c r="KVJ346" s="84"/>
      <c r="KVK346" s="84"/>
      <c r="KVL346" s="84"/>
      <c r="KVM346" s="84"/>
      <c r="KVN346" s="84"/>
      <c r="KVO346" s="84"/>
      <c r="KVP346" s="84"/>
      <c r="KVQ346" s="84"/>
      <c r="KVR346" s="84"/>
      <c r="KVS346" s="84"/>
      <c r="KVT346" s="84"/>
      <c r="KVU346" s="84"/>
      <c r="KVV346" s="84"/>
      <c r="KVW346" s="84"/>
      <c r="KVX346" s="84"/>
      <c r="KVY346" s="84"/>
      <c r="KVZ346" s="84"/>
      <c r="KWA346" s="84"/>
      <c r="KWB346" s="84"/>
      <c r="KWC346" s="84"/>
      <c r="KWD346" s="84"/>
      <c r="KWE346" s="84"/>
      <c r="KWF346" s="84"/>
      <c r="KWG346" s="84"/>
      <c r="KWH346" s="84"/>
      <c r="KWI346" s="84"/>
      <c r="KWJ346" s="84"/>
      <c r="KWK346" s="84"/>
      <c r="KWL346" s="84"/>
      <c r="KWM346" s="84"/>
      <c r="KWN346" s="84"/>
      <c r="KWO346" s="84"/>
      <c r="KWP346" s="84"/>
      <c r="KWQ346" s="84"/>
      <c r="KWR346" s="84"/>
      <c r="KWS346" s="84"/>
      <c r="KWT346" s="84"/>
      <c r="KWU346" s="84"/>
      <c r="KWV346" s="84"/>
      <c r="KWW346" s="84"/>
      <c r="KWX346" s="84"/>
      <c r="KWY346" s="84"/>
      <c r="KWZ346" s="84"/>
      <c r="KXA346" s="84"/>
      <c r="KXB346" s="84"/>
      <c r="KXC346" s="84"/>
      <c r="KXD346" s="84"/>
      <c r="KXE346" s="84"/>
      <c r="KXF346" s="84"/>
      <c r="KXG346" s="84"/>
      <c r="KXH346" s="84"/>
      <c r="KXI346" s="84"/>
      <c r="KXJ346" s="84"/>
      <c r="KXK346" s="84"/>
      <c r="KXL346" s="84"/>
      <c r="KXM346" s="84"/>
      <c r="KXN346" s="84"/>
      <c r="KXO346" s="84"/>
      <c r="KXP346" s="84"/>
      <c r="KXQ346" s="84"/>
      <c r="KXR346" s="84"/>
      <c r="KXS346" s="84"/>
      <c r="KXT346" s="84"/>
      <c r="KXU346" s="84"/>
      <c r="KXV346" s="84"/>
      <c r="KXW346" s="84"/>
      <c r="KXX346" s="84"/>
      <c r="KXY346" s="84"/>
      <c r="KXZ346" s="84"/>
      <c r="KYA346" s="84"/>
      <c r="KYB346" s="84"/>
      <c r="KYC346" s="84"/>
      <c r="KYD346" s="84"/>
      <c r="KYE346" s="84"/>
      <c r="KYF346" s="84"/>
      <c r="KYG346" s="84"/>
      <c r="KYH346" s="84"/>
      <c r="KYI346" s="84"/>
      <c r="KYJ346" s="84"/>
      <c r="KYK346" s="84"/>
      <c r="KYL346" s="84"/>
      <c r="KYM346" s="84"/>
      <c r="KYN346" s="84"/>
      <c r="KYO346" s="84"/>
      <c r="KYP346" s="84"/>
      <c r="KYQ346" s="84"/>
      <c r="KYR346" s="84"/>
      <c r="KYS346" s="84"/>
      <c r="KYT346" s="84"/>
      <c r="KYU346" s="84"/>
      <c r="KYV346" s="84"/>
      <c r="KYW346" s="84"/>
      <c r="KYX346" s="84"/>
      <c r="KYY346" s="84"/>
      <c r="KYZ346" s="84"/>
      <c r="KZA346" s="84"/>
      <c r="KZB346" s="84"/>
      <c r="KZC346" s="84"/>
      <c r="KZD346" s="84"/>
      <c r="KZE346" s="84"/>
      <c r="KZF346" s="84"/>
      <c r="KZG346" s="84"/>
      <c r="KZH346" s="84"/>
      <c r="KZI346" s="84"/>
      <c r="KZJ346" s="84"/>
      <c r="KZK346" s="84"/>
      <c r="KZL346" s="84"/>
      <c r="KZM346" s="84"/>
      <c r="KZN346" s="84"/>
      <c r="KZO346" s="84"/>
      <c r="KZP346" s="84"/>
      <c r="KZQ346" s="84"/>
      <c r="KZR346" s="84"/>
      <c r="KZS346" s="84"/>
      <c r="KZT346" s="84"/>
      <c r="KZU346" s="84"/>
      <c r="KZV346" s="84"/>
      <c r="KZW346" s="84"/>
      <c r="KZX346" s="84"/>
      <c r="KZY346" s="84"/>
      <c r="KZZ346" s="84"/>
      <c r="LAA346" s="84"/>
      <c r="LAB346" s="84"/>
      <c r="LAC346" s="84"/>
      <c r="LAD346" s="84"/>
      <c r="LAE346" s="84"/>
      <c r="LAF346" s="84"/>
      <c r="LAG346" s="84"/>
      <c r="LAH346" s="84"/>
      <c r="LAI346" s="84"/>
      <c r="LAJ346" s="84"/>
      <c r="LAK346" s="84"/>
      <c r="LAL346" s="84"/>
      <c r="LAM346" s="84"/>
      <c r="LAN346" s="84"/>
      <c r="LAO346" s="84"/>
      <c r="LAP346" s="84"/>
      <c r="LAQ346" s="84"/>
      <c r="LAR346" s="84"/>
      <c r="LAS346" s="84"/>
      <c r="LAT346" s="84"/>
      <c r="LAU346" s="84"/>
      <c r="LAV346" s="84"/>
      <c r="LAW346" s="84"/>
      <c r="LAX346" s="84"/>
      <c r="LAY346" s="84"/>
      <c r="LAZ346" s="84"/>
      <c r="LBA346" s="84"/>
      <c r="LBB346" s="84"/>
      <c r="LBC346" s="84"/>
      <c r="LBD346" s="84"/>
      <c r="LBE346" s="84"/>
      <c r="LBF346" s="84"/>
      <c r="LBG346" s="84"/>
      <c r="LBH346" s="84"/>
      <c r="LBI346" s="84"/>
      <c r="LBJ346" s="84"/>
      <c r="LBK346" s="84"/>
      <c r="LBL346" s="84"/>
      <c r="LBM346" s="84"/>
      <c r="LBN346" s="84"/>
      <c r="LBO346" s="84"/>
      <c r="LBP346" s="84"/>
      <c r="LBQ346" s="84"/>
      <c r="LBR346" s="84"/>
      <c r="LBS346" s="84"/>
      <c r="LBT346" s="84"/>
      <c r="LBU346" s="84"/>
      <c r="LBV346" s="84"/>
      <c r="LBW346" s="84"/>
      <c r="LBX346" s="84"/>
      <c r="LBY346" s="84"/>
      <c r="LBZ346" s="84"/>
      <c r="LCA346" s="84"/>
      <c r="LCB346" s="84"/>
      <c r="LCC346" s="84"/>
      <c r="LCD346" s="84"/>
      <c r="LCE346" s="84"/>
      <c r="LCF346" s="84"/>
      <c r="LCG346" s="84"/>
      <c r="LCH346" s="84"/>
      <c r="LCI346" s="84"/>
      <c r="LCJ346" s="84"/>
      <c r="LCK346" s="84"/>
      <c r="LCL346" s="84"/>
      <c r="LCM346" s="84"/>
      <c r="LCN346" s="84"/>
      <c r="LCO346" s="84"/>
      <c r="LCP346" s="84"/>
      <c r="LCQ346" s="84"/>
      <c r="LCR346" s="84"/>
      <c r="LCS346" s="84"/>
      <c r="LCT346" s="84"/>
      <c r="LCU346" s="84"/>
      <c r="LCV346" s="84"/>
      <c r="LCW346" s="84"/>
      <c r="LCX346" s="84"/>
      <c r="LCY346" s="84"/>
      <c r="LCZ346" s="84"/>
      <c r="LDA346" s="84"/>
      <c r="LDB346" s="84"/>
      <c r="LDC346" s="84"/>
      <c r="LDD346" s="84"/>
      <c r="LDE346" s="84"/>
      <c r="LDF346" s="84"/>
      <c r="LDG346" s="84"/>
      <c r="LDH346" s="84"/>
      <c r="LDI346" s="84"/>
      <c r="LDJ346" s="84"/>
      <c r="LDK346" s="84"/>
      <c r="LDL346" s="84"/>
      <c r="LDM346" s="84"/>
      <c r="LDN346" s="84"/>
      <c r="LDO346" s="84"/>
      <c r="LDP346" s="84"/>
      <c r="LDQ346" s="84"/>
      <c r="LDR346" s="84"/>
      <c r="LDS346" s="84"/>
      <c r="LDT346" s="84"/>
      <c r="LDU346" s="84"/>
      <c r="LDV346" s="84"/>
      <c r="LDW346" s="84"/>
      <c r="LDX346" s="84"/>
      <c r="LDY346" s="84"/>
      <c r="LDZ346" s="84"/>
      <c r="LEA346" s="84"/>
      <c r="LEB346" s="84"/>
      <c r="LEC346" s="84"/>
      <c r="LED346" s="84"/>
      <c r="LEE346" s="84"/>
      <c r="LEF346" s="84"/>
      <c r="LEG346" s="84"/>
      <c r="LEH346" s="84"/>
      <c r="LEI346" s="84"/>
      <c r="LEJ346" s="84"/>
      <c r="LEK346" s="84"/>
      <c r="LEL346" s="84"/>
      <c r="LEM346" s="84"/>
      <c r="LEN346" s="84"/>
      <c r="LEO346" s="84"/>
      <c r="LEP346" s="84"/>
      <c r="LEQ346" s="84"/>
      <c r="LER346" s="84"/>
      <c r="LES346" s="84"/>
      <c r="LET346" s="84"/>
      <c r="LEU346" s="84"/>
      <c r="LEV346" s="84"/>
      <c r="LEW346" s="84"/>
      <c r="LEX346" s="84"/>
      <c r="LEY346" s="84"/>
      <c r="LEZ346" s="84"/>
      <c r="LFA346" s="84"/>
      <c r="LFB346" s="84"/>
      <c r="LFC346" s="84"/>
      <c r="LFD346" s="84"/>
      <c r="LFE346" s="84"/>
      <c r="LFF346" s="84"/>
      <c r="LFG346" s="84"/>
      <c r="LFH346" s="84"/>
      <c r="LFI346" s="84"/>
      <c r="LFJ346" s="84"/>
      <c r="LFK346" s="84"/>
      <c r="LFL346" s="84"/>
      <c r="LFM346" s="84"/>
      <c r="LFN346" s="84"/>
      <c r="LFO346" s="84"/>
      <c r="LFP346" s="84"/>
      <c r="LFQ346" s="84"/>
      <c r="LFR346" s="84"/>
      <c r="LFS346" s="84"/>
      <c r="LFT346" s="84"/>
      <c r="LFU346" s="84"/>
      <c r="LFV346" s="84"/>
      <c r="LFW346" s="84"/>
      <c r="LFX346" s="84"/>
      <c r="LFY346" s="84"/>
      <c r="LFZ346" s="84"/>
      <c r="LGA346" s="84"/>
      <c r="LGB346" s="84"/>
      <c r="LGC346" s="84"/>
      <c r="LGD346" s="84"/>
      <c r="LGE346" s="84"/>
      <c r="LGF346" s="84"/>
      <c r="LGG346" s="84"/>
      <c r="LGH346" s="84"/>
      <c r="LGI346" s="84"/>
      <c r="LGJ346" s="84"/>
      <c r="LGK346" s="84"/>
      <c r="LGL346" s="84"/>
      <c r="LGM346" s="84"/>
      <c r="LGN346" s="84"/>
      <c r="LGO346" s="84"/>
      <c r="LGP346" s="84"/>
      <c r="LGQ346" s="84"/>
      <c r="LGR346" s="84"/>
      <c r="LGS346" s="84"/>
      <c r="LGT346" s="84"/>
      <c r="LGU346" s="84"/>
      <c r="LGV346" s="84"/>
      <c r="LGW346" s="84"/>
      <c r="LGX346" s="84"/>
      <c r="LGY346" s="84"/>
      <c r="LGZ346" s="84"/>
      <c r="LHA346" s="84"/>
      <c r="LHB346" s="84"/>
      <c r="LHC346" s="84"/>
      <c r="LHD346" s="84"/>
      <c r="LHE346" s="84"/>
      <c r="LHF346" s="84"/>
      <c r="LHG346" s="84"/>
      <c r="LHH346" s="84"/>
      <c r="LHI346" s="84"/>
      <c r="LHJ346" s="84"/>
      <c r="LHK346" s="84"/>
      <c r="LHL346" s="84"/>
      <c r="LHM346" s="84"/>
      <c r="LHN346" s="84"/>
      <c r="LHO346" s="84"/>
      <c r="LHP346" s="84"/>
      <c r="LHQ346" s="84"/>
      <c r="LHR346" s="84"/>
      <c r="LHS346" s="84"/>
      <c r="LHT346" s="84"/>
      <c r="LHU346" s="84"/>
      <c r="LHV346" s="84"/>
      <c r="LHW346" s="84"/>
      <c r="LHX346" s="84"/>
      <c r="LHY346" s="84"/>
      <c r="LHZ346" s="84"/>
      <c r="LIA346" s="84"/>
      <c r="LIB346" s="84"/>
      <c r="LIC346" s="84"/>
      <c r="LID346" s="84"/>
      <c r="LIE346" s="84"/>
      <c r="LIF346" s="84"/>
      <c r="LIG346" s="84"/>
      <c r="LIH346" s="84"/>
      <c r="LII346" s="84"/>
      <c r="LIJ346" s="84"/>
      <c r="LIK346" s="84"/>
      <c r="LIL346" s="84"/>
      <c r="LIM346" s="84"/>
      <c r="LIN346" s="84"/>
      <c r="LIO346" s="84"/>
      <c r="LIP346" s="84"/>
      <c r="LIQ346" s="84"/>
      <c r="LIR346" s="84"/>
      <c r="LIS346" s="84"/>
      <c r="LIT346" s="84"/>
      <c r="LIU346" s="84"/>
      <c r="LIV346" s="84"/>
      <c r="LIW346" s="84"/>
      <c r="LIX346" s="84"/>
      <c r="LIY346" s="84"/>
      <c r="LIZ346" s="84"/>
      <c r="LJA346" s="84"/>
      <c r="LJB346" s="84"/>
      <c r="LJC346" s="84"/>
      <c r="LJD346" s="84"/>
      <c r="LJE346" s="84"/>
      <c r="LJF346" s="84"/>
      <c r="LJG346" s="84"/>
      <c r="LJH346" s="84"/>
      <c r="LJI346" s="84"/>
      <c r="LJJ346" s="84"/>
      <c r="LJK346" s="84"/>
      <c r="LJL346" s="84"/>
      <c r="LJM346" s="84"/>
      <c r="LJN346" s="84"/>
      <c r="LJO346" s="84"/>
      <c r="LJP346" s="84"/>
      <c r="LJQ346" s="84"/>
      <c r="LJR346" s="84"/>
      <c r="LJS346" s="84"/>
      <c r="LJT346" s="84"/>
      <c r="LJU346" s="84"/>
      <c r="LJV346" s="84"/>
      <c r="LJW346" s="84"/>
      <c r="LJX346" s="84"/>
      <c r="LJY346" s="84"/>
      <c r="LJZ346" s="84"/>
      <c r="LKA346" s="84"/>
      <c r="LKB346" s="84"/>
      <c r="LKC346" s="84"/>
      <c r="LKD346" s="84"/>
      <c r="LKE346" s="84"/>
      <c r="LKF346" s="84"/>
      <c r="LKG346" s="84"/>
      <c r="LKH346" s="84"/>
      <c r="LKI346" s="84"/>
      <c r="LKJ346" s="84"/>
      <c r="LKK346" s="84"/>
      <c r="LKL346" s="84"/>
      <c r="LKM346" s="84"/>
      <c r="LKN346" s="84"/>
      <c r="LKO346" s="84"/>
      <c r="LKP346" s="84"/>
      <c r="LKQ346" s="84"/>
      <c r="LKR346" s="84"/>
      <c r="LKS346" s="84"/>
      <c r="LKT346" s="84"/>
      <c r="LKU346" s="84"/>
      <c r="LKV346" s="84"/>
      <c r="LKW346" s="84"/>
      <c r="LKX346" s="84"/>
      <c r="LKY346" s="84"/>
      <c r="LKZ346" s="84"/>
      <c r="LLA346" s="84"/>
      <c r="LLB346" s="84"/>
      <c r="LLC346" s="84"/>
      <c r="LLD346" s="84"/>
      <c r="LLE346" s="84"/>
      <c r="LLF346" s="84"/>
      <c r="LLG346" s="84"/>
      <c r="LLH346" s="84"/>
      <c r="LLI346" s="84"/>
      <c r="LLJ346" s="84"/>
      <c r="LLK346" s="84"/>
      <c r="LLL346" s="84"/>
      <c r="LLM346" s="84"/>
      <c r="LLN346" s="84"/>
      <c r="LLO346" s="84"/>
      <c r="LLP346" s="84"/>
      <c r="LLQ346" s="84"/>
      <c r="LLR346" s="84"/>
      <c r="LLS346" s="84"/>
      <c r="LLT346" s="84"/>
      <c r="LLU346" s="84"/>
      <c r="LLV346" s="84"/>
      <c r="LLW346" s="84"/>
      <c r="LLX346" s="84"/>
      <c r="LLY346" s="84"/>
      <c r="LLZ346" s="84"/>
      <c r="LMA346" s="84"/>
      <c r="LMB346" s="84"/>
      <c r="LMC346" s="84"/>
      <c r="LMD346" s="84"/>
      <c r="LME346" s="84"/>
      <c r="LMF346" s="84"/>
      <c r="LMG346" s="84"/>
      <c r="LMH346" s="84"/>
      <c r="LMI346" s="84"/>
      <c r="LMJ346" s="84"/>
      <c r="LMK346" s="84"/>
      <c r="LML346" s="84"/>
      <c r="LMM346" s="84"/>
      <c r="LMN346" s="84"/>
      <c r="LMO346" s="84"/>
      <c r="LMP346" s="84"/>
      <c r="LMQ346" s="84"/>
      <c r="LMR346" s="84"/>
      <c r="LMS346" s="84"/>
      <c r="LMT346" s="84"/>
      <c r="LMU346" s="84"/>
      <c r="LMV346" s="84"/>
      <c r="LMW346" s="84"/>
      <c r="LMX346" s="84"/>
      <c r="LMY346" s="84"/>
      <c r="LMZ346" s="84"/>
      <c r="LNA346" s="84"/>
      <c r="LNB346" s="84"/>
      <c r="LNC346" s="84"/>
      <c r="LND346" s="84"/>
      <c r="LNE346" s="84"/>
      <c r="LNF346" s="84"/>
      <c r="LNG346" s="84"/>
      <c r="LNH346" s="84"/>
      <c r="LNI346" s="84"/>
      <c r="LNJ346" s="84"/>
      <c r="LNK346" s="84"/>
      <c r="LNL346" s="84"/>
      <c r="LNM346" s="84"/>
      <c r="LNN346" s="84"/>
      <c r="LNO346" s="84"/>
      <c r="LNP346" s="84"/>
      <c r="LNQ346" s="84"/>
      <c r="LNR346" s="84"/>
      <c r="LNS346" s="84"/>
      <c r="LNT346" s="84"/>
      <c r="LNU346" s="84"/>
      <c r="LNV346" s="84"/>
      <c r="LNW346" s="84"/>
      <c r="LNX346" s="84"/>
      <c r="LNY346" s="84"/>
      <c r="LNZ346" s="84"/>
      <c r="LOA346" s="84"/>
      <c r="LOB346" s="84"/>
      <c r="LOC346" s="84"/>
      <c r="LOD346" s="84"/>
      <c r="LOE346" s="84"/>
      <c r="LOF346" s="84"/>
      <c r="LOG346" s="84"/>
      <c r="LOH346" s="84"/>
      <c r="LOI346" s="84"/>
      <c r="LOJ346" s="84"/>
      <c r="LOK346" s="84"/>
      <c r="LOL346" s="84"/>
      <c r="LOM346" s="84"/>
      <c r="LON346" s="84"/>
      <c r="LOO346" s="84"/>
      <c r="LOP346" s="84"/>
      <c r="LOQ346" s="84"/>
      <c r="LOR346" s="84"/>
      <c r="LOS346" s="84"/>
      <c r="LOT346" s="84"/>
      <c r="LOU346" s="84"/>
      <c r="LOV346" s="84"/>
      <c r="LOW346" s="84"/>
      <c r="LOX346" s="84"/>
      <c r="LOY346" s="84"/>
      <c r="LOZ346" s="84"/>
      <c r="LPA346" s="84"/>
      <c r="LPB346" s="84"/>
      <c r="LPC346" s="84"/>
      <c r="LPD346" s="84"/>
      <c r="LPE346" s="84"/>
      <c r="LPF346" s="84"/>
      <c r="LPG346" s="84"/>
      <c r="LPH346" s="84"/>
      <c r="LPI346" s="84"/>
      <c r="LPJ346" s="84"/>
      <c r="LPK346" s="84"/>
      <c r="LPL346" s="84"/>
      <c r="LPM346" s="84"/>
      <c r="LPN346" s="84"/>
      <c r="LPO346" s="84"/>
      <c r="LPP346" s="84"/>
      <c r="LPQ346" s="84"/>
      <c r="LPR346" s="84"/>
      <c r="LPS346" s="84"/>
      <c r="LPT346" s="84"/>
      <c r="LPU346" s="84"/>
      <c r="LPV346" s="84"/>
      <c r="LPW346" s="84"/>
      <c r="LPX346" s="84"/>
      <c r="LPY346" s="84"/>
      <c r="LPZ346" s="84"/>
      <c r="LQA346" s="84"/>
      <c r="LQB346" s="84"/>
      <c r="LQC346" s="84"/>
      <c r="LQD346" s="84"/>
      <c r="LQE346" s="84"/>
      <c r="LQF346" s="84"/>
      <c r="LQG346" s="84"/>
      <c r="LQH346" s="84"/>
      <c r="LQI346" s="84"/>
      <c r="LQJ346" s="84"/>
      <c r="LQK346" s="84"/>
      <c r="LQL346" s="84"/>
      <c r="LQM346" s="84"/>
      <c r="LQN346" s="84"/>
      <c r="LQO346" s="84"/>
      <c r="LQP346" s="84"/>
      <c r="LQQ346" s="84"/>
      <c r="LQR346" s="84"/>
      <c r="LQS346" s="84"/>
      <c r="LQT346" s="84"/>
      <c r="LQU346" s="84"/>
      <c r="LQV346" s="84"/>
      <c r="LQW346" s="84"/>
      <c r="LQX346" s="84"/>
      <c r="LQY346" s="84"/>
      <c r="LQZ346" s="84"/>
      <c r="LRA346" s="84"/>
      <c r="LRB346" s="84"/>
      <c r="LRC346" s="84"/>
      <c r="LRD346" s="84"/>
      <c r="LRE346" s="84"/>
      <c r="LRF346" s="84"/>
      <c r="LRG346" s="84"/>
      <c r="LRH346" s="84"/>
      <c r="LRI346" s="84"/>
      <c r="LRJ346" s="84"/>
      <c r="LRK346" s="84"/>
      <c r="LRL346" s="84"/>
      <c r="LRM346" s="84"/>
      <c r="LRN346" s="84"/>
      <c r="LRO346" s="84"/>
      <c r="LRP346" s="84"/>
      <c r="LRQ346" s="84"/>
      <c r="LRR346" s="84"/>
      <c r="LRS346" s="84"/>
      <c r="LRT346" s="84"/>
      <c r="LRU346" s="84"/>
      <c r="LRV346" s="84"/>
      <c r="LRW346" s="84"/>
      <c r="LRX346" s="84"/>
      <c r="LRY346" s="84"/>
      <c r="LRZ346" s="84"/>
      <c r="LSA346" s="84"/>
      <c r="LSB346" s="84"/>
      <c r="LSC346" s="84"/>
      <c r="LSD346" s="84"/>
      <c r="LSE346" s="84"/>
      <c r="LSF346" s="84"/>
      <c r="LSG346" s="84"/>
      <c r="LSH346" s="84"/>
      <c r="LSI346" s="84"/>
      <c r="LSJ346" s="84"/>
      <c r="LSK346" s="84"/>
      <c r="LSL346" s="84"/>
      <c r="LSM346" s="84"/>
      <c r="LSN346" s="84"/>
      <c r="LSO346" s="84"/>
      <c r="LSP346" s="84"/>
      <c r="LSQ346" s="84"/>
      <c r="LSR346" s="84"/>
      <c r="LSS346" s="84"/>
      <c r="LST346" s="84"/>
      <c r="LSU346" s="84"/>
      <c r="LSV346" s="84"/>
      <c r="LSW346" s="84"/>
      <c r="LSX346" s="84"/>
      <c r="LSY346" s="84"/>
      <c r="LSZ346" s="84"/>
      <c r="LTA346" s="84"/>
      <c r="LTB346" s="84"/>
      <c r="LTC346" s="84"/>
      <c r="LTD346" s="84"/>
      <c r="LTE346" s="84"/>
      <c r="LTF346" s="84"/>
      <c r="LTG346" s="84"/>
      <c r="LTH346" s="84"/>
      <c r="LTI346" s="84"/>
      <c r="LTJ346" s="84"/>
      <c r="LTK346" s="84"/>
      <c r="LTL346" s="84"/>
      <c r="LTM346" s="84"/>
      <c r="LTN346" s="84"/>
      <c r="LTO346" s="84"/>
      <c r="LTP346" s="84"/>
      <c r="LTQ346" s="84"/>
      <c r="LTR346" s="84"/>
      <c r="LTS346" s="84"/>
      <c r="LTT346" s="84"/>
      <c r="LTU346" s="84"/>
      <c r="LTV346" s="84"/>
      <c r="LTW346" s="84"/>
      <c r="LTX346" s="84"/>
      <c r="LTY346" s="84"/>
      <c r="LTZ346" s="84"/>
      <c r="LUA346" s="84"/>
      <c r="LUB346" s="84"/>
      <c r="LUC346" s="84"/>
      <c r="LUD346" s="84"/>
      <c r="LUE346" s="84"/>
      <c r="LUF346" s="84"/>
      <c r="LUG346" s="84"/>
      <c r="LUH346" s="84"/>
      <c r="LUI346" s="84"/>
      <c r="LUJ346" s="84"/>
      <c r="LUK346" s="84"/>
      <c r="LUL346" s="84"/>
      <c r="LUM346" s="84"/>
      <c r="LUN346" s="84"/>
      <c r="LUO346" s="84"/>
      <c r="LUP346" s="84"/>
      <c r="LUQ346" s="84"/>
      <c r="LUR346" s="84"/>
      <c r="LUS346" s="84"/>
      <c r="LUT346" s="84"/>
      <c r="LUU346" s="84"/>
      <c r="LUV346" s="84"/>
      <c r="LUW346" s="84"/>
      <c r="LUX346" s="84"/>
      <c r="LUY346" s="84"/>
      <c r="LUZ346" s="84"/>
      <c r="LVA346" s="84"/>
      <c r="LVB346" s="84"/>
      <c r="LVC346" s="84"/>
      <c r="LVD346" s="84"/>
      <c r="LVE346" s="84"/>
      <c r="LVF346" s="84"/>
      <c r="LVG346" s="84"/>
      <c r="LVH346" s="84"/>
      <c r="LVI346" s="84"/>
      <c r="LVJ346" s="84"/>
      <c r="LVK346" s="84"/>
      <c r="LVL346" s="84"/>
      <c r="LVM346" s="84"/>
      <c r="LVN346" s="84"/>
      <c r="LVO346" s="84"/>
      <c r="LVP346" s="84"/>
      <c r="LVQ346" s="84"/>
      <c r="LVR346" s="84"/>
      <c r="LVS346" s="84"/>
      <c r="LVT346" s="84"/>
      <c r="LVU346" s="84"/>
      <c r="LVV346" s="84"/>
      <c r="LVW346" s="84"/>
      <c r="LVX346" s="84"/>
      <c r="LVY346" s="84"/>
      <c r="LVZ346" s="84"/>
      <c r="LWA346" s="84"/>
      <c r="LWB346" s="84"/>
      <c r="LWC346" s="84"/>
      <c r="LWD346" s="84"/>
      <c r="LWE346" s="84"/>
      <c r="LWF346" s="84"/>
      <c r="LWG346" s="84"/>
      <c r="LWH346" s="84"/>
      <c r="LWI346" s="84"/>
      <c r="LWJ346" s="84"/>
      <c r="LWK346" s="84"/>
      <c r="LWL346" s="84"/>
      <c r="LWM346" s="84"/>
      <c r="LWN346" s="84"/>
      <c r="LWO346" s="84"/>
      <c r="LWP346" s="84"/>
      <c r="LWQ346" s="84"/>
      <c r="LWR346" s="84"/>
      <c r="LWS346" s="84"/>
      <c r="LWT346" s="84"/>
      <c r="LWU346" s="84"/>
      <c r="LWV346" s="84"/>
      <c r="LWW346" s="84"/>
      <c r="LWX346" s="84"/>
      <c r="LWY346" s="84"/>
      <c r="LWZ346" s="84"/>
      <c r="LXA346" s="84"/>
      <c r="LXB346" s="84"/>
      <c r="LXC346" s="84"/>
      <c r="LXD346" s="84"/>
      <c r="LXE346" s="84"/>
      <c r="LXF346" s="84"/>
      <c r="LXG346" s="84"/>
      <c r="LXH346" s="84"/>
      <c r="LXI346" s="84"/>
      <c r="LXJ346" s="84"/>
      <c r="LXK346" s="84"/>
      <c r="LXL346" s="84"/>
      <c r="LXM346" s="84"/>
      <c r="LXN346" s="84"/>
      <c r="LXO346" s="84"/>
      <c r="LXP346" s="84"/>
      <c r="LXQ346" s="84"/>
      <c r="LXR346" s="84"/>
      <c r="LXS346" s="84"/>
      <c r="LXT346" s="84"/>
      <c r="LXU346" s="84"/>
      <c r="LXV346" s="84"/>
      <c r="LXW346" s="84"/>
      <c r="LXX346" s="84"/>
      <c r="LXY346" s="84"/>
      <c r="LXZ346" s="84"/>
      <c r="LYA346" s="84"/>
      <c r="LYB346" s="84"/>
      <c r="LYC346" s="84"/>
      <c r="LYD346" s="84"/>
      <c r="LYE346" s="84"/>
      <c r="LYF346" s="84"/>
      <c r="LYG346" s="84"/>
      <c r="LYH346" s="84"/>
      <c r="LYI346" s="84"/>
      <c r="LYJ346" s="84"/>
      <c r="LYK346" s="84"/>
      <c r="LYL346" s="84"/>
      <c r="LYM346" s="84"/>
      <c r="LYN346" s="84"/>
      <c r="LYO346" s="84"/>
      <c r="LYP346" s="84"/>
      <c r="LYQ346" s="84"/>
      <c r="LYR346" s="84"/>
      <c r="LYS346" s="84"/>
      <c r="LYT346" s="84"/>
      <c r="LYU346" s="84"/>
      <c r="LYV346" s="84"/>
      <c r="LYW346" s="84"/>
      <c r="LYX346" s="84"/>
      <c r="LYY346" s="84"/>
      <c r="LYZ346" s="84"/>
      <c r="LZA346" s="84"/>
      <c r="LZB346" s="84"/>
      <c r="LZC346" s="84"/>
      <c r="LZD346" s="84"/>
      <c r="LZE346" s="84"/>
      <c r="LZF346" s="84"/>
      <c r="LZG346" s="84"/>
      <c r="LZH346" s="84"/>
      <c r="LZI346" s="84"/>
      <c r="LZJ346" s="84"/>
      <c r="LZK346" s="84"/>
      <c r="LZL346" s="84"/>
      <c r="LZM346" s="84"/>
      <c r="LZN346" s="84"/>
      <c r="LZO346" s="84"/>
      <c r="LZP346" s="84"/>
      <c r="LZQ346" s="84"/>
      <c r="LZR346" s="84"/>
      <c r="LZS346" s="84"/>
      <c r="LZT346" s="84"/>
      <c r="LZU346" s="84"/>
      <c r="LZV346" s="84"/>
      <c r="LZW346" s="84"/>
      <c r="LZX346" s="84"/>
      <c r="LZY346" s="84"/>
      <c r="LZZ346" s="84"/>
      <c r="MAA346" s="84"/>
      <c r="MAB346" s="84"/>
      <c r="MAC346" s="84"/>
      <c r="MAD346" s="84"/>
      <c r="MAE346" s="84"/>
      <c r="MAF346" s="84"/>
      <c r="MAG346" s="84"/>
      <c r="MAH346" s="84"/>
      <c r="MAI346" s="84"/>
      <c r="MAJ346" s="84"/>
      <c r="MAK346" s="84"/>
      <c r="MAL346" s="84"/>
      <c r="MAM346" s="84"/>
      <c r="MAN346" s="84"/>
      <c r="MAO346" s="84"/>
      <c r="MAP346" s="84"/>
      <c r="MAQ346" s="84"/>
      <c r="MAR346" s="84"/>
      <c r="MAS346" s="84"/>
      <c r="MAT346" s="84"/>
      <c r="MAU346" s="84"/>
      <c r="MAV346" s="84"/>
      <c r="MAW346" s="84"/>
      <c r="MAX346" s="84"/>
      <c r="MAY346" s="84"/>
      <c r="MAZ346" s="84"/>
      <c r="MBA346" s="84"/>
      <c r="MBB346" s="84"/>
      <c r="MBC346" s="84"/>
      <c r="MBD346" s="84"/>
      <c r="MBE346" s="84"/>
      <c r="MBF346" s="84"/>
      <c r="MBG346" s="84"/>
      <c r="MBH346" s="84"/>
      <c r="MBI346" s="84"/>
      <c r="MBJ346" s="84"/>
      <c r="MBK346" s="84"/>
      <c r="MBL346" s="84"/>
      <c r="MBM346" s="84"/>
      <c r="MBN346" s="84"/>
      <c r="MBO346" s="84"/>
      <c r="MBP346" s="84"/>
      <c r="MBQ346" s="84"/>
      <c r="MBR346" s="84"/>
      <c r="MBS346" s="84"/>
      <c r="MBT346" s="84"/>
      <c r="MBU346" s="84"/>
      <c r="MBV346" s="84"/>
      <c r="MBW346" s="84"/>
      <c r="MBX346" s="84"/>
      <c r="MBY346" s="84"/>
      <c r="MBZ346" s="84"/>
      <c r="MCA346" s="84"/>
      <c r="MCB346" s="84"/>
      <c r="MCC346" s="84"/>
      <c r="MCD346" s="84"/>
      <c r="MCE346" s="84"/>
      <c r="MCF346" s="84"/>
      <c r="MCG346" s="84"/>
      <c r="MCH346" s="84"/>
      <c r="MCI346" s="84"/>
      <c r="MCJ346" s="84"/>
      <c r="MCK346" s="84"/>
      <c r="MCL346" s="84"/>
      <c r="MCM346" s="84"/>
      <c r="MCN346" s="84"/>
      <c r="MCO346" s="84"/>
      <c r="MCP346" s="84"/>
      <c r="MCQ346" s="84"/>
      <c r="MCR346" s="84"/>
      <c r="MCS346" s="84"/>
      <c r="MCT346" s="84"/>
      <c r="MCU346" s="84"/>
      <c r="MCV346" s="84"/>
      <c r="MCW346" s="84"/>
      <c r="MCX346" s="84"/>
      <c r="MCY346" s="84"/>
      <c r="MCZ346" s="84"/>
      <c r="MDA346" s="84"/>
      <c r="MDB346" s="84"/>
      <c r="MDC346" s="84"/>
      <c r="MDD346" s="84"/>
      <c r="MDE346" s="84"/>
      <c r="MDF346" s="84"/>
      <c r="MDG346" s="84"/>
      <c r="MDH346" s="84"/>
      <c r="MDI346" s="84"/>
      <c r="MDJ346" s="84"/>
      <c r="MDK346" s="84"/>
      <c r="MDL346" s="84"/>
      <c r="MDM346" s="84"/>
      <c r="MDN346" s="84"/>
      <c r="MDO346" s="84"/>
      <c r="MDP346" s="84"/>
      <c r="MDQ346" s="84"/>
      <c r="MDR346" s="84"/>
      <c r="MDS346" s="84"/>
      <c r="MDT346" s="84"/>
      <c r="MDU346" s="84"/>
      <c r="MDV346" s="84"/>
      <c r="MDW346" s="84"/>
      <c r="MDX346" s="84"/>
      <c r="MDY346" s="84"/>
      <c r="MDZ346" s="84"/>
      <c r="MEA346" s="84"/>
      <c r="MEB346" s="84"/>
      <c r="MEC346" s="84"/>
      <c r="MED346" s="84"/>
      <c r="MEE346" s="84"/>
      <c r="MEF346" s="84"/>
      <c r="MEG346" s="84"/>
      <c r="MEH346" s="84"/>
      <c r="MEI346" s="84"/>
      <c r="MEJ346" s="84"/>
      <c r="MEK346" s="84"/>
      <c r="MEL346" s="84"/>
      <c r="MEM346" s="84"/>
      <c r="MEN346" s="84"/>
      <c r="MEO346" s="84"/>
      <c r="MEP346" s="84"/>
      <c r="MEQ346" s="84"/>
      <c r="MER346" s="84"/>
      <c r="MES346" s="84"/>
      <c r="MET346" s="84"/>
      <c r="MEU346" s="84"/>
      <c r="MEV346" s="84"/>
      <c r="MEW346" s="84"/>
      <c r="MEX346" s="84"/>
      <c r="MEY346" s="84"/>
      <c r="MEZ346" s="84"/>
      <c r="MFA346" s="84"/>
      <c r="MFB346" s="84"/>
      <c r="MFC346" s="84"/>
      <c r="MFD346" s="84"/>
      <c r="MFE346" s="84"/>
      <c r="MFF346" s="84"/>
      <c r="MFG346" s="84"/>
      <c r="MFH346" s="84"/>
      <c r="MFI346" s="84"/>
      <c r="MFJ346" s="84"/>
      <c r="MFK346" s="84"/>
      <c r="MFL346" s="84"/>
      <c r="MFM346" s="84"/>
      <c r="MFN346" s="84"/>
      <c r="MFO346" s="84"/>
      <c r="MFP346" s="84"/>
      <c r="MFQ346" s="84"/>
      <c r="MFR346" s="84"/>
      <c r="MFS346" s="84"/>
      <c r="MFT346" s="84"/>
      <c r="MFU346" s="84"/>
      <c r="MFV346" s="84"/>
      <c r="MFW346" s="84"/>
      <c r="MFX346" s="84"/>
      <c r="MFY346" s="84"/>
      <c r="MFZ346" s="84"/>
      <c r="MGA346" s="84"/>
      <c r="MGB346" s="84"/>
      <c r="MGC346" s="84"/>
      <c r="MGD346" s="84"/>
      <c r="MGE346" s="84"/>
      <c r="MGF346" s="84"/>
      <c r="MGG346" s="84"/>
      <c r="MGH346" s="84"/>
      <c r="MGI346" s="84"/>
      <c r="MGJ346" s="84"/>
      <c r="MGK346" s="84"/>
      <c r="MGL346" s="84"/>
      <c r="MGM346" s="84"/>
      <c r="MGN346" s="84"/>
      <c r="MGO346" s="84"/>
      <c r="MGP346" s="84"/>
      <c r="MGQ346" s="84"/>
      <c r="MGR346" s="84"/>
      <c r="MGS346" s="84"/>
      <c r="MGT346" s="84"/>
      <c r="MGU346" s="84"/>
      <c r="MGV346" s="84"/>
      <c r="MGW346" s="84"/>
      <c r="MGX346" s="84"/>
      <c r="MGY346" s="84"/>
      <c r="MGZ346" s="84"/>
      <c r="MHA346" s="84"/>
      <c r="MHB346" s="84"/>
      <c r="MHC346" s="84"/>
      <c r="MHD346" s="84"/>
      <c r="MHE346" s="84"/>
      <c r="MHF346" s="84"/>
      <c r="MHG346" s="84"/>
      <c r="MHH346" s="84"/>
      <c r="MHI346" s="84"/>
      <c r="MHJ346" s="84"/>
      <c r="MHK346" s="84"/>
      <c r="MHL346" s="84"/>
      <c r="MHM346" s="84"/>
      <c r="MHN346" s="84"/>
      <c r="MHO346" s="84"/>
      <c r="MHP346" s="84"/>
      <c r="MHQ346" s="84"/>
      <c r="MHR346" s="84"/>
      <c r="MHS346" s="84"/>
      <c r="MHT346" s="84"/>
      <c r="MHU346" s="84"/>
      <c r="MHV346" s="84"/>
      <c r="MHW346" s="84"/>
      <c r="MHX346" s="84"/>
      <c r="MHY346" s="84"/>
      <c r="MHZ346" s="84"/>
      <c r="MIA346" s="84"/>
      <c r="MIB346" s="84"/>
      <c r="MIC346" s="84"/>
      <c r="MID346" s="84"/>
      <c r="MIE346" s="84"/>
      <c r="MIF346" s="84"/>
      <c r="MIG346" s="84"/>
      <c r="MIH346" s="84"/>
      <c r="MII346" s="84"/>
      <c r="MIJ346" s="84"/>
      <c r="MIK346" s="84"/>
      <c r="MIL346" s="84"/>
      <c r="MIM346" s="84"/>
      <c r="MIN346" s="84"/>
      <c r="MIO346" s="84"/>
      <c r="MIP346" s="84"/>
      <c r="MIQ346" s="84"/>
      <c r="MIR346" s="84"/>
      <c r="MIS346" s="84"/>
      <c r="MIT346" s="84"/>
      <c r="MIU346" s="84"/>
      <c r="MIV346" s="84"/>
      <c r="MIW346" s="84"/>
      <c r="MIX346" s="84"/>
      <c r="MIY346" s="84"/>
      <c r="MIZ346" s="84"/>
      <c r="MJA346" s="84"/>
      <c r="MJB346" s="84"/>
      <c r="MJC346" s="84"/>
      <c r="MJD346" s="84"/>
      <c r="MJE346" s="84"/>
      <c r="MJF346" s="84"/>
      <c r="MJG346" s="84"/>
      <c r="MJH346" s="84"/>
      <c r="MJI346" s="84"/>
      <c r="MJJ346" s="84"/>
      <c r="MJK346" s="84"/>
      <c r="MJL346" s="84"/>
      <c r="MJM346" s="84"/>
      <c r="MJN346" s="84"/>
      <c r="MJO346" s="84"/>
      <c r="MJP346" s="84"/>
      <c r="MJQ346" s="84"/>
      <c r="MJR346" s="84"/>
      <c r="MJS346" s="84"/>
      <c r="MJT346" s="84"/>
      <c r="MJU346" s="84"/>
      <c r="MJV346" s="84"/>
      <c r="MJW346" s="84"/>
      <c r="MJX346" s="84"/>
      <c r="MJY346" s="84"/>
      <c r="MJZ346" s="84"/>
      <c r="MKA346" s="84"/>
      <c r="MKB346" s="84"/>
      <c r="MKC346" s="84"/>
      <c r="MKD346" s="84"/>
      <c r="MKE346" s="84"/>
      <c r="MKF346" s="84"/>
      <c r="MKG346" s="84"/>
      <c r="MKH346" s="84"/>
      <c r="MKI346" s="84"/>
      <c r="MKJ346" s="84"/>
      <c r="MKK346" s="84"/>
      <c r="MKL346" s="84"/>
      <c r="MKM346" s="84"/>
      <c r="MKN346" s="84"/>
      <c r="MKO346" s="84"/>
      <c r="MKP346" s="84"/>
      <c r="MKQ346" s="84"/>
      <c r="MKR346" s="84"/>
      <c r="MKS346" s="84"/>
      <c r="MKT346" s="84"/>
      <c r="MKU346" s="84"/>
      <c r="MKV346" s="84"/>
      <c r="MKW346" s="84"/>
      <c r="MKX346" s="84"/>
      <c r="MKY346" s="84"/>
      <c r="MKZ346" s="84"/>
      <c r="MLA346" s="84"/>
      <c r="MLB346" s="84"/>
      <c r="MLC346" s="84"/>
      <c r="MLD346" s="84"/>
      <c r="MLE346" s="84"/>
      <c r="MLF346" s="84"/>
      <c r="MLG346" s="84"/>
      <c r="MLH346" s="84"/>
      <c r="MLI346" s="84"/>
      <c r="MLJ346" s="84"/>
      <c r="MLK346" s="84"/>
      <c r="MLL346" s="84"/>
      <c r="MLM346" s="84"/>
      <c r="MLN346" s="84"/>
      <c r="MLO346" s="84"/>
      <c r="MLP346" s="84"/>
      <c r="MLQ346" s="84"/>
      <c r="MLR346" s="84"/>
      <c r="MLS346" s="84"/>
      <c r="MLT346" s="84"/>
      <c r="MLU346" s="84"/>
      <c r="MLV346" s="84"/>
      <c r="MLW346" s="84"/>
      <c r="MLX346" s="84"/>
      <c r="MLY346" s="84"/>
      <c r="MLZ346" s="84"/>
      <c r="MMA346" s="84"/>
      <c r="MMB346" s="84"/>
      <c r="MMC346" s="84"/>
      <c r="MMD346" s="84"/>
      <c r="MME346" s="84"/>
      <c r="MMF346" s="84"/>
      <c r="MMG346" s="84"/>
      <c r="MMH346" s="84"/>
      <c r="MMI346" s="84"/>
      <c r="MMJ346" s="84"/>
      <c r="MMK346" s="84"/>
      <c r="MML346" s="84"/>
      <c r="MMM346" s="84"/>
      <c r="MMN346" s="84"/>
      <c r="MMO346" s="84"/>
      <c r="MMP346" s="84"/>
      <c r="MMQ346" s="84"/>
      <c r="MMR346" s="84"/>
      <c r="MMS346" s="84"/>
      <c r="MMT346" s="84"/>
      <c r="MMU346" s="84"/>
      <c r="MMV346" s="84"/>
      <c r="MMW346" s="84"/>
      <c r="MMX346" s="84"/>
      <c r="MMY346" s="84"/>
      <c r="MMZ346" s="84"/>
      <c r="MNA346" s="84"/>
      <c r="MNB346" s="84"/>
      <c r="MNC346" s="84"/>
      <c r="MND346" s="84"/>
      <c r="MNE346" s="84"/>
      <c r="MNF346" s="84"/>
      <c r="MNG346" s="84"/>
      <c r="MNH346" s="84"/>
      <c r="MNI346" s="84"/>
      <c r="MNJ346" s="84"/>
      <c r="MNK346" s="84"/>
      <c r="MNL346" s="84"/>
      <c r="MNM346" s="84"/>
      <c r="MNN346" s="84"/>
      <c r="MNO346" s="84"/>
      <c r="MNP346" s="84"/>
      <c r="MNQ346" s="84"/>
      <c r="MNR346" s="84"/>
      <c r="MNS346" s="84"/>
      <c r="MNT346" s="84"/>
      <c r="MNU346" s="84"/>
      <c r="MNV346" s="84"/>
      <c r="MNW346" s="84"/>
      <c r="MNX346" s="84"/>
      <c r="MNY346" s="84"/>
      <c r="MNZ346" s="84"/>
      <c r="MOA346" s="84"/>
      <c r="MOB346" s="84"/>
      <c r="MOC346" s="84"/>
      <c r="MOD346" s="84"/>
      <c r="MOE346" s="84"/>
      <c r="MOF346" s="84"/>
      <c r="MOG346" s="84"/>
      <c r="MOH346" s="84"/>
      <c r="MOI346" s="84"/>
      <c r="MOJ346" s="84"/>
      <c r="MOK346" s="84"/>
      <c r="MOL346" s="84"/>
      <c r="MOM346" s="84"/>
      <c r="MON346" s="84"/>
      <c r="MOO346" s="84"/>
      <c r="MOP346" s="84"/>
      <c r="MOQ346" s="84"/>
      <c r="MOR346" s="84"/>
      <c r="MOS346" s="84"/>
      <c r="MOT346" s="84"/>
      <c r="MOU346" s="84"/>
      <c r="MOV346" s="84"/>
      <c r="MOW346" s="84"/>
      <c r="MOX346" s="84"/>
      <c r="MOY346" s="84"/>
      <c r="MOZ346" s="84"/>
      <c r="MPA346" s="84"/>
      <c r="MPB346" s="84"/>
      <c r="MPC346" s="84"/>
      <c r="MPD346" s="84"/>
      <c r="MPE346" s="84"/>
      <c r="MPF346" s="84"/>
      <c r="MPG346" s="84"/>
      <c r="MPH346" s="84"/>
      <c r="MPI346" s="84"/>
      <c r="MPJ346" s="84"/>
      <c r="MPK346" s="84"/>
      <c r="MPL346" s="84"/>
      <c r="MPM346" s="84"/>
      <c r="MPN346" s="84"/>
      <c r="MPO346" s="84"/>
      <c r="MPP346" s="84"/>
      <c r="MPQ346" s="84"/>
      <c r="MPR346" s="84"/>
      <c r="MPS346" s="84"/>
      <c r="MPT346" s="84"/>
      <c r="MPU346" s="84"/>
      <c r="MPV346" s="84"/>
      <c r="MPW346" s="84"/>
      <c r="MPX346" s="84"/>
      <c r="MPY346" s="84"/>
      <c r="MPZ346" s="84"/>
      <c r="MQA346" s="84"/>
      <c r="MQB346" s="84"/>
      <c r="MQC346" s="84"/>
      <c r="MQD346" s="84"/>
      <c r="MQE346" s="84"/>
      <c r="MQF346" s="84"/>
      <c r="MQG346" s="84"/>
      <c r="MQH346" s="84"/>
      <c r="MQI346" s="84"/>
      <c r="MQJ346" s="84"/>
      <c r="MQK346" s="84"/>
      <c r="MQL346" s="84"/>
      <c r="MQM346" s="84"/>
      <c r="MQN346" s="84"/>
      <c r="MQO346" s="84"/>
      <c r="MQP346" s="84"/>
      <c r="MQQ346" s="84"/>
      <c r="MQR346" s="84"/>
      <c r="MQS346" s="84"/>
      <c r="MQT346" s="84"/>
      <c r="MQU346" s="84"/>
      <c r="MQV346" s="84"/>
      <c r="MQW346" s="84"/>
      <c r="MQX346" s="84"/>
      <c r="MQY346" s="84"/>
      <c r="MQZ346" s="84"/>
      <c r="MRA346" s="84"/>
      <c r="MRB346" s="84"/>
      <c r="MRC346" s="84"/>
      <c r="MRD346" s="84"/>
      <c r="MRE346" s="84"/>
      <c r="MRF346" s="84"/>
      <c r="MRG346" s="84"/>
      <c r="MRH346" s="84"/>
      <c r="MRI346" s="84"/>
      <c r="MRJ346" s="84"/>
      <c r="MRK346" s="84"/>
      <c r="MRL346" s="84"/>
      <c r="MRM346" s="84"/>
      <c r="MRN346" s="84"/>
      <c r="MRO346" s="84"/>
      <c r="MRP346" s="84"/>
      <c r="MRQ346" s="84"/>
      <c r="MRR346" s="84"/>
      <c r="MRS346" s="84"/>
      <c r="MRT346" s="84"/>
      <c r="MRU346" s="84"/>
      <c r="MRV346" s="84"/>
      <c r="MRW346" s="84"/>
      <c r="MRX346" s="84"/>
      <c r="MRY346" s="84"/>
      <c r="MRZ346" s="84"/>
      <c r="MSA346" s="84"/>
      <c r="MSB346" s="84"/>
      <c r="MSC346" s="84"/>
      <c r="MSD346" s="84"/>
      <c r="MSE346" s="84"/>
      <c r="MSF346" s="84"/>
      <c r="MSG346" s="84"/>
      <c r="MSH346" s="84"/>
      <c r="MSI346" s="84"/>
      <c r="MSJ346" s="84"/>
      <c r="MSK346" s="84"/>
      <c r="MSL346" s="84"/>
      <c r="MSM346" s="84"/>
      <c r="MSN346" s="84"/>
      <c r="MSO346" s="84"/>
      <c r="MSP346" s="84"/>
      <c r="MSQ346" s="84"/>
      <c r="MSR346" s="84"/>
      <c r="MSS346" s="84"/>
      <c r="MST346" s="84"/>
      <c r="MSU346" s="84"/>
      <c r="MSV346" s="84"/>
      <c r="MSW346" s="84"/>
      <c r="MSX346" s="84"/>
      <c r="MSY346" s="84"/>
      <c r="MSZ346" s="84"/>
      <c r="MTA346" s="84"/>
      <c r="MTB346" s="84"/>
      <c r="MTC346" s="84"/>
      <c r="MTD346" s="84"/>
      <c r="MTE346" s="84"/>
      <c r="MTF346" s="84"/>
      <c r="MTG346" s="84"/>
      <c r="MTH346" s="84"/>
      <c r="MTI346" s="84"/>
      <c r="MTJ346" s="84"/>
      <c r="MTK346" s="84"/>
      <c r="MTL346" s="84"/>
      <c r="MTM346" s="84"/>
      <c r="MTN346" s="84"/>
      <c r="MTO346" s="84"/>
      <c r="MTP346" s="84"/>
      <c r="MTQ346" s="84"/>
      <c r="MTR346" s="84"/>
      <c r="MTS346" s="84"/>
      <c r="MTT346" s="84"/>
      <c r="MTU346" s="84"/>
      <c r="MTV346" s="84"/>
      <c r="MTW346" s="84"/>
      <c r="MTX346" s="84"/>
      <c r="MTY346" s="84"/>
      <c r="MTZ346" s="84"/>
      <c r="MUA346" s="84"/>
      <c r="MUB346" s="84"/>
      <c r="MUC346" s="84"/>
      <c r="MUD346" s="84"/>
      <c r="MUE346" s="84"/>
      <c r="MUF346" s="84"/>
      <c r="MUG346" s="84"/>
      <c r="MUH346" s="84"/>
      <c r="MUI346" s="84"/>
      <c r="MUJ346" s="84"/>
      <c r="MUK346" s="84"/>
      <c r="MUL346" s="84"/>
      <c r="MUM346" s="84"/>
      <c r="MUN346" s="84"/>
      <c r="MUO346" s="84"/>
      <c r="MUP346" s="84"/>
      <c r="MUQ346" s="84"/>
      <c r="MUR346" s="84"/>
      <c r="MUS346" s="84"/>
      <c r="MUT346" s="84"/>
      <c r="MUU346" s="84"/>
      <c r="MUV346" s="84"/>
      <c r="MUW346" s="84"/>
      <c r="MUX346" s="84"/>
      <c r="MUY346" s="84"/>
      <c r="MUZ346" s="84"/>
      <c r="MVA346" s="84"/>
      <c r="MVB346" s="84"/>
      <c r="MVC346" s="84"/>
      <c r="MVD346" s="84"/>
      <c r="MVE346" s="84"/>
      <c r="MVF346" s="84"/>
      <c r="MVG346" s="84"/>
      <c r="MVH346" s="84"/>
      <c r="MVI346" s="84"/>
      <c r="MVJ346" s="84"/>
      <c r="MVK346" s="84"/>
      <c r="MVL346" s="84"/>
      <c r="MVM346" s="84"/>
      <c r="MVN346" s="84"/>
      <c r="MVO346" s="84"/>
      <c r="MVP346" s="84"/>
      <c r="MVQ346" s="84"/>
      <c r="MVR346" s="84"/>
      <c r="MVS346" s="84"/>
      <c r="MVT346" s="84"/>
      <c r="MVU346" s="84"/>
      <c r="MVV346" s="84"/>
      <c r="MVW346" s="84"/>
      <c r="MVX346" s="84"/>
      <c r="MVY346" s="84"/>
      <c r="MVZ346" s="84"/>
      <c r="MWA346" s="84"/>
      <c r="MWB346" s="84"/>
      <c r="MWC346" s="84"/>
      <c r="MWD346" s="84"/>
      <c r="MWE346" s="84"/>
      <c r="MWF346" s="84"/>
      <c r="MWG346" s="84"/>
      <c r="MWH346" s="84"/>
      <c r="MWI346" s="84"/>
      <c r="MWJ346" s="84"/>
      <c r="MWK346" s="84"/>
      <c r="MWL346" s="84"/>
      <c r="MWM346" s="84"/>
      <c r="MWN346" s="84"/>
      <c r="MWO346" s="84"/>
      <c r="MWP346" s="84"/>
      <c r="MWQ346" s="84"/>
      <c r="MWR346" s="84"/>
      <c r="MWS346" s="84"/>
      <c r="MWT346" s="84"/>
      <c r="MWU346" s="84"/>
      <c r="MWV346" s="84"/>
      <c r="MWW346" s="84"/>
      <c r="MWX346" s="84"/>
      <c r="MWY346" s="84"/>
      <c r="MWZ346" s="84"/>
      <c r="MXA346" s="84"/>
      <c r="MXB346" s="84"/>
      <c r="MXC346" s="84"/>
      <c r="MXD346" s="84"/>
      <c r="MXE346" s="84"/>
      <c r="MXF346" s="84"/>
      <c r="MXG346" s="84"/>
      <c r="MXH346" s="84"/>
      <c r="MXI346" s="84"/>
      <c r="MXJ346" s="84"/>
      <c r="MXK346" s="84"/>
      <c r="MXL346" s="84"/>
      <c r="MXM346" s="84"/>
      <c r="MXN346" s="84"/>
      <c r="MXO346" s="84"/>
      <c r="MXP346" s="84"/>
      <c r="MXQ346" s="84"/>
      <c r="MXR346" s="84"/>
      <c r="MXS346" s="84"/>
      <c r="MXT346" s="84"/>
      <c r="MXU346" s="84"/>
      <c r="MXV346" s="84"/>
      <c r="MXW346" s="84"/>
      <c r="MXX346" s="84"/>
      <c r="MXY346" s="84"/>
      <c r="MXZ346" s="84"/>
      <c r="MYA346" s="84"/>
      <c r="MYB346" s="84"/>
      <c r="MYC346" s="84"/>
      <c r="MYD346" s="84"/>
      <c r="MYE346" s="84"/>
      <c r="MYF346" s="84"/>
      <c r="MYG346" s="84"/>
      <c r="MYH346" s="84"/>
      <c r="MYI346" s="84"/>
      <c r="MYJ346" s="84"/>
      <c r="MYK346" s="84"/>
      <c r="MYL346" s="84"/>
      <c r="MYM346" s="84"/>
      <c r="MYN346" s="84"/>
      <c r="MYO346" s="84"/>
      <c r="MYP346" s="84"/>
      <c r="MYQ346" s="84"/>
      <c r="MYR346" s="84"/>
      <c r="MYS346" s="84"/>
      <c r="MYT346" s="84"/>
      <c r="MYU346" s="84"/>
      <c r="MYV346" s="84"/>
      <c r="MYW346" s="84"/>
      <c r="MYX346" s="84"/>
      <c r="MYY346" s="84"/>
      <c r="MYZ346" s="84"/>
      <c r="MZA346" s="84"/>
      <c r="MZB346" s="84"/>
      <c r="MZC346" s="84"/>
      <c r="MZD346" s="84"/>
      <c r="MZE346" s="84"/>
      <c r="MZF346" s="84"/>
      <c r="MZG346" s="84"/>
      <c r="MZH346" s="84"/>
      <c r="MZI346" s="84"/>
      <c r="MZJ346" s="84"/>
      <c r="MZK346" s="84"/>
      <c r="MZL346" s="84"/>
      <c r="MZM346" s="84"/>
      <c r="MZN346" s="84"/>
      <c r="MZO346" s="84"/>
      <c r="MZP346" s="84"/>
      <c r="MZQ346" s="84"/>
      <c r="MZR346" s="84"/>
      <c r="MZS346" s="84"/>
      <c r="MZT346" s="84"/>
      <c r="MZU346" s="84"/>
      <c r="MZV346" s="84"/>
      <c r="MZW346" s="84"/>
      <c r="MZX346" s="84"/>
      <c r="MZY346" s="84"/>
      <c r="MZZ346" s="84"/>
      <c r="NAA346" s="84"/>
      <c r="NAB346" s="84"/>
      <c r="NAC346" s="84"/>
      <c r="NAD346" s="84"/>
      <c r="NAE346" s="84"/>
      <c r="NAF346" s="84"/>
      <c r="NAG346" s="84"/>
      <c r="NAH346" s="84"/>
      <c r="NAI346" s="84"/>
      <c r="NAJ346" s="84"/>
      <c r="NAK346" s="84"/>
      <c r="NAL346" s="84"/>
      <c r="NAM346" s="84"/>
      <c r="NAN346" s="84"/>
      <c r="NAO346" s="84"/>
      <c r="NAP346" s="84"/>
      <c r="NAQ346" s="84"/>
      <c r="NAR346" s="84"/>
      <c r="NAS346" s="84"/>
      <c r="NAT346" s="84"/>
      <c r="NAU346" s="84"/>
      <c r="NAV346" s="84"/>
      <c r="NAW346" s="84"/>
      <c r="NAX346" s="84"/>
      <c r="NAY346" s="84"/>
      <c r="NAZ346" s="84"/>
      <c r="NBA346" s="84"/>
      <c r="NBB346" s="84"/>
      <c r="NBC346" s="84"/>
      <c r="NBD346" s="84"/>
      <c r="NBE346" s="84"/>
      <c r="NBF346" s="84"/>
      <c r="NBG346" s="84"/>
      <c r="NBH346" s="84"/>
      <c r="NBI346" s="84"/>
      <c r="NBJ346" s="84"/>
      <c r="NBK346" s="84"/>
      <c r="NBL346" s="84"/>
      <c r="NBM346" s="84"/>
      <c r="NBN346" s="84"/>
      <c r="NBO346" s="84"/>
      <c r="NBP346" s="84"/>
      <c r="NBQ346" s="84"/>
      <c r="NBR346" s="84"/>
      <c r="NBS346" s="84"/>
      <c r="NBT346" s="84"/>
      <c r="NBU346" s="84"/>
      <c r="NBV346" s="84"/>
      <c r="NBW346" s="84"/>
      <c r="NBX346" s="84"/>
      <c r="NBY346" s="84"/>
      <c r="NBZ346" s="84"/>
      <c r="NCA346" s="84"/>
      <c r="NCB346" s="84"/>
      <c r="NCC346" s="84"/>
      <c r="NCD346" s="84"/>
      <c r="NCE346" s="84"/>
      <c r="NCF346" s="84"/>
      <c r="NCG346" s="84"/>
      <c r="NCH346" s="84"/>
      <c r="NCI346" s="84"/>
      <c r="NCJ346" s="84"/>
      <c r="NCK346" s="84"/>
      <c r="NCL346" s="84"/>
      <c r="NCM346" s="84"/>
      <c r="NCN346" s="84"/>
      <c r="NCO346" s="84"/>
      <c r="NCP346" s="84"/>
      <c r="NCQ346" s="84"/>
      <c r="NCR346" s="84"/>
      <c r="NCS346" s="84"/>
      <c r="NCT346" s="84"/>
      <c r="NCU346" s="84"/>
      <c r="NCV346" s="84"/>
      <c r="NCW346" s="84"/>
      <c r="NCX346" s="84"/>
      <c r="NCY346" s="84"/>
      <c r="NCZ346" s="84"/>
      <c r="NDA346" s="84"/>
      <c r="NDB346" s="84"/>
      <c r="NDC346" s="84"/>
      <c r="NDD346" s="84"/>
      <c r="NDE346" s="84"/>
      <c r="NDF346" s="84"/>
      <c r="NDG346" s="84"/>
      <c r="NDH346" s="84"/>
      <c r="NDI346" s="84"/>
      <c r="NDJ346" s="84"/>
      <c r="NDK346" s="84"/>
      <c r="NDL346" s="84"/>
      <c r="NDM346" s="84"/>
      <c r="NDN346" s="84"/>
      <c r="NDO346" s="84"/>
      <c r="NDP346" s="84"/>
      <c r="NDQ346" s="84"/>
      <c r="NDR346" s="84"/>
      <c r="NDS346" s="84"/>
      <c r="NDT346" s="84"/>
      <c r="NDU346" s="84"/>
      <c r="NDV346" s="84"/>
      <c r="NDW346" s="84"/>
      <c r="NDX346" s="84"/>
      <c r="NDY346" s="84"/>
      <c r="NDZ346" s="84"/>
      <c r="NEA346" s="84"/>
      <c r="NEB346" s="84"/>
      <c r="NEC346" s="84"/>
      <c r="NED346" s="84"/>
      <c r="NEE346" s="84"/>
      <c r="NEF346" s="84"/>
      <c r="NEG346" s="84"/>
      <c r="NEH346" s="84"/>
      <c r="NEI346" s="84"/>
      <c r="NEJ346" s="84"/>
      <c r="NEK346" s="84"/>
      <c r="NEL346" s="84"/>
      <c r="NEM346" s="84"/>
      <c r="NEN346" s="84"/>
      <c r="NEO346" s="84"/>
      <c r="NEP346" s="84"/>
      <c r="NEQ346" s="84"/>
      <c r="NER346" s="84"/>
      <c r="NES346" s="84"/>
      <c r="NET346" s="84"/>
      <c r="NEU346" s="84"/>
      <c r="NEV346" s="84"/>
      <c r="NEW346" s="84"/>
      <c r="NEX346" s="84"/>
      <c r="NEY346" s="84"/>
      <c r="NEZ346" s="84"/>
      <c r="NFA346" s="84"/>
      <c r="NFB346" s="84"/>
      <c r="NFC346" s="84"/>
      <c r="NFD346" s="84"/>
      <c r="NFE346" s="84"/>
      <c r="NFF346" s="84"/>
      <c r="NFG346" s="84"/>
      <c r="NFH346" s="84"/>
      <c r="NFI346" s="84"/>
      <c r="NFJ346" s="84"/>
      <c r="NFK346" s="84"/>
      <c r="NFL346" s="84"/>
      <c r="NFM346" s="84"/>
      <c r="NFN346" s="84"/>
      <c r="NFO346" s="84"/>
      <c r="NFP346" s="84"/>
      <c r="NFQ346" s="84"/>
      <c r="NFR346" s="84"/>
      <c r="NFS346" s="84"/>
      <c r="NFT346" s="84"/>
      <c r="NFU346" s="84"/>
      <c r="NFV346" s="84"/>
      <c r="NFW346" s="84"/>
      <c r="NFX346" s="84"/>
      <c r="NFY346" s="84"/>
      <c r="NFZ346" s="84"/>
      <c r="NGA346" s="84"/>
      <c r="NGB346" s="84"/>
      <c r="NGC346" s="84"/>
      <c r="NGD346" s="84"/>
      <c r="NGE346" s="84"/>
      <c r="NGF346" s="84"/>
      <c r="NGG346" s="84"/>
      <c r="NGH346" s="84"/>
      <c r="NGI346" s="84"/>
      <c r="NGJ346" s="84"/>
      <c r="NGK346" s="84"/>
      <c r="NGL346" s="84"/>
      <c r="NGM346" s="84"/>
      <c r="NGN346" s="84"/>
      <c r="NGO346" s="84"/>
      <c r="NGP346" s="84"/>
      <c r="NGQ346" s="84"/>
      <c r="NGR346" s="84"/>
      <c r="NGS346" s="84"/>
      <c r="NGT346" s="84"/>
      <c r="NGU346" s="84"/>
      <c r="NGV346" s="84"/>
      <c r="NGW346" s="84"/>
      <c r="NGX346" s="84"/>
      <c r="NGY346" s="84"/>
      <c r="NGZ346" s="84"/>
      <c r="NHA346" s="84"/>
      <c r="NHB346" s="84"/>
      <c r="NHC346" s="84"/>
      <c r="NHD346" s="84"/>
      <c r="NHE346" s="84"/>
      <c r="NHF346" s="84"/>
      <c r="NHG346" s="84"/>
      <c r="NHH346" s="84"/>
      <c r="NHI346" s="84"/>
      <c r="NHJ346" s="84"/>
      <c r="NHK346" s="84"/>
      <c r="NHL346" s="84"/>
      <c r="NHM346" s="84"/>
      <c r="NHN346" s="84"/>
      <c r="NHO346" s="84"/>
      <c r="NHP346" s="84"/>
      <c r="NHQ346" s="84"/>
      <c r="NHR346" s="84"/>
      <c r="NHS346" s="84"/>
      <c r="NHT346" s="84"/>
      <c r="NHU346" s="84"/>
      <c r="NHV346" s="84"/>
      <c r="NHW346" s="84"/>
      <c r="NHX346" s="84"/>
      <c r="NHY346" s="84"/>
      <c r="NHZ346" s="84"/>
      <c r="NIA346" s="84"/>
      <c r="NIB346" s="84"/>
      <c r="NIC346" s="84"/>
      <c r="NID346" s="84"/>
      <c r="NIE346" s="84"/>
      <c r="NIF346" s="84"/>
      <c r="NIG346" s="84"/>
      <c r="NIH346" s="84"/>
      <c r="NII346" s="84"/>
      <c r="NIJ346" s="84"/>
      <c r="NIK346" s="84"/>
      <c r="NIL346" s="84"/>
      <c r="NIM346" s="84"/>
      <c r="NIN346" s="84"/>
      <c r="NIO346" s="84"/>
      <c r="NIP346" s="84"/>
      <c r="NIQ346" s="84"/>
      <c r="NIR346" s="84"/>
      <c r="NIS346" s="84"/>
      <c r="NIT346" s="84"/>
      <c r="NIU346" s="84"/>
      <c r="NIV346" s="84"/>
      <c r="NIW346" s="84"/>
      <c r="NIX346" s="84"/>
      <c r="NIY346" s="84"/>
      <c r="NIZ346" s="84"/>
      <c r="NJA346" s="84"/>
      <c r="NJB346" s="84"/>
      <c r="NJC346" s="84"/>
      <c r="NJD346" s="84"/>
      <c r="NJE346" s="84"/>
      <c r="NJF346" s="84"/>
      <c r="NJG346" s="84"/>
      <c r="NJH346" s="84"/>
      <c r="NJI346" s="84"/>
      <c r="NJJ346" s="84"/>
      <c r="NJK346" s="84"/>
      <c r="NJL346" s="84"/>
      <c r="NJM346" s="84"/>
      <c r="NJN346" s="84"/>
      <c r="NJO346" s="84"/>
      <c r="NJP346" s="84"/>
      <c r="NJQ346" s="84"/>
      <c r="NJR346" s="84"/>
      <c r="NJS346" s="84"/>
      <c r="NJT346" s="84"/>
      <c r="NJU346" s="84"/>
      <c r="NJV346" s="84"/>
      <c r="NJW346" s="84"/>
      <c r="NJX346" s="84"/>
      <c r="NJY346" s="84"/>
      <c r="NJZ346" s="84"/>
      <c r="NKA346" s="84"/>
      <c r="NKB346" s="84"/>
      <c r="NKC346" s="84"/>
      <c r="NKD346" s="84"/>
      <c r="NKE346" s="84"/>
      <c r="NKF346" s="84"/>
      <c r="NKG346" s="84"/>
      <c r="NKH346" s="84"/>
      <c r="NKI346" s="84"/>
      <c r="NKJ346" s="84"/>
      <c r="NKK346" s="84"/>
      <c r="NKL346" s="84"/>
      <c r="NKM346" s="84"/>
      <c r="NKN346" s="84"/>
      <c r="NKO346" s="84"/>
      <c r="NKP346" s="84"/>
      <c r="NKQ346" s="84"/>
      <c r="NKR346" s="84"/>
      <c r="NKS346" s="84"/>
      <c r="NKT346" s="84"/>
      <c r="NKU346" s="84"/>
      <c r="NKV346" s="84"/>
      <c r="NKW346" s="84"/>
      <c r="NKX346" s="84"/>
      <c r="NKY346" s="84"/>
      <c r="NKZ346" s="84"/>
      <c r="NLA346" s="84"/>
      <c r="NLB346" s="84"/>
      <c r="NLC346" s="84"/>
      <c r="NLD346" s="84"/>
      <c r="NLE346" s="84"/>
      <c r="NLF346" s="84"/>
      <c r="NLG346" s="84"/>
      <c r="NLH346" s="84"/>
      <c r="NLI346" s="84"/>
      <c r="NLJ346" s="84"/>
      <c r="NLK346" s="84"/>
      <c r="NLL346" s="84"/>
      <c r="NLM346" s="84"/>
      <c r="NLN346" s="84"/>
      <c r="NLO346" s="84"/>
      <c r="NLP346" s="84"/>
      <c r="NLQ346" s="84"/>
      <c r="NLR346" s="84"/>
      <c r="NLS346" s="84"/>
      <c r="NLT346" s="84"/>
      <c r="NLU346" s="84"/>
      <c r="NLV346" s="84"/>
      <c r="NLW346" s="84"/>
      <c r="NLX346" s="84"/>
      <c r="NLY346" s="84"/>
      <c r="NLZ346" s="84"/>
      <c r="NMA346" s="84"/>
      <c r="NMB346" s="84"/>
      <c r="NMC346" s="84"/>
      <c r="NMD346" s="84"/>
      <c r="NME346" s="84"/>
      <c r="NMF346" s="84"/>
      <c r="NMG346" s="84"/>
      <c r="NMH346" s="84"/>
      <c r="NMI346" s="84"/>
      <c r="NMJ346" s="84"/>
      <c r="NMK346" s="84"/>
      <c r="NML346" s="84"/>
      <c r="NMM346" s="84"/>
      <c r="NMN346" s="84"/>
      <c r="NMO346" s="84"/>
      <c r="NMP346" s="84"/>
      <c r="NMQ346" s="84"/>
      <c r="NMR346" s="84"/>
      <c r="NMS346" s="84"/>
      <c r="NMT346" s="84"/>
      <c r="NMU346" s="84"/>
      <c r="NMV346" s="84"/>
      <c r="NMW346" s="84"/>
      <c r="NMX346" s="84"/>
      <c r="NMY346" s="84"/>
      <c r="NMZ346" s="84"/>
      <c r="NNA346" s="84"/>
      <c r="NNB346" s="84"/>
      <c r="NNC346" s="84"/>
      <c r="NND346" s="84"/>
      <c r="NNE346" s="84"/>
      <c r="NNF346" s="84"/>
      <c r="NNG346" s="84"/>
      <c r="NNH346" s="84"/>
      <c r="NNI346" s="84"/>
      <c r="NNJ346" s="84"/>
      <c r="NNK346" s="84"/>
      <c r="NNL346" s="84"/>
      <c r="NNM346" s="84"/>
      <c r="NNN346" s="84"/>
      <c r="NNO346" s="84"/>
      <c r="NNP346" s="84"/>
      <c r="NNQ346" s="84"/>
      <c r="NNR346" s="84"/>
      <c r="NNS346" s="84"/>
      <c r="NNT346" s="84"/>
      <c r="NNU346" s="84"/>
      <c r="NNV346" s="84"/>
      <c r="NNW346" s="84"/>
      <c r="NNX346" s="84"/>
      <c r="NNY346" s="84"/>
      <c r="NNZ346" s="84"/>
      <c r="NOA346" s="84"/>
      <c r="NOB346" s="84"/>
      <c r="NOC346" s="84"/>
      <c r="NOD346" s="84"/>
      <c r="NOE346" s="84"/>
      <c r="NOF346" s="84"/>
      <c r="NOG346" s="84"/>
      <c r="NOH346" s="84"/>
      <c r="NOI346" s="84"/>
      <c r="NOJ346" s="84"/>
      <c r="NOK346" s="84"/>
      <c r="NOL346" s="84"/>
      <c r="NOM346" s="84"/>
      <c r="NON346" s="84"/>
      <c r="NOO346" s="84"/>
      <c r="NOP346" s="84"/>
      <c r="NOQ346" s="84"/>
      <c r="NOR346" s="84"/>
      <c r="NOS346" s="84"/>
      <c r="NOT346" s="84"/>
      <c r="NOU346" s="84"/>
      <c r="NOV346" s="84"/>
      <c r="NOW346" s="84"/>
      <c r="NOX346" s="84"/>
      <c r="NOY346" s="84"/>
      <c r="NOZ346" s="84"/>
      <c r="NPA346" s="84"/>
      <c r="NPB346" s="84"/>
      <c r="NPC346" s="84"/>
      <c r="NPD346" s="84"/>
      <c r="NPE346" s="84"/>
      <c r="NPF346" s="84"/>
      <c r="NPG346" s="84"/>
      <c r="NPH346" s="84"/>
      <c r="NPI346" s="84"/>
      <c r="NPJ346" s="84"/>
      <c r="NPK346" s="84"/>
      <c r="NPL346" s="84"/>
      <c r="NPM346" s="84"/>
      <c r="NPN346" s="84"/>
      <c r="NPO346" s="84"/>
      <c r="NPP346" s="84"/>
      <c r="NPQ346" s="84"/>
      <c r="NPR346" s="84"/>
      <c r="NPS346" s="84"/>
      <c r="NPT346" s="84"/>
      <c r="NPU346" s="84"/>
      <c r="NPV346" s="84"/>
      <c r="NPW346" s="84"/>
      <c r="NPX346" s="84"/>
      <c r="NPY346" s="84"/>
      <c r="NPZ346" s="84"/>
      <c r="NQA346" s="84"/>
      <c r="NQB346" s="84"/>
      <c r="NQC346" s="84"/>
      <c r="NQD346" s="84"/>
      <c r="NQE346" s="84"/>
      <c r="NQF346" s="84"/>
      <c r="NQG346" s="84"/>
      <c r="NQH346" s="84"/>
      <c r="NQI346" s="84"/>
      <c r="NQJ346" s="84"/>
      <c r="NQK346" s="84"/>
      <c r="NQL346" s="84"/>
      <c r="NQM346" s="84"/>
      <c r="NQN346" s="84"/>
      <c r="NQO346" s="84"/>
      <c r="NQP346" s="84"/>
      <c r="NQQ346" s="84"/>
      <c r="NQR346" s="84"/>
      <c r="NQS346" s="84"/>
      <c r="NQT346" s="84"/>
      <c r="NQU346" s="84"/>
      <c r="NQV346" s="84"/>
      <c r="NQW346" s="84"/>
      <c r="NQX346" s="84"/>
      <c r="NQY346" s="84"/>
      <c r="NQZ346" s="84"/>
      <c r="NRA346" s="84"/>
      <c r="NRB346" s="84"/>
      <c r="NRC346" s="84"/>
      <c r="NRD346" s="84"/>
      <c r="NRE346" s="84"/>
      <c r="NRF346" s="84"/>
      <c r="NRG346" s="84"/>
      <c r="NRH346" s="84"/>
      <c r="NRI346" s="84"/>
      <c r="NRJ346" s="84"/>
      <c r="NRK346" s="84"/>
      <c r="NRL346" s="84"/>
      <c r="NRM346" s="84"/>
      <c r="NRN346" s="84"/>
      <c r="NRO346" s="84"/>
      <c r="NRP346" s="84"/>
      <c r="NRQ346" s="84"/>
      <c r="NRR346" s="84"/>
      <c r="NRS346" s="84"/>
      <c r="NRT346" s="84"/>
      <c r="NRU346" s="84"/>
      <c r="NRV346" s="84"/>
      <c r="NRW346" s="84"/>
      <c r="NRX346" s="84"/>
      <c r="NRY346" s="84"/>
      <c r="NRZ346" s="84"/>
      <c r="NSA346" s="84"/>
      <c r="NSB346" s="84"/>
      <c r="NSC346" s="84"/>
      <c r="NSD346" s="84"/>
      <c r="NSE346" s="84"/>
      <c r="NSF346" s="84"/>
      <c r="NSG346" s="84"/>
      <c r="NSH346" s="84"/>
      <c r="NSI346" s="84"/>
      <c r="NSJ346" s="84"/>
      <c r="NSK346" s="84"/>
      <c r="NSL346" s="84"/>
      <c r="NSM346" s="84"/>
      <c r="NSN346" s="84"/>
      <c r="NSO346" s="84"/>
      <c r="NSP346" s="84"/>
      <c r="NSQ346" s="84"/>
      <c r="NSR346" s="84"/>
      <c r="NSS346" s="84"/>
      <c r="NST346" s="84"/>
      <c r="NSU346" s="84"/>
      <c r="NSV346" s="84"/>
      <c r="NSW346" s="84"/>
      <c r="NSX346" s="84"/>
      <c r="NSY346" s="84"/>
      <c r="NSZ346" s="84"/>
      <c r="NTA346" s="84"/>
      <c r="NTB346" s="84"/>
      <c r="NTC346" s="84"/>
      <c r="NTD346" s="84"/>
      <c r="NTE346" s="84"/>
      <c r="NTF346" s="84"/>
      <c r="NTG346" s="84"/>
      <c r="NTH346" s="84"/>
      <c r="NTI346" s="84"/>
      <c r="NTJ346" s="84"/>
      <c r="NTK346" s="84"/>
      <c r="NTL346" s="84"/>
      <c r="NTM346" s="84"/>
      <c r="NTN346" s="84"/>
      <c r="NTO346" s="84"/>
      <c r="NTP346" s="84"/>
      <c r="NTQ346" s="84"/>
      <c r="NTR346" s="84"/>
      <c r="NTS346" s="84"/>
      <c r="NTT346" s="84"/>
      <c r="NTU346" s="84"/>
      <c r="NTV346" s="84"/>
      <c r="NTW346" s="84"/>
      <c r="NTX346" s="84"/>
      <c r="NTY346" s="84"/>
      <c r="NTZ346" s="84"/>
      <c r="NUA346" s="84"/>
      <c r="NUB346" s="84"/>
      <c r="NUC346" s="84"/>
      <c r="NUD346" s="84"/>
      <c r="NUE346" s="84"/>
      <c r="NUF346" s="84"/>
      <c r="NUG346" s="84"/>
      <c r="NUH346" s="84"/>
      <c r="NUI346" s="84"/>
      <c r="NUJ346" s="84"/>
      <c r="NUK346" s="84"/>
      <c r="NUL346" s="84"/>
      <c r="NUM346" s="84"/>
      <c r="NUN346" s="84"/>
      <c r="NUO346" s="84"/>
      <c r="NUP346" s="84"/>
      <c r="NUQ346" s="84"/>
      <c r="NUR346" s="84"/>
      <c r="NUS346" s="84"/>
      <c r="NUT346" s="84"/>
      <c r="NUU346" s="84"/>
      <c r="NUV346" s="84"/>
      <c r="NUW346" s="84"/>
      <c r="NUX346" s="84"/>
      <c r="NUY346" s="84"/>
      <c r="NUZ346" s="84"/>
      <c r="NVA346" s="84"/>
      <c r="NVB346" s="84"/>
      <c r="NVC346" s="84"/>
      <c r="NVD346" s="84"/>
      <c r="NVE346" s="84"/>
      <c r="NVF346" s="84"/>
      <c r="NVG346" s="84"/>
      <c r="NVH346" s="84"/>
      <c r="NVI346" s="84"/>
      <c r="NVJ346" s="84"/>
      <c r="NVK346" s="84"/>
      <c r="NVL346" s="84"/>
      <c r="NVM346" s="84"/>
      <c r="NVN346" s="84"/>
      <c r="NVO346" s="84"/>
      <c r="NVP346" s="84"/>
      <c r="NVQ346" s="84"/>
      <c r="NVR346" s="84"/>
      <c r="NVS346" s="84"/>
      <c r="NVT346" s="84"/>
      <c r="NVU346" s="84"/>
      <c r="NVV346" s="84"/>
      <c r="NVW346" s="84"/>
      <c r="NVX346" s="84"/>
      <c r="NVY346" s="84"/>
      <c r="NVZ346" s="84"/>
      <c r="NWA346" s="84"/>
      <c r="NWB346" s="84"/>
      <c r="NWC346" s="84"/>
      <c r="NWD346" s="84"/>
      <c r="NWE346" s="84"/>
      <c r="NWF346" s="84"/>
      <c r="NWG346" s="84"/>
      <c r="NWH346" s="84"/>
      <c r="NWI346" s="84"/>
      <c r="NWJ346" s="84"/>
      <c r="NWK346" s="84"/>
      <c r="NWL346" s="84"/>
      <c r="NWM346" s="84"/>
      <c r="NWN346" s="84"/>
      <c r="NWO346" s="84"/>
      <c r="NWP346" s="84"/>
      <c r="NWQ346" s="84"/>
      <c r="NWR346" s="84"/>
      <c r="NWS346" s="84"/>
      <c r="NWT346" s="84"/>
      <c r="NWU346" s="84"/>
      <c r="NWV346" s="84"/>
      <c r="NWW346" s="84"/>
      <c r="NWX346" s="84"/>
      <c r="NWY346" s="84"/>
      <c r="NWZ346" s="84"/>
      <c r="NXA346" s="84"/>
      <c r="NXB346" s="84"/>
      <c r="NXC346" s="84"/>
      <c r="NXD346" s="84"/>
      <c r="NXE346" s="84"/>
      <c r="NXF346" s="84"/>
      <c r="NXG346" s="84"/>
      <c r="NXH346" s="84"/>
      <c r="NXI346" s="84"/>
      <c r="NXJ346" s="84"/>
      <c r="NXK346" s="84"/>
      <c r="NXL346" s="84"/>
      <c r="NXM346" s="84"/>
      <c r="NXN346" s="84"/>
      <c r="NXO346" s="84"/>
      <c r="NXP346" s="84"/>
      <c r="NXQ346" s="84"/>
      <c r="NXR346" s="84"/>
      <c r="NXS346" s="84"/>
      <c r="NXT346" s="84"/>
      <c r="NXU346" s="84"/>
      <c r="NXV346" s="84"/>
      <c r="NXW346" s="84"/>
      <c r="NXX346" s="84"/>
      <c r="NXY346" s="84"/>
      <c r="NXZ346" s="84"/>
      <c r="NYA346" s="84"/>
      <c r="NYB346" s="84"/>
      <c r="NYC346" s="84"/>
      <c r="NYD346" s="84"/>
      <c r="NYE346" s="84"/>
      <c r="NYF346" s="84"/>
      <c r="NYG346" s="84"/>
      <c r="NYH346" s="84"/>
      <c r="NYI346" s="84"/>
      <c r="NYJ346" s="84"/>
      <c r="NYK346" s="84"/>
      <c r="NYL346" s="84"/>
      <c r="NYM346" s="84"/>
      <c r="NYN346" s="84"/>
      <c r="NYO346" s="84"/>
      <c r="NYP346" s="84"/>
      <c r="NYQ346" s="84"/>
      <c r="NYR346" s="84"/>
      <c r="NYS346" s="84"/>
      <c r="NYT346" s="84"/>
      <c r="NYU346" s="84"/>
      <c r="NYV346" s="84"/>
      <c r="NYW346" s="84"/>
      <c r="NYX346" s="84"/>
      <c r="NYY346" s="84"/>
      <c r="NYZ346" s="84"/>
      <c r="NZA346" s="84"/>
      <c r="NZB346" s="84"/>
      <c r="NZC346" s="84"/>
      <c r="NZD346" s="84"/>
      <c r="NZE346" s="84"/>
      <c r="NZF346" s="84"/>
      <c r="NZG346" s="84"/>
      <c r="NZH346" s="84"/>
      <c r="NZI346" s="84"/>
      <c r="NZJ346" s="84"/>
      <c r="NZK346" s="84"/>
      <c r="NZL346" s="84"/>
      <c r="NZM346" s="84"/>
      <c r="NZN346" s="84"/>
      <c r="NZO346" s="84"/>
      <c r="NZP346" s="84"/>
      <c r="NZQ346" s="84"/>
      <c r="NZR346" s="84"/>
      <c r="NZS346" s="84"/>
      <c r="NZT346" s="84"/>
      <c r="NZU346" s="84"/>
      <c r="NZV346" s="84"/>
      <c r="NZW346" s="84"/>
      <c r="NZX346" s="84"/>
      <c r="NZY346" s="84"/>
      <c r="NZZ346" s="84"/>
      <c r="OAA346" s="84"/>
      <c r="OAB346" s="84"/>
      <c r="OAC346" s="84"/>
      <c r="OAD346" s="84"/>
      <c r="OAE346" s="84"/>
      <c r="OAF346" s="84"/>
      <c r="OAG346" s="84"/>
      <c r="OAH346" s="84"/>
      <c r="OAI346" s="84"/>
      <c r="OAJ346" s="84"/>
      <c r="OAK346" s="84"/>
      <c r="OAL346" s="84"/>
      <c r="OAM346" s="84"/>
      <c r="OAN346" s="84"/>
      <c r="OAO346" s="84"/>
      <c r="OAP346" s="84"/>
      <c r="OAQ346" s="84"/>
      <c r="OAR346" s="84"/>
      <c r="OAS346" s="84"/>
      <c r="OAT346" s="84"/>
      <c r="OAU346" s="84"/>
      <c r="OAV346" s="84"/>
      <c r="OAW346" s="84"/>
      <c r="OAX346" s="84"/>
      <c r="OAY346" s="84"/>
      <c r="OAZ346" s="84"/>
      <c r="OBA346" s="84"/>
      <c r="OBB346" s="84"/>
      <c r="OBC346" s="84"/>
      <c r="OBD346" s="84"/>
      <c r="OBE346" s="84"/>
      <c r="OBF346" s="84"/>
      <c r="OBG346" s="84"/>
      <c r="OBH346" s="84"/>
      <c r="OBI346" s="84"/>
      <c r="OBJ346" s="84"/>
      <c r="OBK346" s="84"/>
      <c r="OBL346" s="84"/>
      <c r="OBM346" s="84"/>
      <c r="OBN346" s="84"/>
      <c r="OBO346" s="84"/>
      <c r="OBP346" s="84"/>
      <c r="OBQ346" s="84"/>
      <c r="OBR346" s="84"/>
      <c r="OBS346" s="84"/>
      <c r="OBT346" s="84"/>
      <c r="OBU346" s="84"/>
      <c r="OBV346" s="84"/>
      <c r="OBW346" s="84"/>
      <c r="OBX346" s="84"/>
      <c r="OBY346" s="84"/>
      <c r="OBZ346" s="84"/>
      <c r="OCA346" s="84"/>
      <c r="OCB346" s="84"/>
      <c r="OCC346" s="84"/>
      <c r="OCD346" s="84"/>
      <c r="OCE346" s="84"/>
      <c r="OCF346" s="84"/>
      <c r="OCG346" s="84"/>
      <c r="OCH346" s="84"/>
      <c r="OCI346" s="84"/>
      <c r="OCJ346" s="84"/>
      <c r="OCK346" s="84"/>
      <c r="OCL346" s="84"/>
      <c r="OCM346" s="84"/>
      <c r="OCN346" s="84"/>
      <c r="OCO346" s="84"/>
      <c r="OCP346" s="84"/>
      <c r="OCQ346" s="84"/>
      <c r="OCR346" s="84"/>
      <c r="OCS346" s="84"/>
      <c r="OCT346" s="84"/>
      <c r="OCU346" s="84"/>
      <c r="OCV346" s="84"/>
      <c r="OCW346" s="84"/>
      <c r="OCX346" s="84"/>
      <c r="OCY346" s="84"/>
      <c r="OCZ346" s="84"/>
      <c r="ODA346" s="84"/>
      <c r="ODB346" s="84"/>
      <c r="ODC346" s="84"/>
      <c r="ODD346" s="84"/>
      <c r="ODE346" s="84"/>
      <c r="ODF346" s="84"/>
      <c r="ODG346" s="84"/>
      <c r="ODH346" s="84"/>
      <c r="ODI346" s="84"/>
      <c r="ODJ346" s="84"/>
      <c r="ODK346" s="84"/>
      <c r="ODL346" s="84"/>
      <c r="ODM346" s="84"/>
      <c r="ODN346" s="84"/>
      <c r="ODO346" s="84"/>
      <c r="ODP346" s="84"/>
      <c r="ODQ346" s="84"/>
      <c r="ODR346" s="84"/>
      <c r="ODS346" s="84"/>
      <c r="ODT346" s="84"/>
      <c r="ODU346" s="84"/>
      <c r="ODV346" s="84"/>
      <c r="ODW346" s="84"/>
      <c r="ODX346" s="84"/>
      <c r="ODY346" s="84"/>
      <c r="ODZ346" s="84"/>
      <c r="OEA346" s="84"/>
      <c r="OEB346" s="84"/>
      <c r="OEC346" s="84"/>
      <c r="OED346" s="84"/>
      <c r="OEE346" s="84"/>
      <c r="OEF346" s="84"/>
      <c r="OEG346" s="84"/>
      <c r="OEH346" s="84"/>
      <c r="OEI346" s="84"/>
      <c r="OEJ346" s="84"/>
      <c r="OEK346" s="84"/>
      <c r="OEL346" s="84"/>
      <c r="OEM346" s="84"/>
      <c r="OEN346" s="84"/>
      <c r="OEO346" s="84"/>
      <c r="OEP346" s="84"/>
      <c r="OEQ346" s="84"/>
      <c r="OER346" s="84"/>
      <c r="OES346" s="84"/>
      <c r="OET346" s="84"/>
      <c r="OEU346" s="84"/>
      <c r="OEV346" s="84"/>
      <c r="OEW346" s="84"/>
      <c r="OEX346" s="84"/>
      <c r="OEY346" s="84"/>
      <c r="OEZ346" s="84"/>
      <c r="OFA346" s="84"/>
      <c r="OFB346" s="84"/>
      <c r="OFC346" s="84"/>
      <c r="OFD346" s="84"/>
      <c r="OFE346" s="84"/>
      <c r="OFF346" s="84"/>
      <c r="OFG346" s="84"/>
      <c r="OFH346" s="84"/>
      <c r="OFI346" s="84"/>
      <c r="OFJ346" s="84"/>
      <c r="OFK346" s="84"/>
      <c r="OFL346" s="84"/>
      <c r="OFM346" s="84"/>
      <c r="OFN346" s="84"/>
      <c r="OFO346" s="84"/>
      <c r="OFP346" s="84"/>
      <c r="OFQ346" s="84"/>
      <c r="OFR346" s="84"/>
      <c r="OFS346" s="84"/>
      <c r="OFT346" s="84"/>
      <c r="OFU346" s="84"/>
      <c r="OFV346" s="84"/>
      <c r="OFW346" s="84"/>
      <c r="OFX346" s="84"/>
      <c r="OFY346" s="84"/>
      <c r="OFZ346" s="84"/>
      <c r="OGA346" s="84"/>
      <c r="OGB346" s="84"/>
      <c r="OGC346" s="84"/>
      <c r="OGD346" s="84"/>
      <c r="OGE346" s="84"/>
      <c r="OGF346" s="84"/>
      <c r="OGG346" s="84"/>
      <c r="OGH346" s="84"/>
      <c r="OGI346" s="84"/>
      <c r="OGJ346" s="84"/>
      <c r="OGK346" s="84"/>
      <c r="OGL346" s="84"/>
      <c r="OGM346" s="84"/>
      <c r="OGN346" s="84"/>
      <c r="OGO346" s="84"/>
      <c r="OGP346" s="84"/>
      <c r="OGQ346" s="84"/>
      <c r="OGR346" s="84"/>
      <c r="OGS346" s="84"/>
      <c r="OGT346" s="84"/>
      <c r="OGU346" s="84"/>
      <c r="OGV346" s="84"/>
      <c r="OGW346" s="84"/>
      <c r="OGX346" s="84"/>
      <c r="OGY346" s="84"/>
      <c r="OGZ346" s="84"/>
      <c r="OHA346" s="84"/>
      <c r="OHB346" s="84"/>
      <c r="OHC346" s="84"/>
      <c r="OHD346" s="84"/>
      <c r="OHE346" s="84"/>
      <c r="OHF346" s="84"/>
      <c r="OHG346" s="84"/>
      <c r="OHH346" s="84"/>
      <c r="OHI346" s="84"/>
      <c r="OHJ346" s="84"/>
      <c r="OHK346" s="84"/>
      <c r="OHL346" s="84"/>
      <c r="OHM346" s="84"/>
      <c r="OHN346" s="84"/>
      <c r="OHO346" s="84"/>
      <c r="OHP346" s="84"/>
      <c r="OHQ346" s="84"/>
      <c r="OHR346" s="84"/>
      <c r="OHS346" s="84"/>
      <c r="OHT346" s="84"/>
      <c r="OHU346" s="84"/>
      <c r="OHV346" s="84"/>
      <c r="OHW346" s="84"/>
      <c r="OHX346" s="84"/>
      <c r="OHY346" s="84"/>
      <c r="OHZ346" s="84"/>
      <c r="OIA346" s="84"/>
      <c r="OIB346" s="84"/>
      <c r="OIC346" s="84"/>
      <c r="OID346" s="84"/>
      <c r="OIE346" s="84"/>
      <c r="OIF346" s="84"/>
      <c r="OIG346" s="84"/>
      <c r="OIH346" s="84"/>
      <c r="OII346" s="84"/>
      <c r="OIJ346" s="84"/>
      <c r="OIK346" s="84"/>
      <c r="OIL346" s="84"/>
      <c r="OIM346" s="84"/>
      <c r="OIN346" s="84"/>
      <c r="OIO346" s="84"/>
      <c r="OIP346" s="84"/>
      <c r="OIQ346" s="84"/>
      <c r="OIR346" s="84"/>
      <c r="OIS346" s="84"/>
      <c r="OIT346" s="84"/>
      <c r="OIU346" s="84"/>
      <c r="OIV346" s="84"/>
      <c r="OIW346" s="84"/>
      <c r="OIX346" s="84"/>
      <c r="OIY346" s="84"/>
      <c r="OIZ346" s="84"/>
      <c r="OJA346" s="84"/>
      <c r="OJB346" s="84"/>
      <c r="OJC346" s="84"/>
      <c r="OJD346" s="84"/>
      <c r="OJE346" s="84"/>
      <c r="OJF346" s="84"/>
      <c r="OJG346" s="84"/>
      <c r="OJH346" s="84"/>
      <c r="OJI346" s="84"/>
      <c r="OJJ346" s="84"/>
      <c r="OJK346" s="84"/>
      <c r="OJL346" s="84"/>
      <c r="OJM346" s="84"/>
      <c r="OJN346" s="84"/>
      <c r="OJO346" s="84"/>
      <c r="OJP346" s="84"/>
      <c r="OJQ346" s="84"/>
      <c r="OJR346" s="84"/>
      <c r="OJS346" s="84"/>
      <c r="OJT346" s="84"/>
      <c r="OJU346" s="84"/>
      <c r="OJV346" s="84"/>
      <c r="OJW346" s="84"/>
      <c r="OJX346" s="84"/>
      <c r="OJY346" s="84"/>
      <c r="OJZ346" s="84"/>
      <c r="OKA346" s="84"/>
      <c r="OKB346" s="84"/>
      <c r="OKC346" s="84"/>
      <c r="OKD346" s="84"/>
      <c r="OKE346" s="84"/>
      <c r="OKF346" s="84"/>
      <c r="OKG346" s="84"/>
      <c r="OKH346" s="84"/>
      <c r="OKI346" s="84"/>
      <c r="OKJ346" s="84"/>
      <c r="OKK346" s="84"/>
      <c r="OKL346" s="84"/>
      <c r="OKM346" s="84"/>
      <c r="OKN346" s="84"/>
      <c r="OKO346" s="84"/>
      <c r="OKP346" s="84"/>
      <c r="OKQ346" s="84"/>
      <c r="OKR346" s="84"/>
      <c r="OKS346" s="84"/>
      <c r="OKT346" s="84"/>
      <c r="OKU346" s="84"/>
      <c r="OKV346" s="84"/>
      <c r="OKW346" s="84"/>
      <c r="OKX346" s="84"/>
      <c r="OKY346" s="84"/>
      <c r="OKZ346" s="84"/>
      <c r="OLA346" s="84"/>
      <c r="OLB346" s="84"/>
      <c r="OLC346" s="84"/>
      <c r="OLD346" s="84"/>
      <c r="OLE346" s="84"/>
      <c r="OLF346" s="84"/>
      <c r="OLG346" s="84"/>
      <c r="OLH346" s="84"/>
      <c r="OLI346" s="84"/>
      <c r="OLJ346" s="84"/>
      <c r="OLK346" s="84"/>
      <c r="OLL346" s="84"/>
      <c r="OLM346" s="84"/>
      <c r="OLN346" s="84"/>
      <c r="OLO346" s="84"/>
      <c r="OLP346" s="84"/>
      <c r="OLQ346" s="84"/>
      <c r="OLR346" s="84"/>
      <c r="OLS346" s="84"/>
      <c r="OLT346" s="84"/>
      <c r="OLU346" s="84"/>
      <c r="OLV346" s="84"/>
      <c r="OLW346" s="84"/>
      <c r="OLX346" s="84"/>
      <c r="OLY346" s="84"/>
      <c r="OLZ346" s="84"/>
      <c r="OMA346" s="84"/>
      <c r="OMB346" s="84"/>
      <c r="OMC346" s="84"/>
      <c r="OMD346" s="84"/>
      <c r="OME346" s="84"/>
      <c r="OMF346" s="84"/>
      <c r="OMG346" s="84"/>
      <c r="OMH346" s="84"/>
      <c r="OMI346" s="84"/>
      <c r="OMJ346" s="84"/>
      <c r="OMK346" s="84"/>
      <c r="OML346" s="84"/>
      <c r="OMM346" s="84"/>
      <c r="OMN346" s="84"/>
      <c r="OMO346" s="84"/>
      <c r="OMP346" s="84"/>
      <c r="OMQ346" s="84"/>
      <c r="OMR346" s="84"/>
      <c r="OMS346" s="84"/>
      <c r="OMT346" s="84"/>
      <c r="OMU346" s="84"/>
      <c r="OMV346" s="84"/>
      <c r="OMW346" s="84"/>
      <c r="OMX346" s="84"/>
      <c r="OMY346" s="84"/>
      <c r="OMZ346" s="84"/>
      <c r="ONA346" s="84"/>
      <c r="ONB346" s="84"/>
      <c r="ONC346" s="84"/>
      <c r="OND346" s="84"/>
      <c r="ONE346" s="84"/>
      <c r="ONF346" s="84"/>
      <c r="ONG346" s="84"/>
      <c r="ONH346" s="84"/>
      <c r="ONI346" s="84"/>
      <c r="ONJ346" s="84"/>
      <c r="ONK346" s="84"/>
      <c r="ONL346" s="84"/>
      <c r="ONM346" s="84"/>
      <c r="ONN346" s="84"/>
      <c r="ONO346" s="84"/>
      <c r="ONP346" s="84"/>
      <c r="ONQ346" s="84"/>
      <c r="ONR346" s="84"/>
      <c r="ONS346" s="84"/>
      <c r="ONT346" s="84"/>
      <c r="ONU346" s="84"/>
      <c r="ONV346" s="84"/>
      <c r="ONW346" s="84"/>
      <c r="ONX346" s="84"/>
      <c r="ONY346" s="84"/>
      <c r="ONZ346" s="84"/>
      <c r="OOA346" s="84"/>
      <c r="OOB346" s="84"/>
      <c r="OOC346" s="84"/>
      <c r="OOD346" s="84"/>
      <c r="OOE346" s="84"/>
      <c r="OOF346" s="84"/>
      <c r="OOG346" s="84"/>
      <c r="OOH346" s="84"/>
      <c r="OOI346" s="84"/>
      <c r="OOJ346" s="84"/>
      <c r="OOK346" s="84"/>
      <c r="OOL346" s="84"/>
      <c r="OOM346" s="84"/>
      <c r="OON346" s="84"/>
      <c r="OOO346" s="84"/>
      <c r="OOP346" s="84"/>
      <c r="OOQ346" s="84"/>
      <c r="OOR346" s="84"/>
      <c r="OOS346" s="84"/>
      <c r="OOT346" s="84"/>
      <c r="OOU346" s="84"/>
      <c r="OOV346" s="84"/>
      <c r="OOW346" s="84"/>
      <c r="OOX346" s="84"/>
      <c r="OOY346" s="84"/>
      <c r="OOZ346" s="84"/>
      <c r="OPA346" s="84"/>
      <c r="OPB346" s="84"/>
      <c r="OPC346" s="84"/>
      <c r="OPD346" s="84"/>
      <c r="OPE346" s="84"/>
      <c r="OPF346" s="84"/>
      <c r="OPG346" s="84"/>
      <c r="OPH346" s="84"/>
      <c r="OPI346" s="84"/>
      <c r="OPJ346" s="84"/>
      <c r="OPK346" s="84"/>
      <c r="OPL346" s="84"/>
      <c r="OPM346" s="84"/>
      <c r="OPN346" s="84"/>
      <c r="OPO346" s="84"/>
      <c r="OPP346" s="84"/>
      <c r="OPQ346" s="84"/>
      <c r="OPR346" s="84"/>
      <c r="OPS346" s="84"/>
      <c r="OPT346" s="84"/>
      <c r="OPU346" s="84"/>
      <c r="OPV346" s="84"/>
      <c r="OPW346" s="84"/>
      <c r="OPX346" s="84"/>
      <c r="OPY346" s="84"/>
      <c r="OPZ346" s="84"/>
      <c r="OQA346" s="84"/>
      <c r="OQB346" s="84"/>
      <c r="OQC346" s="84"/>
      <c r="OQD346" s="84"/>
      <c r="OQE346" s="84"/>
      <c r="OQF346" s="84"/>
      <c r="OQG346" s="84"/>
      <c r="OQH346" s="84"/>
      <c r="OQI346" s="84"/>
      <c r="OQJ346" s="84"/>
      <c r="OQK346" s="84"/>
      <c r="OQL346" s="84"/>
      <c r="OQM346" s="84"/>
      <c r="OQN346" s="84"/>
      <c r="OQO346" s="84"/>
      <c r="OQP346" s="84"/>
      <c r="OQQ346" s="84"/>
      <c r="OQR346" s="84"/>
      <c r="OQS346" s="84"/>
      <c r="OQT346" s="84"/>
      <c r="OQU346" s="84"/>
      <c r="OQV346" s="84"/>
      <c r="OQW346" s="84"/>
      <c r="OQX346" s="84"/>
      <c r="OQY346" s="84"/>
      <c r="OQZ346" s="84"/>
      <c r="ORA346" s="84"/>
      <c r="ORB346" s="84"/>
      <c r="ORC346" s="84"/>
      <c r="ORD346" s="84"/>
      <c r="ORE346" s="84"/>
      <c r="ORF346" s="84"/>
      <c r="ORG346" s="84"/>
      <c r="ORH346" s="84"/>
      <c r="ORI346" s="84"/>
      <c r="ORJ346" s="84"/>
      <c r="ORK346" s="84"/>
      <c r="ORL346" s="84"/>
      <c r="ORM346" s="84"/>
      <c r="ORN346" s="84"/>
      <c r="ORO346" s="84"/>
      <c r="ORP346" s="84"/>
      <c r="ORQ346" s="84"/>
      <c r="ORR346" s="84"/>
      <c r="ORS346" s="84"/>
      <c r="ORT346" s="84"/>
      <c r="ORU346" s="84"/>
      <c r="ORV346" s="84"/>
      <c r="ORW346" s="84"/>
      <c r="ORX346" s="84"/>
      <c r="ORY346" s="84"/>
      <c r="ORZ346" s="84"/>
      <c r="OSA346" s="84"/>
      <c r="OSB346" s="84"/>
      <c r="OSC346" s="84"/>
      <c r="OSD346" s="84"/>
      <c r="OSE346" s="84"/>
      <c r="OSF346" s="84"/>
      <c r="OSG346" s="84"/>
      <c r="OSH346" s="84"/>
      <c r="OSI346" s="84"/>
      <c r="OSJ346" s="84"/>
      <c r="OSK346" s="84"/>
      <c r="OSL346" s="84"/>
      <c r="OSM346" s="84"/>
      <c r="OSN346" s="84"/>
      <c r="OSO346" s="84"/>
      <c r="OSP346" s="84"/>
      <c r="OSQ346" s="84"/>
      <c r="OSR346" s="84"/>
      <c r="OSS346" s="84"/>
      <c r="OST346" s="84"/>
      <c r="OSU346" s="84"/>
      <c r="OSV346" s="84"/>
      <c r="OSW346" s="84"/>
      <c r="OSX346" s="84"/>
      <c r="OSY346" s="84"/>
      <c r="OSZ346" s="84"/>
      <c r="OTA346" s="84"/>
      <c r="OTB346" s="84"/>
      <c r="OTC346" s="84"/>
      <c r="OTD346" s="84"/>
      <c r="OTE346" s="84"/>
      <c r="OTF346" s="84"/>
      <c r="OTG346" s="84"/>
      <c r="OTH346" s="84"/>
      <c r="OTI346" s="84"/>
      <c r="OTJ346" s="84"/>
      <c r="OTK346" s="84"/>
      <c r="OTL346" s="84"/>
      <c r="OTM346" s="84"/>
      <c r="OTN346" s="84"/>
      <c r="OTO346" s="84"/>
      <c r="OTP346" s="84"/>
      <c r="OTQ346" s="84"/>
      <c r="OTR346" s="84"/>
      <c r="OTS346" s="84"/>
      <c r="OTT346" s="84"/>
      <c r="OTU346" s="84"/>
      <c r="OTV346" s="84"/>
      <c r="OTW346" s="84"/>
      <c r="OTX346" s="84"/>
      <c r="OTY346" s="84"/>
      <c r="OTZ346" s="84"/>
      <c r="OUA346" s="84"/>
      <c r="OUB346" s="84"/>
      <c r="OUC346" s="84"/>
      <c r="OUD346" s="84"/>
      <c r="OUE346" s="84"/>
      <c r="OUF346" s="84"/>
      <c r="OUG346" s="84"/>
      <c r="OUH346" s="84"/>
      <c r="OUI346" s="84"/>
      <c r="OUJ346" s="84"/>
      <c r="OUK346" s="84"/>
      <c r="OUL346" s="84"/>
      <c r="OUM346" s="84"/>
      <c r="OUN346" s="84"/>
      <c r="OUO346" s="84"/>
      <c r="OUP346" s="84"/>
      <c r="OUQ346" s="84"/>
      <c r="OUR346" s="84"/>
      <c r="OUS346" s="84"/>
      <c r="OUT346" s="84"/>
      <c r="OUU346" s="84"/>
      <c r="OUV346" s="84"/>
      <c r="OUW346" s="84"/>
      <c r="OUX346" s="84"/>
      <c r="OUY346" s="84"/>
      <c r="OUZ346" s="84"/>
      <c r="OVA346" s="84"/>
      <c r="OVB346" s="84"/>
      <c r="OVC346" s="84"/>
      <c r="OVD346" s="84"/>
      <c r="OVE346" s="84"/>
      <c r="OVF346" s="84"/>
      <c r="OVG346" s="84"/>
      <c r="OVH346" s="84"/>
      <c r="OVI346" s="84"/>
      <c r="OVJ346" s="84"/>
      <c r="OVK346" s="84"/>
      <c r="OVL346" s="84"/>
      <c r="OVM346" s="84"/>
      <c r="OVN346" s="84"/>
      <c r="OVO346" s="84"/>
      <c r="OVP346" s="84"/>
      <c r="OVQ346" s="84"/>
      <c r="OVR346" s="84"/>
      <c r="OVS346" s="84"/>
      <c r="OVT346" s="84"/>
      <c r="OVU346" s="84"/>
      <c r="OVV346" s="84"/>
      <c r="OVW346" s="84"/>
      <c r="OVX346" s="84"/>
      <c r="OVY346" s="84"/>
      <c r="OVZ346" s="84"/>
      <c r="OWA346" s="84"/>
      <c r="OWB346" s="84"/>
      <c r="OWC346" s="84"/>
      <c r="OWD346" s="84"/>
      <c r="OWE346" s="84"/>
      <c r="OWF346" s="84"/>
      <c r="OWG346" s="84"/>
      <c r="OWH346" s="84"/>
      <c r="OWI346" s="84"/>
      <c r="OWJ346" s="84"/>
      <c r="OWK346" s="84"/>
      <c r="OWL346" s="84"/>
      <c r="OWM346" s="84"/>
      <c r="OWN346" s="84"/>
      <c r="OWO346" s="84"/>
      <c r="OWP346" s="84"/>
      <c r="OWQ346" s="84"/>
      <c r="OWR346" s="84"/>
      <c r="OWS346" s="84"/>
      <c r="OWT346" s="84"/>
      <c r="OWU346" s="84"/>
      <c r="OWV346" s="84"/>
      <c r="OWW346" s="84"/>
      <c r="OWX346" s="84"/>
      <c r="OWY346" s="84"/>
      <c r="OWZ346" s="84"/>
      <c r="OXA346" s="84"/>
      <c r="OXB346" s="84"/>
      <c r="OXC346" s="84"/>
      <c r="OXD346" s="84"/>
      <c r="OXE346" s="84"/>
      <c r="OXF346" s="84"/>
      <c r="OXG346" s="84"/>
      <c r="OXH346" s="84"/>
      <c r="OXI346" s="84"/>
      <c r="OXJ346" s="84"/>
      <c r="OXK346" s="84"/>
      <c r="OXL346" s="84"/>
      <c r="OXM346" s="84"/>
      <c r="OXN346" s="84"/>
      <c r="OXO346" s="84"/>
      <c r="OXP346" s="84"/>
      <c r="OXQ346" s="84"/>
      <c r="OXR346" s="84"/>
      <c r="OXS346" s="84"/>
      <c r="OXT346" s="84"/>
      <c r="OXU346" s="84"/>
      <c r="OXV346" s="84"/>
      <c r="OXW346" s="84"/>
      <c r="OXX346" s="84"/>
      <c r="OXY346" s="84"/>
      <c r="OXZ346" s="84"/>
      <c r="OYA346" s="84"/>
      <c r="OYB346" s="84"/>
      <c r="OYC346" s="84"/>
      <c r="OYD346" s="84"/>
      <c r="OYE346" s="84"/>
      <c r="OYF346" s="84"/>
      <c r="OYG346" s="84"/>
      <c r="OYH346" s="84"/>
      <c r="OYI346" s="84"/>
      <c r="OYJ346" s="84"/>
      <c r="OYK346" s="84"/>
      <c r="OYL346" s="84"/>
      <c r="OYM346" s="84"/>
      <c r="OYN346" s="84"/>
      <c r="OYO346" s="84"/>
      <c r="OYP346" s="84"/>
      <c r="OYQ346" s="84"/>
      <c r="OYR346" s="84"/>
      <c r="OYS346" s="84"/>
      <c r="OYT346" s="84"/>
      <c r="OYU346" s="84"/>
      <c r="OYV346" s="84"/>
      <c r="OYW346" s="84"/>
      <c r="OYX346" s="84"/>
      <c r="OYY346" s="84"/>
      <c r="OYZ346" s="84"/>
      <c r="OZA346" s="84"/>
      <c r="OZB346" s="84"/>
      <c r="OZC346" s="84"/>
      <c r="OZD346" s="84"/>
      <c r="OZE346" s="84"/>
      <c r="OZF346" s="84"/>
      <c r="OZG346" s="84"/>
      <c r="OZH346" s="84"/>
      <c r="OZI346" s="84"/>
      <c r="OZJ346" s="84"/>
      <c r="OZK346" s="84"/>
      <c r="OZL346" s="84"/>
      <c r="OZM346" s="84"/>
      <c r="OZN346" s="84"/>
      <c r="OZO346" s="84"/>
      <c r="OZP346" s="84"/>
      <c r="OZQ346" s="84"/>
      <c r="OZR346" s="84"/>
      <c r="OZS346" s="84"/>
      <c r="OZT346" s="84"/>
      <c r="OZU346" s="84"/>
      <c r="OZV346" s="84"/>
      <c r="OZW346" s="84"/>
      <c r="OZX346" s="84"/>
      <c r="OZY346" s="84"/>
      <c r="OZZ346" s="84"/>
      <c r="PAA346" s="84"/>
      <c r="PAB346" s="84"/>
      <c r="PAC346" s="84"/>
      <c r="PAD346" s="84"/>
      <c r="PAE346" s="84"/>
      <c r="PAF346" s="84"/>
      <c r="PAG346" s="84"/>
      <c r="PAH346" s="84"/>
      <c r="PAI346" s="84"/>
      <c r="PAJ346" s="84"/>
      <c r="PAK346" s="84"/>
      <c r="PAL346" s="84"/>
      <c r="PAM346" s="84"/>
      <c r="PAN346" s="84"/>
      <c r="PAO346" s="84"/>
      <c r="PAP346" s="84"/>
      <c r="PAQ346" s="84"/>
      <c r="PAR346" s="84"/>
      <c r="PAS346" s="84"/>
      <c r="PAT346" s="84"/>
      <c r="PAU346" s="84"/>
      <c r="PAV346" s="84"/>
      <c r="PAW346" s="84"/>
      <c r="PAX346" s="84"/>
      <c r="PAY346" s="84"/>
      <c r="PAZ346" s="84"/>
      <c r="PBA346" s="84"/>
      <c r="PBB346" s="84"/>
      <c r="PBC346" s="84"/>
      <c r="PBD346" s="84"/>
      <c r="PBE346" s="84"/>
      <c r="PBF346" s="84"/>
      <c r="PBG346" s="84"/>
      <c r="PBH346" s="84"/>
      <c r="PBI346" s="84"/>
      <c r="PBJ346" s="84"/>
      <c r="PBK346" s="84"/>
      <c r="PBL346" s="84"/>
      <c r="PBM346" s="84"/>
      <c r="PBN346" s="84"/>
      <c r="PBO346" s="84"/>
      <c r="PBP346" s="84"/>
      <c r="PBQ346" s="84"/>
      <c r="PBR346" s="84"/>
      <c r="PBS346" s="84"/>
      <c r="PBT346" s="84"/>
      <c r="PBU346" s="84"/>
      <c r="PBV346" s="84"/>
      <c r="PBW346" s="84"/>
      <c r="PBX346" s="84"/>
      <c r="PBY346" s="84"/>
      <c r="PBZ346" s="84"/>
      <c r="PCA346" s="84"/>
      <c r="PCB346" s="84"/>
      <c r="PCC346" s="84"/>
      <c r="PCD346" s="84"/>
      <c r="PCE346" s="84"/>
      <c r="PCF346" s="84"/>
      <c r="PCG346" s="84"/>
      <c r="PCH346" s="84"/>
      <c r="PCI346" s="84"/>
      <c r="PCJ346" s="84"/>
      <c r="PCK346" s="84"/>
      <c r="PCL346" s="84"/>
      <c r="PCM346" s="84"/>
      <c r="PCN346" s="84"/>
      <c r="PCO346" s="84"/>
      <c r="PCP346" s="84"/>
      <c r="PCQ346" s="84"/>
      <c r="PCR346" s="84"/>
      <c r="PCS346" s="84"/>
      <c r="PCT346" s="84"/>
      <c r="PCU346" s="84"/>
      <c r="PCV346" s="84"/>
      <c r="PCW346" s="84"/>
      <c r="PCX346" s="84"/>
      <c r="PCY346" s="84"/>
      <c r="PCZ346" s="84"/>
      <c r="PDA346" s="84"/>
      <c r="PDB346" s="84"/>
      <c r="PDC346" s="84"/>
      <c r="PDD346" s="84"/>
      <c r="PDE346" s="84"/>
      <c r="PDF346" s="84"/>
      <c r="PDG346" s="84"/>
      <c r="PDH346" s="84"/>
      <c r="PDI346" s="84"/>
      <c r="PDJ346" s="84"/>
      <c r="PDK346" s="84"/>
      <c r="PDL346" s="84"/>
      <c r="PDM346" s="84"/>
      <c r="PDN346" s="84"/>
      <c r="PDO346" s="84"/>
      <c r="PDP346" s="84"/>
      <c r="PDQ346" s="84"/>
      <c r="PDR346" s="84"/>
      <c r="PDS346" s="84"/>
      <c r="PDT346" s="84"/>
      <c r="PDU346" s="84"/>
      <c r="PDV346" s="84"/>
      <c r="PDW346" s="84"/>
      <c r="PDX346" s="84"/>
      <c r="PDY346" s="84"/>
      <c r="PDZ346" s="84"/>
      <c r="PEA346" s="84"/>
      <c r="PEB346" s="84"/>
      <c r="PEC346" s="84"/>
      <c r="PED346" s="84"/>
      <c r="PEE346" s="84"/>
      <c r="PEF346" s="84"/>
      <c r="PEG346" s="84"/>
      <c r="PEH346" s="84"/>
      <c r="PEI346" s="84"/>
      <c r="PEJ346" s="84"/>
      <c r="PEK346" s="84"/>
      <c r="PEL346" s="84"/>
      <c r="PEM346" s="84"/>
      <c r="PEN346" s="84"/>
      <c r="PEO346" s="84"/>
      <c r="PEP346" s="84"/>
      <c r="PEQ346" s="84"/>
      <c r="PER346" s="84"/>
      <c r="PES346" s="84"/>
      <c r="PET346" s="84"/>
      <c r="PEU346" s="84"/>
      <c r="PEV346" s="84"/>
      <c r="PEW346" s="84"/>
      <c r="PEX346" s="84"/>
      <c r="PEY346" s="84"/>
      <c r="PEZ346" s="84"/>
      <c r="PFA346" s="84"/>
      <c r="PFB346" s="84"/>
      <c r="PFC346" s="84"/>
      <c r="PFD346" s="84"/>
      <c r="PFE346" s="84"/>
      <c r="PFF346" s="84"/>
      <c r="PFG346" s="84"/>
      <c r="PFH346" s="84"/>
      <c r="PFI346" s="84"/>
      <c r="PFJ346" s="84"/>
      <c r="PFK346" s="84"/>
      <c r="PFL346" s="84"/>
      <c r="PFM346" s="84"/>
      <c r="PFN346" s="84"/>
      <c r="PFO346" s="84"/>
      <c r="PFP346" s="84"/>
      <c r="PFQ346" s="84"/>
      <c r="PFR346" s="84"/>
      <c r="PFS346" s="84"/>
      <c r="PFT346" s="84"/>
      <c r="PFU346" s="84"/>
      <c r="PFV346" s="84"/>
      <c r="PFW346" s="84"/>
      <c r="PFX346" s="84"/>
      <c r="PFY346" s="84"/>
      <c r="PFZ346" s="84"/>
      <c r="PGA346" s="84"/>
      <c r="PGB346" s="84"/>
      <c r="PGC346" s="84"/>
      <c r="PGD346" s="84"/>
      <c r="PGE346" s="84"/>
      <c r="PGF346" s="84"/>
      <c r="PGG346" s="84"/>
      <c r="PGH346" s="84"/>
      <c r="PGI346" s="84"/>
      <c r="PGJ346" s="84"/>
      <c r="PGK346" s="84"/>
      <c r="PGL346" s="84"/>
      <c r="PGM346" s="84"/>
      <c r="PGN346" s="84"/>
      <c r="PGO346" s="84"/>
      <c r="PGP346" s="84"/>
      <c r="PGQ346" s="84"/>
      <c r="PGR346" s="84"/>
      <c r="PGS346" s="84"/>
      <c r="PGT346" s="84"/>
      <c r="PGU346" s="84"/>
      <c r="PGV346" s="84"/>
      <c r="PGW346" s="84"/>
      <c r="PGX346" s="84"/>
      <c r="PGY346" s="84"/>
      <c r="PGZ346" s="84"/>
      <c r="PHA346" s="84"/>
      <c r="PHB346" s="84"/>
      <c r="PHC346" s="84"/>
      <c r="PHD346" s="84"/>
      <c r="PHE346" s="84"/>
      <c r="PHF346" s="84"/>
      <c r="PHG346" s="84"/>
      <c r="PHH346" s="84"/>
      <c r="PHI346" s="84"/>
      <c r="PHJ346" s="84"/>
      <c r="PHK346" s="84"/>
      <c r="PHL346" s="84"/>
      <c r="PHM346" s="84"/>
      <c r="PHN346" s="84"/>
      <c r="PHO346" s="84"/>
      <c r="PHP346" s="84"/>
      <c r="PHQ346" s="84"/>
      <c r="PHR346" s="84"/>
      <c r="PHS346" s="84"/>
      <c r="PHT346" s="84"/>
      <c r="PHU346" s="84"/>
      <c r="PHV346" s="84"/>
      <c r="PHW346" s="84"/>
      <c r="PHX346" s="84"/>
      <c r="PHY346" s="84"/>
      <c r="PHZ346" s="84"/>
      <c r="PIA346" s="84"/>
      <c r="PIB346" s="84"/>
      <c r="PIC346" s="84"/>
      <c r="PID346" s="84"/>
      <c r="PIE346" s="84"/>
      <c r="PIF346" s="84"/>
      <c r="PIG346" s="84"/>
      <c r="PIH346" s="84"/>
      <c r="PII346" s="84"/>
      <c r="PIJ346" s="84"/>
      <c r="PIK346" s="84"/>
      <c r="PIL346" s="84"/>
      <c r="PIM346" s="84"/>
      <c r="PIN346" s="84"/>
      <c r="PIO346" s="84"/>
      <c r="PIP346" s="84"/>
      <c r="PIQ346" s="84"/>
      <c r="PIR346" s="84"/>
      <c r="PIS346" s="84"/>
      <c r="PIT346" s="84"/>
      <c r="PIU346" s="84"/>
      <c r="PIV346" s="84"/>
      <c r="PIW346" s="84"/>
      <c r="PIX346" s="84"/>
      <c r="PIY346" s="84"/>
      <c r="PIZ346" s="84"/>
      <c r="PJA346" s="84"/>
      <c r="PJB346" s="84"/>
      <c r="PJC346" s="84"/>
      <c r="PJD346" s="84"/>
      <c r="PJE346" s="84"/>
      <c r="PJF346" s="84"/>
      <c r="PJG346" s="84"/>
      <c r="PJH346" s="84"/>
      <c r="PJI346" s="84"/>
      <c r="PJJ346" s="84"/>
      <c r="PJK346" s="84"/>
      <c r="PJL346" s="84"/>
      <c r="PJM346" s="84"/>
      <c r="PJN346" s="84"/>
      <c r="PJO346" s="84"/>
      <c r="PJP346" s="84"/>
      <c r="PJQ346" s="84"/>
      <c r="PJR346" s="84"/>
      <c r="PJS346" s="84"/>
      <c r="PJT346" s="84"/>
      <c r="PJU346" s="84"/>
      <c r="PJV346" s="84"/>
      <c r="PJW346" s="84"/>
      <c r="PJX346" s="84"/>
      <c r="PJY346" s="84"/>
      <c r="PJZ346" s="84"/>
      <c r="PKA346" s="84"/>
      <c r="PKB346" s="84"/>
      <c r="PKC346" s="84"/>
      <c r="PKD346" s="84"/>
      <c r="PKE346" s="84"/>
      <c r="PKF346" s="84"/>
      <c r="PKG346" s="84"/>
      <c r="PKH346" s="84"/>
      <c r="PKI346" s="84"/>
      <c r="PKJ346" s="84"/>
      <c r="PKK346" s="84"/>
      <c r="PKL346" s="84"/>
      <c r="PKM346" s="84"/>
      <c r="PKN346" s="84"/>
      <c r="PKO346" s="84"/>
      <c r="PKP346" s="84"/>
      <c r="PKQ346" s="84"/>
      <c r="PKR346" s="84"/>
      <c r="PKS346" s="84"/>
      <c r="PKT346" s="84"/>
      <c r="PKU346" s="84"/>
      <c r="PKV346" s="84"/>
      <c r="PKW346" s="84"/>
      <c r="PKX346" s="84"/>
      <c r="PKY346" s="84"/>
      <c r="PKZ346" s="84"/>
      <c r="PLA346" s="84"/>
      <c r="PLB346" s="84"/>
      <c r="PLC346" s="84"/>
      <c r="PLD346" s="84"/>
      <c r="PLE346" s="84"/>
      <c r="PLF346" s="84"/>
      <c r="PLG346" s="84"/>
      <c r="PLH346" s="84"/>
      <c r="PLI346" s="84"/>
      <c r="PLJ346" s="84"/>
      <c r="PLK346" s="84"/>
      <c r="PLL346" s="84"/>
      <c r="PLM346" s="84"/>
      <c r="PLN346" s="84"/>
      <c r="PLO346" s="84"/>
      <c r="PLP346" s="84"/>
      <c r="PLQ346" s="84"/>
      <c r="PLR346" s="84"/>
      <c r="PLS346" s="84"/>
      <c r="PLT346" s="84"/>
      <c r="PLU346" s="84"/>
      <c r="PLV346" s="84"/>
      <c r="PLW346" s="84"/>
      <c r="PLX346" s="84"/>
      <c r="PLY346" s="84"/>
      <c r="PLZ346" s="84"/>
      <c r="PMA346" s="84"/>
      <c r="PMB346" s="84"/>
      <c r="PMC346" s="84"/>
      <c r="PMD346" s="84"/>
      <c r="PME346" s="84"/>
      <c r="PMF346" s="84"/>
      <c r="PMG346" s="84"/>
      <c r="PMH346" s="84"/>
      <c r="PMI346" s="84"/>
      <c r="PMJ346" s="84"/>
      <c r="PMK346" s="84"/>
      <c r="PML346" s="84"/>
      <c r="PMM346" s="84"/>
      <c r="PMN346" s="84"/>
      <c r="PMO346" s="84"/>
      <c r="PMP346" s="84"/>
      <c r="PMQ346" s="84"/>
      <c r="PMR346" s="84"/>
      <c r="PMS346" s="84"/>
      <c r="PMT346" s="84"/>
      <c r="PMU346" s="84"/>
      <c r="PMV346" s="84"/>
      <c r="PMW346" s="84"/>
      <c r="PMX346" s="84"/>
      <c r="PMY346" s="84"/>
      <c r="PMZ346" s="84"/>
      <c r="PNA346" s="84"/>
      <c r="PNB346" s="84"/>
      <c r="PNC346" s="84"/>
      <c r="PND346" s="84"/>
      <c r="PNE346" s="84"/>
      <c r="PNF346" s="84"/>
      <c r="PNG346" s="84"/>
      <c r="PNH346" s="84"/>
      <c r="PNI346" s="84"/>
      <c r="PNJ346" s="84"/>
      <c r="PNK346" s="84"/>
      <c r="PNL346" s="84"/>
      <c r="PNM346" s="84"/>
      <c r="PNN346" s="84"/>
      <c r="PNO346" s="84"/>
      <c r="PNP346" s="84"/>
      <c r="PNQ346" s="84"/>
      <c r="PNR346" s="84"/>
      <c r="PNS346" s="84"/>
      <c r="PNT346" s="84"/>
      <c r="PNU346" s="84"/>
      <c r="PNV346" s="84"/>
      <c r="PNW346" s="84"/>
      <c r="PNX346" s="84"/>
      <c r="PNY346" s="84"/>
      <c r="PNZ346" s="84"/>
      <c r="POA346" s="84"/>
      <c r="POB346" s="84"/>
      <c r="POC346" s="84"/>
      <c r="POD346" s="84"/>
      <c r="POE346" s="84"/>
      <c r="POF346" s="84"/>
      <c r="POG346" s="84"/>
      <c r="POH346" s="84"/>
      <c r="POI346" s="84"/>
      <c r="POJ346" s="84"/>
      <c r="POK346" s="84"/>
      <c r="POL346" s="84"/>
      <c r="POM346" s="84"/>
      <c r="PON346" s="84"/>
      <c r="POO346" s="84"/>
      <c r="POP346" s="84"/>
      <c r="POQ346" s="84"/>
      <c r="POR346" s="84"/>
      <c r="POS346" s="84"/>
      <c r="POT346" s="84"/>
      <c r="POU346" s="84"/>
      <c r="POV346" s="84"/>
      <c r="POW346" s="84"/>
      <c r="POX346" s="84"/>
      <c r="POY346" s="84"/>
      <c r="POZ346" s="84"/>
      <c r="PPA346" s="84"/>
      <c r="PPB346" s="84"/>
      <c r="PPC346" s="84"/>
      <c r="PPD346" s="84"/>
      <c r="PPE346" s="84"/>
      <c r="PPF346" s="84"/>
      <c r="PPG346" s="84"/>
      <c r="PPH346" s="84"/>
      <c r="PPI346" s="84"/>
      <c r="PPJ346" s="84"/>
      <c r="PPK346" s="84"/>
      <c r="PPL346" s="84"/>
      <c r="PPM346" s="84"/>
      <c r="PPN346" s="84"/>
      <c r="PPO346" s="84"/>
      <c r="PPP346" s="84"/>
      <c r="PPQ346" s="84"/>
      <c r="PPR346" s="84"/>
      <c r="PPS346" s="84"/>
      <c r="PPT346" s="84"/>
      <c r="PPU346" s="84"/>
      <c r="PPV346" s="84"/>
      <c r="PPW346" s="84"/>
      <c r="PPX346" s="84"/>
      <c r="PPY346" s="84"/>
      <c r="PPZ346" s="84"/>
      <c r="PQA346" s="84"/>
      <c r="PQB346" s="84"/>
      <c r="PQC346" s="84"/>
      <c r="PQD346" s="84"/>
      <c r="PQE346" s="84"/>
      <c r="PQF346" s="84"/>
      <c r="PQG346" s="84"/>
      <c r="PQH346" s="84"/>
      <c r="PQI346" s="84"/>
      <c r="PQJ346" s="84"/>
      <c r="PQK346" s="84"/>
      <c r="PQL346" s="84"/>
      <c r="PQM346" s="84"/>
      <c r="PQN346" s="84"/>
      <c r="PQO346" s="84"/>
      <c r="PQP346" s="84"/>
      <c r="PQQ346" s="84"/>
      <c r="PQR346" s="84"/>
      <c r="PQS346" s="84"/>
      <c r="PQT346" s="84"/>
      <c r="PQU346" s="84"/>
      <c r="PQV346" s="84"/>
      <c r="PQW346" s="84"/>
      <c r="PQX346" s="84"/>
      <c r="PQY346" s="84"/>
      <c r="PQZ346" s="84"/>
      <c r="PRA346" s="84"/>
      <c r="PRB346" s="84"/>
      <c r="PRC346" s="84"/>
      <c r="PRD346" s="84"/>
      <c r="PRE346" s="84"/>
      <c r="PRF346" s="84"/>
      <c r="PRG346" s="84"/>
      <c r="PRH346" s="84"/>
      <c r="PRI346" s="84"/>
      <c r="PRJ346" s="84"/>
      <c r="PRK346" s="84"/>
      <c r="PRL346" s="84"/>
      <c r="PRM346" s="84"/>
      <c r="PRN346" s="84"/>
      <c r="PRO346" s="84"/>
      <c r="PRP346" s="84"/>
      <c r="PRQ346" s="84"/>
      <c r="PRR346" s="84"/>
      <c r="PRS346" s="84"/>
      <c r="PRT346" s="84"/>
      <c r="PRU346" s="84"/>
      <c r="PRV346" s="84"/>
      <c r="PRW346" s="84"/>
      <c r="PRX346" s="84"/>
      <c r="PRY346" s="84"/>
      <c r="PRZ346" s="84"/>
      <c r="PSA346" s="84"/>
      <c r="PSB346" s="84"/>
      <c r="PSC346" s="84"/>
      <c r="PSD346" s="84"/>
      <c r="PSE346" s="84"/>
      <c r="PSF346" s="84"/>
      <c r="PSG346" s="84"/>
      <c r="PSH346" s="84"/>
      <c r="PSI346" s="84"/>
      <c r="PSJ346" s="84"/>
      <c r="PSK346" s="84"/>
      <c r="PSL346" s="84"/>
      <c r="PSM346" s="84"/>
      <c r="PSN346" s="84"/>
      <c r="PSO346" s="84"/>
      <c r="PSP346" s="84"/>
      <c r="PSQ346" s="84"/>
      <c r="PSR346" s="84"/>
      <c r="PSS346" s="84"/>
      <c r="PST346" s="84"/>
      <c r="PSU346" s="84"/>
      <c r="PSV346" s="84"/>
      <c r="PSW346" s="84"/>
      <c r="PSX346" s="84"/>
      <c r="PSY346" s="84"/>
      <c r="PSZ346" s="84"/>
      <c r="PTA346" s="84"/>
      <c r="PTB346" s="84"/>
      <c r="PTC346" s="84"/>
      <c r="PTD346" s="84"/>
      <c r="PTE346" s="84"/>
      <c r="PTF346" s="84"/>
      <c r="PTG346" s="84"/>
      <c r="PTH346" s="84"/>
      <c r="PTI346" s="84"/>
      <c r="PTJ346" s="84"/>
      <c r="PTK346" s="84"/>
      <c r="PTL346" s="84"/>
      <c r="PTM346" s="84"/>
      <c r="PTN346" s="84"/>
      <c r="PTO346" s="84"/>
      <c r="PTP346" s="84"/>
      <c r="PTQ346" s="84"/>
      <c r="PTR346" s="84"/>
      <c r="PTS346" s="84"/>
      <c r="PTT346" s="84"/>
      <c r="PTU346" s="84"/>
      <c r="PTV346" s="84"/>
      <c r="PTW346" s="84"/>
      <c r="PTX346" s="84"/>
      <c r="PTY346" s="84"/>
      <c r="PTZ346" s="84"/>
      <c r="PUA346" s="84"/>
      <c r="PUB346" s="84"/>
      <c r="PUC346" s="84"/>
      <c r="PUD346" s="84"/>
      <c r="PUE346" s="84"/>
      <c r="PUF346" s="84"/>
      <c r="PUG346" s="84"/>
      <c r="PUH346" s="84"/>
      <c r="PUI346" s="84"/>
      <c r="PUJ346" s="84"/>
      <c r="PUK346" s="84"/>
      <c r="PUL346" s="84"/>
      <c r="PUM346" s="84"/>
      <c r="PUN346" s="84"/>
      <c r="PUO346" s="84"/>
      <c r="PUP346" s="84"/>
      <c r="PUQ346" s="84"/>
      <c r="PUR346" s="84"/>
      <c r="PUS346" s="84"/>
      <c r="PUT346" s="84"/>
      <c r="PUU346" s="84"/>
      <c r="PUV346" s="84"/>
      <c r="PUW346" s="84"/>
      <c r="PUX346" s="84"/>
      <c r="PUY346" s="84"/>
      <c r="PUZ346" s="84"/>
      <c r="PVA346" s="84"/>
      <c r="PVB346" s="84"/>
      <c r="PVC346" s="84"/>
      <c r="PVD346" s="84"/>
      <c r="PVE346" s="84"/>
      <c r="PVF346" s="84"/>
      <c r="PVG346" s="84"/>
      <c r="PVH346" s="84"/>
      <c r="PVI346" s="84"/>
      <c r="PVJ346" s="84"/>
      <c r="PVK346" s="84"/>
      <c r="PVL346" s="84"/>
      <c r="PVM346" s="84"/>
      <c r="PVN346" s="84"/>
      <c r="PVO346" s="84"/>
      <c r="PVP346" s="84"/>
      <c r="PVQ346" s="84"/>
      <c r="PVR346" s="84"/>
      <c r="PVS346" s="84"/>
      <c r="PVT346" s="84"/>
      <c r="PVU346" s="84"/>
      <c r="PVV346" s="84"/>
      <c r="PVW346" s="84"/>
      <c r="PVX346" s="84"/>
      <c r="PVY346" s="84"/>
      <c r="PVZ346" s="84"/>
      <c r="PWA346" s="84"/>
      <c r="PWB346" s="84"/>
      <c r="PWC346" s="84"/>
      <c r="PWD346" s="84"/>
      <c r="PWE346" s="84"/>
      <c r="PWF346" s="84"/>
      <c r="PWG346" s="84"/>
      <c r="PWH346" s="84"/>
      <c r="PWI346" s="84"/>
      <c r="PWJ346" s="84"/>
      <c r="PWK346" s="84"/>
      <c r="PWL346" s="84"/>
      <c r="PWM346" s="84"/>
      <c r="PWN346" s="84"/>
      <c r="PWO346" s="84"/>
      <c r="PWP346" s="84"/>
      <c r="PWQ346" s="84"/>
      <c r="PWR346" s="84"/>
      <c r="PWS346" s="84"/>
      <c r="PWT346" s="84"/>
      <c r="PWU346" s="84"/>
      <c r="PWV346" s="84"/>
      <c r="PWW346" s="84"/>
      <c r="PWX346" s="84"/>
      <c r="PWY346" s="84"/>
      <c r="PWZ346" s="84"/>
      <c r="PXA346" s="84"/>
      <c r="PXB346" s="84"/>
      <c r="PXC346" s="84"/>
      <c r="PXD346" s="84"/>
      <c r="PXE346" s="84"/>
      <c r="PXF346" s="84"/>
      <c r="PXG346" s="84"/>
      <c r="PXH346" s="84"/>
      <c r="PXI346" s="84"/>
      <c r="PXJ346" s="84"/>
      <c r="PXK346" s="84"/>
      <c r="PXL346" s="84"/>
      <c r="PXM346" s="84"/>
      <c r="PXN346" s="84"/>
      <c r="PXO346" s="84"/>
      <c r="PXP346" s="84"/>
      <c r="PXQ346" s="84"/>
      <c r="PXR346" s="84"/>
      <c r="PXS346" s="84"/>
      <c r="PXT346" s="84"/>
      <c r="PXU346" s="84"/>
      <c r="PXV346" s="84"/>
      <c r="PXW346" s="84"/>
      <c r="PXX346" s="84"/>
      <c r="PXY346" s="84"/>
      <c r="PXZ346" s="84"/>
      <c r="PYA346" s="84"/>
      <c r="PYB346" s="84"/>
      <c r="PYC346" s="84"/>
      <c r="PYD346" s="84"/>
      <c r="PYE346" s="84"/>
      <c r="PYF346" s="84"/>
      <c r="PYG346" s="84"/>
      <c r="PYH346" s="84"/>
      <c r="PYI346" s="84"/>
      <c r="PYJ346" s="84"/>
      <c r="PYK346" s="84"/>
      <c r="PYL346" s="84"/>
      <c r="PYM346" s="84"/>
      <c r="PYN346" s="84"/>
      <c r="PYO346" s="84"/>
      <c r="PYP346" s="84"/>
      <c r="PYQ346" s="84"/>
      <c r="PYR346" s="84"/>
      <c r="PYS346" s="84"/>
      <c r="PYT346" s="84"/>
      <c r="PYU346" s="84"/>
      <c r="PYV346" s="84"/>
      <c r="PYW346" s="84"/>
      <c r="PYX346" s="84"/>
      <c r="PYY346" s="84"/>
      <c r="PYZ346" s="84"/>
      <c r="PZA346" s="84"/>
      <c r="PZB346" s="84"/>
      <c r="PZC346" s="84"/>
      <c r="PZD346" s="84"/>
      <c r="PZE346" s="84"/>
      <c r="PZF346" s="84"/>
      <c r="PZG346" s="84"/>
      <c r="PZH346" s="84"/>
      <c r="PZI346" s="84"/>
      <c r="PZJ346" s="84"/>
      <c r="PZK346" s="84"/>
      <c r="PZL346" s="84"/>
      <c r="PZM346" s="84"/>
      <c r="PZN346" s="84"/>
      <c r="PZO346" s="84"/>
      <c r="PZP346" s="84"/>
      <c r="PZQ346" s="84"/>
      <c r="PZR346" s="84"/>
      <c r="PZS346" s="84"/>
      <c r="PZT346" s="84"/>
      <c r="PZU346" s="84"/>
      <c r="PZV346" s="84"/>
      <c r="PZW346" s="84"/>
      <c r="PZX346" s="84"/>
      <c r="PZY346" s="84"/>
      <c r="PZZ346" s="84"/>
      <c r="QAA346" s="84"/>
      <c r="QAB346" s="84"/>
      <c r="QAC346" s="84"/>
      <c r="QAD346" s="84"/>
      <c r="QAE346" s="84"/>
      <c r="QAF346" s="84"/>
      <c r="QAG346" s="84"/>
      <c r="QAH346" s="84"/>
      <c r="QAI346" s="84"/>
      <c r="QAJ346" s="84"/>
      <c r="QAK346" s="84"/>
      <c r="QAL346" s="84"/>
      <c r="QAM346" s="84"/>
      <c r="QAN346" s="84"/>
      <c r="QAO346" s="84"/>
      <c r="QAP346" s="84"/>
      <c r="QAQ346" s="84"/>
      <c r="QAR346" s="84"/>
      <c r="QAS346" s="84"/>
      <c r="QAT346" s="84"/>
      <c r="QAU346" s="84"/>
      <c r="QAV346" s="84"/>
      <c r="QAW346" s="84"/>
      <c r="QAX346" s="84"/>
      <c r="QAY346" s="84"/>
      <c r="QAZ346" s="84"/>
      <c r="QBA346" s="84"/>
      <c r="QBB346" s="84"/>
      <c r="QBC346" s="84"/>
      <c r="QBD346" s="84"/>
      <c r="QBE346" s="84"/>
      <c r="QBF346" s="84"/>
      <c r="QBG346" s="84"/>
      <c r="QBH346" s="84"/>
      <c r="QBI346" s="84"/>
      <c r="QBJ346" s="84"/>
      <c r="QBK346" s="84"/>
      <c r="QBL346" s="84"/>
      <c r="QBM346" s="84"/>
      <c r="QBN346" s="84"/>
      <c r="QBO346" s="84"/>
      <c r="QBP346" s="84"/>
      <c r="QBQ346" s="84"/>
      <c r="QBR346" s="84"/>
      <c r="QBS346" s="84"/>
      <c r="QBT346" s="84"/>
      <c r="QBU346" s="84"/>
      <c r="QBV346" s="84"/>
      <c r="QBW346" s="84"/>
      <c r="QBX346" s="84"/>
      <c r="QBY346" s="84"/>
      <c r="QBZ346" s="84"/>
      <c r="QCA346" s="84"/>
      <c r="QCB346" s="84"/>
      <c r="QCC346" s="84"/>
      <c r="QCD346" s="84"/>
      <c r="QCE346" s="84"/>
      <c r="QCF346" s="84"/>
      <c r="QCG346" s="84"/>
      <c r="QCH346" s="84"/>
      <c r="QCI346" s="84"/>
      <c r="QCJ346" s="84"/>
      <c r="QCK346" s="84"/>
      <c r="QCL346" s="84"/>
      <c r="QCM346" s="84"/>
      <c r="QCN346" s="84"/>
      <c r="QCO346" s="84"/>
      <c r="QCP346" s="84"/>
      <c r="QCQ346" s="84"/>
      <c r="QCR346" s="84"/>
      <c r="QCS346" s="84"/>
      <c r="QCT346" s="84"/>
      <c r="QCU346" s="84"/>
      <c r="QCV346" s="84"/>
      <c r="QCW346" s="84"/>
      <c r="QCX346" s="84"/>
      <c r="QCY346" s="84"/>
      <c r="QCZ346" s="84"/>
      <c r="QDA346" s="84"/>
      <c r="QDB346" s="84"/>
      <c r="QDC346" s="84"/>
      <c r="QDD346" s="84"/>
      <c r="QDE346" s="84"/>
      <c r="QDF346" s="84"/>
      <c r="QDG346" s="84"/>
      <c r="QDH346" s="84"/>
      <c r="QDI346" s="84"/>
      <c r="QDJ346" s="84"/>
      <c r="QDK346" s="84"/>
      <c r="QDL346" s="84"/>
      <c r="QDM346" s="84"/>
      <c r="QDN346" s="84"/>
      <c r="QDO346" s="84"/>
      <c r="QDP346" s="84"/>
      <c r="QDQ346" s="84"/>
      <c r="QDR346" s="84"/>
      <c r="QDS346" s="84"/>
      <c r="QDT346" s="84"/>
      <c r="QDU346" s="84"/>
      <c r="QDV346" s="84"/>
      <c r="QDW346" s="84"/>
      <c r="QDX346" s="84"/>
      <c r="QDY346" s="84"/>
      <c r="QDZ346" s="84"/>
      <c r="QEA346" s="84"/>
      <c r="QEB346" s="84"/>
      <c r="QEC346" s="84"/>
      <c r="QED346" s="84"/>
      <c r="QEE346" s="84"/>
      <c r="QEF346" s="84"/>
      <c r="QEG346" s="84"/>
      <c r="QEH346" s="84"/>
      <c r="QEI346" s="84"/>
      <c r="QEJ346" s="84"/>
      <c r="QEK346" s="84"/>
      <c r="QEL346" s="84"/>
      <c r="QEM346" s="84"/>
      <c r="QEN346" s="84"/>
      <c r="QEO346" s="84"/>
      <c r="QEP346" s="84"/>
      <c r="QEQ346" s="84"/>
      <c r="QER346" s="84"/>
      <c r="QES346" s="84"/>
      <c r="QET346" s="84"/>
      <c r="QEU346" s="84"/>
      <c r="QEV346" s="84"/>
      <c r="QEW346" s="84"/>
      <c r="QEX346" s="84"/>
      <c r="QEY346" s="84"/>
      <c r="QEZ346" s="84"/>
      <c r="QFA346" s="84"/>
      <c r="QFB346" s="84"/>
      <c r="QFC346" s="84"/>
      <c r="QFD346" s="84"/>
      <c r="QFE346" s="84"/>
      <c r="QFF346" s="84"/>
      <c r="QFG346" s="84"/>
      <c r="QFH346" s="84"/>
      <c r="QFI346" s="84"/>
      <c r="QFJ346" s="84"/>
      <c r="QFK346" s="84"/>
      <c r="QFL346" s="84"/>
      <c r="QFM346" s="84"/>
      <c r="QFN346" s="84"/>
      <c r="QFO346" s="84"/>
      <c r="QFP346" s="84"/>
      <c r="QFQ346" s="84"/>
      <c r="QFR346" s="84"/>
      <c r="QFS346" s="84"/>
      <c r="QFT346" s="84"/>
      <c r="QFU346" s="84"/>
      <c r="QFV346" s="84"/>
      <c r="QFW346" s="84"/>
      <c r="QFX346" s="84"/>
      <c r="QFY346" s="84"/>
      <c r="QFZ346" s="84"/>
      <c r="QGA346" s="84"/>
      <c r="QGB346" s="84"/>
      <c r="QGC346" s="84"/>
      <c r="QGD346" s="84"/>
      <c r="QGE346" s="84"/>
      <c r="QGF346" s="84"/>
      <c r="QGG346" s="84"/>
      <c r="QGH346" s="84"/>
      <c r="QGI346" s="84"/>
      <c r="QGJ346" s="84"/>
      <c r="QGK346" s="84"/>
      <c r="QGL346" s="84"/>
      <c r="QGM346" s="84"/>
      <c r="QGN346" s="84"/>
      <c r="QGO346" s="84"/>
      <c r="QGP346" s="84"/>
      <c r="QGQ346" s="84"/>
      <c r="QGR346" s="84"/>
      <c r="QGS346" s="84"/>
      <c r="QGT346" s="84"/>
      <c r="QGU346" s="84"/>
      <c r="QGV346" s="84"/>
      <c r="QGW346" s="84"/>
      <c r="QGX346" s="84"/>
      <c r="QGY346" s="84"/>
      <c r="QGZ346" s="84"/>
      <c r="QHA346" s="84"/>
      <c r="QHB346" s="84"/>
      <c r="QHC346" s="84"/>
      <c r="QHD346" s="84"/>
      <c r="QHE346" s="84"/>
      <c r="QHF346" s="84"/>
      <c r="QHG346" s="84"/>
      <c r="QHH346" s="84"/>
      <c r="QHI346" s="84"/>
      <c r="QHJ346" s="84"/>
      <c r="QHK346" s="84"/>
      <c r="QHL346" s="84"/>
      <c r="QHM346" s="84"/>
      <c r="QHN346" s="84"/>
      <c r="QHO346" s="84"/>
      <c r="QHP346" s="84"/>
      <c r="QHQ346" s="84"/>
      <c r="QHR346" s="84"/>
      <c r="QHS346" s="84"/>
      <c r="QHT346" s="84"/>
      <c r="QHU346" s="84"/>
      <c r="QHV346" s="84"/>
      <c r="QHW346" s="84"/>
      <c r="QHX346" s="84"/>
      <c r="QHY346" s="84"/>
      <c r="QHZ346" s="84"/>
      <c r="QIA346" s="84"/>
      <c r="QIB346" s="84"/>
      <c r="QIC346" s="84"/>
      <c r="QID346" s="84"/>
      <c r="QIE346" s="84"/>
      <c r="QIF346" s="84"/>
      <c r="QIG346" s="84"/>
      <c r="QIH346" s="84"/>
      <c r="QII346" s="84"/>
      <c r="QIJ346" s="84"/>
      <c r="QIK346" s="84"/>
      <c r="QIL346" s="84"/>
      <c r="QIM346" s="84"/>
      <c r="QIN346" s="84"/>
      <c r="QIO346" s="84"/>
      <c r="QIP346" s="84"/>
      <c r="QIQ346" s="84"/>
      <c r="QIR346" s="84"/>
      <c r="QIS346" s="84"/>
      <c r="QIT346" s="84"/>
      <c r="QIU346" s="84"/>
      <c r="QIV346" s="84"/>
      <c r="QIW346" s="84"/>
      <c r="QIX346" s="84"/>
      <c r="QIY346" s="84"/>
      <c r="QIZ346" s="84"/>
      <c r="QJA346" s="84"/>
      <c r="QJB346" s="84"/>
      <c r="QJC346" s="84"/>
      <c r="QJD346" s="84"/>
      <c r="QJE346" s="84"/>
      <c r="QJF346" s="84"/>
      <c r="QJG346" s="84"/>
      <c r="QJH346" s="84"/>
      <c r="QJI346" s="84"/>
      <c r="QJJ346" s="84"/>
      <c r="QJK346" s="84"/>
      <c r="QJL346" s="84"/>
      <c r="QJM346" s="84"/>
      <c r="QJN346" s="84"/>
      <c r="QJO346" s="84"/>
      <c r="QJP346" s="84"/>
      <c r="QJQ346" s="84"/>
      <c r="QJR346" s="84"/>
      <c r="QJS346" s="84"/>
      <c r="QJT346" s="84"/>
      <c r="QJU346" s="84"/>
      <c r="QJV346" s="84"/>
      <c r="QJW346" s="84"/>
      <c r="QJX346" s="84"/>
      <c r="QJY346" s="84"/>
      <c r="QJZ346" s="84"/>
      <c r="QKA346" s="84"/>
      <c r="QKB346" s="84"/>
      <c r="QKC346" s="84"/>
      <c r="QKD346" s="84"/>
      <c r="QKE346" s="84"/>
      <c r="QKF346" s="84"/>
      <c r="QKG346" s="84"/>
      <c r="QKH346" s="84"/>
      <c r="QKI346" s="84"/>
      <c r="QKJ346" s="84"/>
      <c r="QKK346" s="84"/>
      <c r="QKL346" s="84"/>
      <c r="QKM346" s="84"/>
      <c r="QKN346" s="84"/>
      <c r="QKO346" s="84"/>
      <c r="QKP346" s="84"/>
      <c r="QKQ346" s="84"/>
      <c r="QKR346" s="84"/>
      <c r="QKS346" s="84"/>
      <c r="QKT346" s="84"/>
      <c r="QKU346" s="84"/>
      <c r="QKV346" s="84"/>
      <c r="QKW346" s="84"/>
      <c r="QKX346" s="84"/>
      <c r="QKY346" s="84"/>
      <c r="QKZ346" s="84"/>
      <c r="QLA346" s="84"/>
      <c r="QLB346" s="84"/>
      <c r="QLC346" s="84"/>
      <c r="QLD346" s="84"/>
      <c r="QLE346" s="84"/>
      <c r="QLF346" s="84"/>
      <c r="QLG346" s="84"/>
      <c r="QLH346" s="84"/>
      <c r="QLI346" s="84"/>
      <c r="QLJ346" s="84"/>
      <c r="QLK346" s="84"/>
      <c r="QLL346" s="84"/>
      <c r="QLM346" s="84"/>
      <c r="QLN346" s="84"/>
      <c r="QLO346" s="84"/>
      <c r="QLP346" s="84"/>
      <c r="QLQ346" s="84"/>
      <c r="QLR346" s="84"/>
      <c r="QLS346" s="84"/>
      <c r="QLT346" s="84"/>
      <c r="QLU346" s="84"/>
      <c r="QLV346" s="84"/>
      <c r="QLW346" s="84"/>
      <c r="QLX346" s="84"/>
      <c r="QLY346" s="84"/>
      <c r="QLZ346" s="84"/>
      <c r="QMA346" s="84"/>
      <c r="QMB346" s="84"/>
      <c r="QMC346" s="84"/>
      <c r="QMD346" s="84"/>
      <c r="QME346" s="84"/>
      <c r="QMF346" s="84"/>
      <c r="QMG346" s="84"/>
      <c r="QMH346" s="84"/>
      <c r="QMI346" s="84"/>
      <c r="QMJ346" s="84"/>
      <c r="QMK346" s="84"/>
      <c r="QML346" s="84"/>
      <c r="QMM346" s="84"/>
      <c r="QMN346" s="84"/>
      <c r="QMO346" s="84"/>
      <c r="QMP346" s="84"/>
      <c r="QMQ346" s="84"/>
      <c r="QMR346" s="84"/>
      <c r="QMS346" s="84"/>
      <c r="QMT346" s="84"/>
      <c r="QMU346" s="84"/>
      <c r="QMV346" s="84"/>
      <c r="QMW346" s="84"/>
      <c r="QMX346" s="84"/>
      <c r="QMY346" s="84"/>
      <c r="QMZ346" s="84"/>
      <c r="QNA346" s="84"/>
      <c r="QNB346" s="84"/>
      <c r="QNC346" s="84"/>
      <c r="QND346" s="84"/>
      <c r="QNE346" s="84"/>
      <c r="QNF346" s="84"/>
      <c r="QNG346" s="84"/>
      <c r="QNH346" s="84"/>
      <c r="QNI346" s="84"/>
      <c r="QNJ346" s="84"/>
      <c r="QNK346" s="84"/>
      <c r="QNL346" s="84"/>
      <c r="QNM346" s="84"/>
      <c r="QNN346" s="84"/>
      <c r="QNO346" s="84"/>
      <c r="QNP346" s="84"/>
      <c r="QNQ346" s="84"/>
      <c r="QNR346" s="84"/>
      <c r="QNS346" s="84"/>
      <c r="QNT346" s="84"/>
      <c r="QNU346" s="84"/>
      <c r="QNV346" s="84"/>
      <c r="QNW346" s="84"/>
      <c r="QNX346" s="84"/>
      <c r="QNY346" s="84"/>
      <c r="QNZ346" s="84"/>
      <c r="QOA346" s="84"/>
      <c r="QOB346" s="84"/>
      <c r="QOC346" s="84"/>
      <c r="QOD346" s="84"/>
      <c r="QOE346" s="84"/>
      <c r="QOF346" s="84"/>
      <c r="QOG346" s="84"/>
      <c r="QOH346" s="84"/>
      <c r="QOI346" s="84"/>
      <c r="QOJ346" s="84"/>
      <c r="QOK346" s="84"/>
      <c r="QOL346" s="84"/>
      <c r="QOM346" s="84"/>
      <c r="QON346" s="84"/>
      <c r="QOO346" s="84"/>
      <c r="QOP346" s="84"/>
      <c r="QOQ346" s="84"/>
      <c r="QOR346" s="84"/>
      <c r="QOS346" s="84"/>
      <c r="QOT346" s="84"/>
      <c r="QOU346" s="84"/>
      <c r="QOV346" s="84"/>
      <c r="QOW346" s="84"/>
      <c r="QOX346" s="84"/>
      <c r="QOY346" s="84"/>
      <c r="QOZ346" s="84"/>
      <c r="QPA346" s="84"/>
      <c r="QPB346" s="84"/>
      <c r="QPC346" s="84"/>
      <c r="QPD346" s="84"/>
      <c r="QPE346" s="84"/>
      <c r="QPF346" s="84"/>
      <c r="QPG346" s="84"/>
      <c r="QPH346" s="84"/>
      <c r="QPI346" s="84"/>
      <c r="QPJ346" s="84"/>
      <c r="QPK346" s="84"/>
      <c r="QPL346" s="84"/>
      <c r="QPM346" s="84"/>
      <c r="QPN346" s="84"/>
      <c r="QPO346" s="84"/>
      <c r="QPP346" s="84"/>
      <c r="QPQ346" s="84"/>
      <c r="QPR346" s="84"/>
      <c r="QPS346" s="84"/>
      <c r="QPT346" s="84"/>
      <c r="QPU346" s="84"/>
      <c r="QPV346" s="84"/>
      <c r="QPW346" s="84"/>
      <c r="QPX346" s="84"/>
      <c r="QPY346" s="84"/>
      <c r="QPZ346" s="84"/>
      <c r="QQA346" s="84"/>
      <c r="QQB346" s="84"/>
      <c r="QQC346" s="84"/>
      <c r="QQD346" s="84"/>
      <c r="QQE346" s="84"/>
      <c r="QQF346" s="84"/>
      <c r="QQG346" s="84"/>
      <c r="QQH346" s="84"/>
      <c r="QQI346" s="84"/>
      <c r="QQJ346" s="84"/>
      <c r="QQK346" s="84"/>
      <c r="QQL346" s="84"/>
      <c r="QQM346" s="84"/>
      <c r="QQN346" s="84"/>
      <c r="QQO346" s="84"/>
      <c r="QQP346" s="84"/>
      <c r="QQQ346" s="84"/>
      <c r="QQR346" s="84"/>
      <c r="QQS346" s="84"/>
      <c r="QQT346" s="84"/>
      <c r="QQU346" s="84"/>
      <c r="QQV346" s="84"/>
      <c r="QQW346" s="84"/>
      <c r="QQX346" s="84"/>
      <c r="QQY346" s="84"/>
      <c r="QQZ346" s="84"/>
      <c r="QRA346" s="84"/>
      <c r="QRB346" s="84"/>
      <c r="QRC346" s="84"/>
      <c r="QRD346" s="84"/>
      <c r="QRE346" s="84"/>
      <c r="QRF346" s="84"/>
      <c r="QRG346" s="84"/>
      <c r="QRH346" s="84"/>
      <c r="QRI346" s="84"/>
      <c r="QRJ346" s="84"/>
      <c r="QRK346" s="84"/>
      <c r="QRL346" s="84"/>
      <c r="QRM346" s="84"/>
      <c r="QRN346" s="84"/>
      <c r="QRO346" s="84"/>
      <c r="QRP346" s="84"/>
      <c r="QRQ346" s="84"/>
      <c r="QRR346" s="84"/>
      <c r="QRS346" s="84"/>
      <c r="QRT346" s="84"/>
      <c r="QRU346" s="84"/>
      <c r="QRV346" s="84"/>
      <c r="QRW346" s="84"/>
      <c r="QRX346" s="84"/>
      <c r="QRY346" s="84"/>
      <c r="QRZ346" s="84"/>
      <c r="QSA346" s="84"/>
      <c r="QSB346" s="84"/>
      <c r="QSC346" s="84"/>
      <c r="QSD346" s="84"/>
      <c r="QSE346" s="84"/>
      <c r="QSF346" s="84"/>
      <c r="QSG346" s="84"/>
      <c r="QSH346" s="84"/>
      <c r="QSI346" s="84"/>
      <c r="QSJ346" s="84"/>
      <c r="QSK346" s="84"/>
      <c r="QSL346" s="84"/>
      <c r="QSM346" s="84"/>
      <c r="QSN346" s="84"/>
      <c r="QSO346" s="84"/>
      <c r="QSP346" s="84"/>
      <c r="QSQ346" s="84"/>
      <c r="QSR346" s="84"/>
      <c r="QSS346" s="84"/>
      <c r="QST346" s="84"/>
      <c r="QSU346" s="84"/>
      <c r="QSV346" s="84"/>
      <c r="QSW346" s="84"/>
      <c r="QSX346" s="84"/>
      <c r="QSY346" s="84"/>
      <c r="QSZ346" s="84"/>
      <c r="QTA346" s="84"/>
      <c r="QTB346" s="84"/>
      <c r="QTC346" s="84"/>
      <c r="QTD346" s="84"/>
      <c r="QTE346" s="84"/>
      <c r="QTF346" s="84"/>
      <c r="QTG346" s="84"/>
      <c r="QTH346" s="84"/>
      <c r="QTI346" s="84"/>
      <c r="QTJ346" s="84"/>
      <c r="QTK346" s="84"/>
      <c r="QTL346" s="84"/>
      <c r="QTM346" s="84"/>
      <c r="QTN346" s="84"/>
      <c r="QTO346" s="84"/>
      <c r="QTP346" s="84"/>
      <c r="QTQ346" s="84"/>
      <c r="QTR346" s="84"/>
      <c r="QTS346" s="84"/>
      <c r="QTT346" s="84"/>
      <c r="QTU346" s="84"/>
      <c r="QTV346" s="84"/>
      <c r="QTW346" s="84"/>
      <c r="QTX346" s="84"/>
      <c r="QTY346" s="84"/>
      <c r="QTZ346" s="84"/>
      <c r="QUA346" s="84"/>
      <c r="QUB346" s="84"/>
      <c r="QUC346" s="84"/>
      <c r="QUD346" s="84"/>
      <c r="QUE346" s="84"/>
      <c r="QUF346" s="84"/>
      <c r="QUG346" s="84"/>
      <c r="QUH346" s="84"/>
      <c r="QUI346" s="84"/>
      <c r="QUJ346" s="84"/>
      <c r="QUK346" s="84"/>
      <c r="QUL346" s="84"/>
      <c r="QUM346" s="84"/>
      <c r="QUN346" s="84"/>
      <c r="QUO346" s="84"/>
      <c r="QUP346" s="84"/>
      <c r="QUQ346" s="84"/>
      <c r="QUR346" s="84"/>
      <c r="QUS346" s="84"/>
      <c r="QUT346" s="84"/>
      <c r="QUU346" s="84"/>
      <c r="QUV346" s="84"/>
      <c r="QUW346" s="84"/>
      <c r="QUX346" s="84"/>
      <c r="QUY346" s="84"/>
      <c r="QUZ346" s="84"/>
      <c r="QVA346" s="84"/>
      <c r="QVB346" s="84"/>
      <c r="QVC346" s="84"/>
      <c r="QVD346" s="84"/>
      <c r="QVE346" s="84"/>
      <c r="QVF346" s="84"/>
      <c r="QVG346" s="84"/>
      <c r="QVH346" s="84"/>
      <c r="QVI346" s="84"/>
      <c r="QVJ346" s="84"/>
      <c r="QVK346" s="84"/>
      <c r="QVL346" s="84"/>
      <c r="QVM346" s="84"/>
      <c r="QVN346" s="84"/>
      <c r="QVO346" s="84"/>
      <c r="QVP346" s="84"/>
      <c r="QVQ346" s="84"/>
      <c r="QVR346" s="84"/>
      <c r="QVS346" s="84"/>
      <c r="QVT346" s="84"/>
      <c r="QVU346" s="84"/>
      <c r="QVV346" s="84"/>
      <c r="QVW346" s="84"/>
      <c r="QVX346" s="84"/>
      <c r="QVY346" s="84"/>
      <c r="QVZ346" s="84"/>
      <c r="QWA346" s="84"/>
      <c r="QWB346" s="84"/>
      <c r="QWC346" s="84"/>
      <c r="QWD346" s="84"/>
      <c r="QWE346" s="84"/>
      <c r="QWF346" s="84"/>
      <c r="QWG346" s="84"/>
      <c r="QWH346" s="84"/>
      <c r="QWI346" s="84"/>
      <c r="QWJ346" s="84"/>
      <c r="QWK346" s="84"/>
      <c r="QWL346" s="84"/>
      <c r="QWM346" s="84"/>
      <c r="QWN346" s="84"/>
      <c r="QWO346" s="84"/>
      <c r="QWP346" s="84"/>
      <c r="QWQ346" s="84"/>
      <c r="QWR346" s="84"/>
      <c r="QWS346" s="84"/>
      <c r="QWT346" s="84"/>
      <c r="QWU346" s="84"/>
      <c r="QWV346" s="84"/>
      <c r="QWW346" s="84"/>
      <c r="QWX346" s="84"/>
      <c r="QWY346" s="84"/>
      <c r="QWZ346" s="84"/>
      <c r="QXA346" s="84"/>
      <c r="QXB346" s="84"/>
      <c r="QXC346" s="84"/>
      <c r="QXD346" s="84"/>
      <c r="QXE346" s="84"/>
      <c r="QXF346" s="84"/>
      <c r="QXG346" s="84"/>
      <c r="QXH346" s="84"/>
      <c r="QXI346" s="84"/>
      <c r="QXJ346" s="84"/>
      <c r="QXK346" s="84"/>
      <c r="QXL346" s="84"/>
      <c r="QXM346" s="84"/>
      <c r="QXN346" s="84"/>
      <c r="QXO346" s="84"/>
      <c r="QXP346" s="84"/>
      <c r="QXQ346" s="84"/>
      <c r="QXR346" s="84"/>
      <c r="QXS346" s="84"/>
      <c r="QXT346" s="84"/>
      <c r="QXU346" s="84"/>
      <c r="QXV346" s="84"/>
      <c r="QXW346" s="84"/>
      <c r="QXX346" s="84"/>
      <c r="QXY346" s="84"/>
      <c r="QXZ346" s="84"/>
      <c r="QYA346" s="84"/>
      <c r="QYB346" s="84"/>
      <c r="QYC346" s="84"/>
      <c r="QYD346" s="84"/>
      <c r="QYE346" s="84"/>
      <c r="QYF346" s="84"/>
      <c r="QYG346" s="84"/>
      <c r="QYH346" s="84"/>
      <c r="QYI346" s="84"/>
      <c r="QYJ346" s="84"/>
      <c r="QYK346" s="84"/>
      <c r="QYL346" s="84"/>
      <c r="QYM346" s="84"/>
      <c r="QYN346" s="84"/>
      <c r="QYO346" s="84"/>
      <c r="QYP346" s="84"/>
      <c r="QYQ346" s="84"/>
      <c r="QYR346" s="84"/>
      <c r="QYS346" s="84"/>
      <c r="QYT346" s="84"/>
      <c r="QYU346" s="84"/>
      <c r="QYV346" s="84"/>
      <c r="QYW346" s="84"/>
      <c r="QYX346" s="84"/>
      <c r="QYY346" s="84"/>
      <c r="QYZ346" s="84"/>
      <c r="QZA346" s="84"/>
      <c r="QZB346" s="84"/>
      <c r="QZC346" s="84"/>
      <c r="QZD346" s="84"/>
      <c r="QZE346" s="84"/>
      <c r="QZF346" s="84"/>
      <c r="QZG346" s="84"/>
      <c r="QZH346" s="84"/>
      <c r="QZI346" s="84"/>
      <c r="QZJ346" s="84"/>
      <c r="QZK346" s="84"/>
      <c r="QZL346" s="84"/>
      <c r="QZM346" s="84"/>
      <c r="QZN346" s="84"/>
      <c r="QZO346" s="84"/>
      <c r="QZP346" s="84"/>
      <c r="QZQ346" s="84"/>
      <c r="QZR346" s="84"/>
      <c r="QZS346" s="84"/>
      <c r="QZT346" s="84"/>
      <c r="QZU346" s="84"/>
      <c r="QZV346" s="84"/>
      <c r="QZW346" s="84"/>
      <c r="QZX346" s="84"/>
      <c r="QZY346" s="84"/>
      <c r="QZZ346" s="84"/>
      <c r="RAA346" s="84"/>
      <c r="RAB346" s="84"/>
      <c r="RAC346" s="84"/>
      <c r="RAD346" s="84"/>
      <c r="RAE346" s="84"/>
      <c r="RAF346" s="84"/>
      <c r="RAG346" s="84"/>
      <c r="RAH346" s="84"/>
      <c r="RAI346" s="84"/>
      <c r="RAJ346" s="84"/>
      <c r="RAK346" s="84"/>
      <c r="RAL346" s="84"/>
      <c r="RAM346" s="84"/>
      <c r="RAN346" s="84"/>
      <c r="RAO346" s="84"/>
      <c r="RAP346" s="84"/>
      <c r="RAQ346" s="84"/>
      <c r="RAR346" s="84"/>
      <c r="RAS346" s="84"/>
      <c r="RAT346" s="84"/>
      <c r="RAU346" s="84"/>
      <c r="RAV346" s="84"/>
      <c r="RAW346" s="84"/>
      <c r="RAX346" s="84"/>
      <c r="RAY346" s="84"/>
      <c r="RAZ346" s="84"/>
      <c r="RBA346" s="84"/>
      <c r="RBB346" s="84"/>
      <c r="RBC346" s="84"/>
      <c r="RBD346" s="84"/>
      <c r="RBE346" s="84"/>
      <c r="RBF346" s="84"/>
      <c r="RBG346" s="84"/>
      <c r="RBH346" s="84"/>
      <c r="RBI346" s="84"/>
      <c r="RBJ346" s="84"/>
      <c r="RBK346" s="84"/>
      <c r="RBL346" s="84"/>
      <c r="RBM346" s="84"/>
      <c r="RBN346" s="84"/>
      <c r="RBO346" s="84"/>
      <c r="RBP346" s="84"/>
      <c r="RBQ346" s="84"/>
      <c r="RBR346" s="84"/>
      <c r="RBS346" s="84"/>
      <c r="RBT346" s="84"/>
      <c r="RBU346" s="84"/>
      <c r="RBV346" s="84"/>
      <c r="RBW346" s="84"/>
      <c r="RBX346" s="84"/>
      <c r="RBY346" s="84"/>
      <c r="RBZ346" s="84"/>
      <c r="RCA346" s="84"/>
      <c r="RCB346" s="84"/>
      <c r="RCC346" s="84"/>
      <c r="RCD346" s="84"/>
      <c r="RCE346" s="84"/>
      <c r="RCF346" s="84"/>
      <c r="RCG346" s="84"/>
      <c r="RCH346" s="84"/>
      <c r="RCI346" s="84"/>
      <c r="RCJ346" s="84"/>
      <c r="RCK346" s="84"/>
      <c r="RCL346" s="84"/>
      <c r="RCM346" s="84"/>
      <c r="RCN346" s="84"/>
      <c r="RCO346" s="84"/>
      <c r="RCP346" s="84"/>
      <c r="RCQ346" s="84"/>
      <c r="RCR346" s="84"/>
      <c r="RCS346" s="84"/>
      <c r="RCT346" s="84"/>
      <c r="RCU346" s="84"/>
      <c r="RCV346" s="84"/>
      <c r="RCW346" s="84"/>
      <c r="RCX346" s="84"/>
      <c r="RCY346" s="84"/>
      <c r="RCZ346" s="84"/>
      <c r="RDA346" s="84"/>
      <c r="RDB346" s="84"/>
      <c r="RDC346" s="84"/>
      <c r="RDD346" s="84"/>
      <c r="RDE346" s="84"/>
      <c r="RDF346" s="84"/>
      <c r="RDG346" s="84"/>
      <c r="RDH346" s="84"/>
      <c r="RDI346" s="84"/>
      <c r="RDJ346" s="84"/>
      <c r="RDK346" s="84"/>
      <c r="RDL346" s="84"/>
      <c r="RDM346" s="84"/>
      <c r="RDN346" s="84"/>
      <c r="RDO346" s="84"/>
      <c r="RDP346" s="84"/>
      <c r="RDQ346" s="84"/>
      <c r="RDR346" s="84"/>
      <c r="RDS346" s="84"/>
      <c r="RDT346" s="84"/>
      <c r="RDU346" s="84"/>
      <c r="RDV346" s="84"/>
      <c r="RDW346" s="84"/>
      <c r="RDX346" s="84"/>
      <c r="RDY346" s="84"/>
      <c r="RDZ346" s="84"/>
      <c r="REA346" s="84"/>
      <c r="REB346" s="84"/>
      <c r="REC346" s="84"/>
      <c r="RED346" s="84"/>
      <c r="REE346" s="84"/>
      <c r="REF346" s="84"/>
      <c r="REG346" s="84"/>
      <c r="REH346" s="84"/>
      <c r="REI346" s="84"/>
      <c r="REJ346" s="84"/>
      <c r="REK346" s="84"/>
      <c r="REL346" s="84"/>
      <c r="REM346" s="84"/>
      <c r="REN346" s="84"/>
      <c r="REO346" s="84"/>
      <c r="REP346" s="84"/>
      <c r="REQ346" s="84"/>
      <c r="RER346" s="84"/>
      <c r="RES346" s="84"/>
      <c r="RET346" s="84"/>
      <c r="REU346" s="84"/>
      <c r="REV346" s="84"/>
      <c r="REW346" s="84"/>
      <c r="REX346" s="84"/>
      <c r="REY346" s="84"/>
      <c r="REZ346" s="84"/>
      <c r="RFA346" s="84"/>
      <c r="RFB346" s="84"/>
      <c r="RFC346" s="84"/>
      <c r="RFD346" s="84"/>
      <c r="RFE346" s="84"/>
      <c r="RFF346" s="84"/>
      <c r="RFG346" s="84"/>
      <c r="RFH346" s="84"/>
      <c r="RFI346" s="84"/>
      <c r="RFJ346" s="84"/>
      <c r="RFK346" s="84"/>
      <c r="RFL346" s="84"/>
      <c r="RFM346" s="84"/>
      <c r="RFN346" s="84"/>
      <c r="RFO346" s="84"/>
      <c r="RFP346" s="84"/>
      <c r="RFQ346" s="84"/>
      <c r="RFR346" s="84"/>
      <c r="RFS346" s="84"/>
      <c r="RFT346" s="84"/>
      <c r="RFU346" s="84"/>
      <c r="RFV346" s="84"/>
      <c r="RFW346" s="84"/>
      <c r="RFX346" s="84"/>
      <c r="RFY346" s="84"/>
      <c r="RFZ346" s="84"/>
      <c r="RGA346" s="84"/>
      <c r="RGB346" s="84"/>
      <c r="RGC346" s="84"/>
      <c r="RGD346" s="84"/>
      <c r="RGE346" s="84"/>
      <c r="RGF346" s="84"/>
      <c r="RGG346" s="84"/>
      <c r="RGH346" s="84"/>
      <c r="RGI346" s="84"/>
      <c r="RGJ346" s="84"/>
      <c r="RGK346" s="84"/>
      <c r="RGL346" s="84"/>
      <c r="RGM346" s="84"/>
      <c r="RGN346" s="84"/>
      <c r="RGO346" s="84"/>
      <c r="RGP346" s="84"/>
      <c r="RGQ346" s="84"/>
      <c r="RGR346" s="84"/>
      <c r="RGS346" s="84"/>
      <c r="RGT346" s="84"/>
      <c r="RGU346" s="84"/>
      <c r="RGV346" s="84"/>
      <c r="RGW346" s="84"/>
      <c r="RGX346" s="84"/>
      <c r="RGY346" s="84"/>
      <c r="RGZ346" s="84"/>
      <c r="RHA346" s="84"/>
      <c r="RHB346" s="84"/>
      <c r="RHC346" s="84"/>
      <c r="RHD346" s="84"/>
      <c r="RHE346" s="84"/>
      <c r="RHF346" s="84"/>
      <c r="RHG346" s="84"/>
      <c r="RHH346" s="84"/>
      <c r="RHI346" s="84"/>
      <c r="RHJ346" s="84"/>
      <c r="RHK346" s="84"/>
      <c r="RHL346" s="84"/>
      <c r="RHM346" s="84"/>
      <c r="RHN346" s="84"/>
      <c r="RHO346" s="84"/>
      <c r="RHP346" s="84"/>
      <c r="RHQ346" s="84"/>
      <c r="RHR346" s="84"/>
      <c r="RHS346" s="84"/>
      <c r="RHT346" s="84"/>
      <c r="RHU346" s="84"/>
      <c r="RHV346" s="84"/>
      <c r="RHW346" s="84"/>
      <c r="RHX346" s="84"/>
      <c r="RHY346" s="84"/>
      <c r="RHZ346" s="84"/>
      <c r="RIA346" s="84"/>
      <c r="RIB346" s="84"/>
      <c r="RIC346" s="84"/>
      <c r="RID346" s="84"/>
      <c r="RIE346" s="84"/>
      <c r="RIF346" s="84"/>
      <c r="RIG346" s="84"/>
      <c r="RIH346" s="84"/>
      <c r="RII346" s="84"/>
      <c r="RIJ346" s="84"/>
      <c r="RIK346" s="84"/>
      <c r="RIL346" s="84"/>
      <c r="RIM346" s="84"/>
      <c r="RIN346" s="84"/>
      <c r="RIO346" s="84"/>
      <c r="RIP346" s="84"/>
      <c r="RIQ346" s="84"/>
      <c r="RIR346" s="84"/>
      <c r="RIS346" s="84"/>
      <c r="RIT346" s="84"/>
      <c r="RIU346" s="84"/>
      <c r="RIV346" s="84"/>
      <c r="RIW346" s="84"/>
      <c r="RIX346" s="84"/>
      <c r="RIY346" s="84"/>
      <c r="RIZ346" s="84"/>
      <c r="RJA346" s="84"/>
      <c r="RJB346" s="84"/>
      <c r="RJC346" s="84"/>
      <c r="RJD346" s="84"/>
      <c r="RJE346" s="84"/>
      <c r="RJF346" s="84"/>
      <c r="RJG346" s="84"/>
      <c r="RJH346" s="84"/>
      <c r="RJI346" s="84"/>
      <c r="RJJ346" s="84"/>
      <c r="RJK346" s="84"/>
      <c r="RJL346" s="84"/>
      <c r="RJM346" s="84"/>
      <c r="RJN346" s="84"/>
      <c r="RJO346" s="84"/>
      <c r="RJP346" s="84"/>
      <c r="RJQ346" s="84"/>
      <c r="RJR346" s="84"/>
      <c r="RJS346" s="84"/>
      <c r="RJT346" s="84"/>
      <c r="RJU346" s="84"/>
      <c r="RJV346" s="84"/>
      <c r="RJW346" s="84"/>
      <c r="RJX346" s="84"/>
      <c r="RJY346" s="84"/>
      <c r="RJZ346" s="84"/>
      <c r="RKA346" s="84"/>
      <c r="RKB346" s="84"/>
      <c r="RKC346" s="84"/>
      <c r="RKD346" s="84"/>
      <c r="RKE346" s="84"/>
      <c r="RKF346" s="84"/>
      <c r="RKG346" s="84"/>
      <c r="RKH346" s="84"/>
      <c r="RKI346" s="84"/>
      <c r="RKJ346" s="84"/>
      <c r="RKK346" s="84"/>
      <c r="RKL346" s="84"/>
      <c r="RKM346" s="84"/>
      <c r="RKN346" s="84"/>
      <c r="RKO346" s="84"/>
      <c r="RKP346" s="84"/>
      <c r="RKQ346" s="84"/>
      <c r="RKR346" s="84"/>
      <c r="RKS346" s="84"/>
      <c r="RKT346" s="84"/>
      <c r="RKU346" s="84"/>
      <c r="RKV346" s="84"/>
      <c r="RKW346" s="84"/>
      <c r="RKX346" s="84"/>
      <c r="RKY346" s="84"/>
      <c r="RKZ346" s="84"/>
      <c r="RLA346" s="84"/>
      <c r="RLB346" s="84"/>
      <c r="RLC346" s="84"/>
      <c r="RLD346" s="84"/>
      <c r="RLE346" s="84"/>
      <c r="RLF346" s="84"/>
      <c r="RLG346" s="84"/>
      <c r="RLH346" s="84"/>
      <c r="RLI346" s="84"/>
      <c r="RLJ346" s="84"/>
      <c r="RLK346" s="84"/>
      <c r="RLL346" s="84"/>
      <c r="RLM346" s="84"/>
      <c r="RLN346" s="84"/>
      <c r="RLO346" s="84"/>
      <c r="RLP346" s="84"/>
      <c r="RLQ346" s="84"/>
      <c r="RLR346" s="84"/>
      <c r="RLS346" s="84"/>
      <c r="RLT346" s="84"/>
      <c r="RLU346" s="84"/>
      <c r="RLV346" s="84"/>
      <c r="RLW346" s="84"/>
      <c r="RLX346" s="84"/>
      <c r="RLY346" s="84"/>
      <c r="RLZ346" s="84"/>
      <c r="RMA346" s="84"/>
      <c r="RMB346" s="84"/>
      <c r="RMC346" s="84"/>
      <c r="RMD346" s="84"/>
      <c r="RME346" s="84"/>
      <c r="RMF346" s="84"/>
      <c r="RMG346" s="84"/>
      <c r="RMH346" s="84"/>
      <c r="RMI346" s="84"/>
      <c r="RMJ346" s="84"/>
      <c r="RMK346" s="84"/>
      <c r="RML346" s="84"/>
      <c r="RMM346" s="84"/>
      <c r="RMN346" s="84"/>
      <c r="RMO346" s="84"/>
      <c r="RMP346" s="84"/>
      <c r="RMQ346" s="84"/>
      <c r="RMR346" s="84"/>
      <c r="RMS346" s="84"/>
      <c r="RMT346" s="84"/>
      <c r="RMU346" s="84"/>
      <c r="RMV346" s="84"/>
      <c r="RMW346" s="84"/>
      <c r="RMX346" s="84"/>
      <c r="RMY346" s="84"/>
      <c r="RMZ346" s="84"/>
      <c r="RNA346" s="84"/>
      <c r="RNB346" s="84"/>
      <c r="RNC346" s="84"/>
      <c r="RND346" s="84"/>
      <c r="RNE346" s="84"/>
      <c r="RNF346" s="84"/>
      <c r="RNG346" s="84"/>
      <c r="RNH346" s="84"/>
      <c r="RNI346" s="84"/>
      <c r="RNJ346" s="84"/>
      <c r="RNK346" s="84"/>
      <c r="RNL346" s="84"/>
      <c r="RNM346" s="84"/>
      <c r="RNN346" s="84"/>
      <c r="RNO346" s="84"/>
      <c r="RNP346" s="84"/>
      <c r="RNQ346" s="84"/>
      <c r="RNR346" s="84"/>
      <c r="RNS346" s="84"/>
      <c r="RNT346" s="84"/>
      <c r="RNU346" s="84"/>
      <c r="RNV346" s="84"/>
      <c r="RNW346" s="84"/>
      <c r="RNX346" s="84"/>
      <c r="RNY346" s="84"/>
      <c r="RNZ346" s="84"/>
      <c r="ROA346" s="84"/>
      <c r="ROB346" s="84"/>
      <c r="ROC346" s="84"/>
      <c r="ROD346" s="84"/>
      <c r="ROE346" s="84"/>
      <c r="ROF346" s="84"/>
      <c r="ROG346" s="84"/>
      <c r="ROH346" s="84"/>
      <c r="ROI346" s="84"/>
      <c r="ROJ346" s="84"/>
      <c r="ROK346" s="84"/>
      <c r="ROL346" s="84"/>
      <c r="ROM346" s="84"/>
      <c r="RON346" s="84"/>
      <c r="ROO346" s="84"/>
      <c r="ROP346" s="84"/>
      <c r="ROQ346" s="84"/>
      <c r="ROR346" s="84"/>
      <c r="ROS346" s="84"/>
      <c r="ROT346" s="84"/>
      <c r="ROU346" s="84"/>
      <c r="ROV346" s="84"/>
      <c r="ROW346" s="84"/>
      <c r="ROX346" s="84"/>
      <c r="ROY346" s="84"/>
      <c r="ROZ346" s="84"/>
      <c r="RPA346" s="84"/>
      <c r="RPB346" s="84"/>
      <c r="RPC346" s="84"/>
      <c r="RPD346" s="84"/>
      <c r="RPE346" s="84"/>
      <c r="RPF346" s="84"/>
      <c r="RPG346" s="84"/>
      <c r="RPH346" s="84"/>
      <c r="RPI346" s="84"/>
      <c r="RPJ346" s="84"/>
      <c r="RPK346" s="84"/>
      <c r="RPL346" s="84"/>
      <c r="RPM346" s="84"/>
      <c r="RPN346" s="84"/>
      <c r="RPO346" s="84"/>
      <c r="RPP346" s="84"/>
      <c r="RPQ346" s="84"/>
      <c r="RPR346" s="84"/>
      <c r="RPS346" s="84"/>
      <c r="RPT346" s="84"/>
      <c r="RPU346" s="84"/>
      <c r="RPV346" s="84"/>
      <c r="RPW346" s="84"/>
      <c r="RPX346" s="84"/>
      <c r="RPY346" s="84"/>
      <c r="RPZ346" s="84"/>
      <c r="RQA346" s="84"/>
      <c r="RQB346" s="84"/>
      <c r="RQC346" s="84"/>
      <c r="RQD346" s="84"/>
      <c r="RQE346" s="84"/>
      <c r="RQF346" s="84"/>
      <c r="RQG346" s="84"/>
      <c r="RQH346" s="84"/>
      <c r="RQI346" s="84"/>
      <c r="RQJ346" s="84"/>
      <c r="RQK346" s="84"/>
      <c r="RQL346" s="84"/>
      <c r="RQM346" s="84"/>
      <c r="RQN346" s="84"/>
      <c r="RQO346" s="84"/>
      <c r="RQP346" s="84"/>
      <c r="RQQ346" s="84"/>
      <c r="RQR346" s="84"/>
      <c r="RQS346" s="84"/>
      <c r="RQT346" s="84"/>
      <c r="RQU346" s="84"/>
      <c r="RQV346" s="84"/>
      <c r="RQW346" s="84"/>
      <c r="RQX346" s="84"/>
      <c r="RQY346" s="84"/>
      <c r="RQZ346" s="84"/>
      <c r="RRA346" s="84"/>
      <c r="RRB346" s="84"/>
      <c r="RRC346" s="84"/>
      <c r="RRD346" s="84"/>
      <c r="RRE346" s="84"/>
      <c r="RRF346" s="84"/>
      <c r="RRG346" s="84"/>
      <c r="RRH346" s="84"/>
      <c r="RRI346" s="84"/>
      <c r="RRJ346" s="84"/>
      <c r="RRK346" s="84"/>
      <c r="RRL346" s="84"/>
      <c r="RRM346" s="84"/>
      <c r="RRN346" s="84"/>
      <c r="RRO346" s="84"/>
      <c r="RRP346" s="84"/>
      <c r="RRQ346" s="84"/>
      <c r="RRR346" s="84"/>
      <c r="RRS346" s="84"/>
      <c r="RRT346" s="84"/>
      <c r="RRU346" s="84"/>
      <c r="RRV346" s="84"/>
      <c r="RRW346" s="84"/>
      <c r="RRX346" s="84"/>
      <c r="RRY346" s="84"/>
      <c r="RRZ346" s="84"/>
      <c r="RSA346" s="84"/>
      <c r="RSB346" s="84"/>
      <c r="RSC346" s="84"/>
      <c r="RSD346" s="84"/>
      <c r="RSE346" s="84"/>
      <c r="RSF346" s="84"/>
      <c r="RSG346" s="84"/>
      <c r="RSH346" s="84"/>
      <c r="RSI346" s="84"/>
      <c r="RSJ346" s="84"/>
      <c r="RSK346" s="84"/>
      <c r="RSL346" s="84"/>
      <c r="RSM346" s="84"/>
      <c r="RSN346" s="84"/>
      <c r="RSO346" s="84"/>
      <c r="RSP346" s="84"/>
      <c r="RSQ346" s="84"/>
      <c r="RSR346" s="84"/>
      <c r="RSS346" s="84"/>
      <c r="RST346" s="84"/>
      <c r="RSU346" s="84"/>
      <c r="RSV346" s="84"/>
      <c r="RSW346" s="84"/>
      <c r="RSX346" s="84"/>
      <c r="RSY346" s="84"/>
      <c r="RSZ346" s="84"/>
      <c r="RTA346" s="84"/>
      <c r="RTB346" s="84"/>
      <c r="RTC346" s="84"/>
      <c r="RTD346" s="84"/>
      <c r="RTE346" s="84"/>
      <c r="RTF346" s="84"/>
      <c r="RTG346" s="84"/>
      <c r="RTH346" s="84"/>
      <c r="RTI346" s="84"/>
      <c r="RTJ346" s="84"/>
      <c r="RTK346" s="84"/>
      <c r="RTL346" s="84"/>
      <c r="RTM346" s="84"/>
      <c r="RTN346" s="84"/>
      <c r="RTO346" s="84"/>
      <c r="RTP346" s="84"/>
      <c r="RTQ346" s="84"/>
      <c r="RTR346" s="84"/>
      <c r="RTS346" s="84"/>
      <c r="RTT346" s="84"/>
      <c r="RTU346" s="84"/>
      <c r="RTV346" s="84"/>
      <c r="RTW346" s="84"/>
      <c r="RTX346" s="84"/>
      <c r="RTY346" s="84"/>
      <c r="RTZ346" s="84"/>
      <c r="RUA346" s="84"/>
      <c r="RUB346" s="84"/>
      <c r="RUC346" s="84"/>
      <c r="RUD346" s="84"/>
      <c r="RUE346" s="84"/>
      <c r="RUF346" s="84"/>
      <c r="RUG346" s="84"/>
      <c r="RUH346" s="84"/>
      <c r="RUI346" s="84"/>
      <c r="RUJ346" s="84"/>
      <c r="RUK346" s="84"/>
      <c r="RUL346" s="84"/>
      <c r="RUM346" s="84"/>
      <c r="RUN346" s="84"/>
      <c r="RUO346" s="84"/>
      <c r="RUP346" s="84"/>
      <c r="RUQ346" s="84"/>
      <c r="RUR346" s="84"/>
      <c r="RUS346" s="84"/>
      <c r="RUT346" s="84"/>
      <c r="RUU346" s="84"/>
      <c r="RUV346" s="84"/>
      <c r="RUW346" s="84"/>
      <c r="RUX346" s="84"/>
      <c r="RUY346" s="84"/>
      <c r="RUZ346" s="84"/>
      <c r="RVA346" s="84"/>
      <c r="RVB346" s="84"/>
      <c r="RVC346" s="84"/>
      <c r="RVD346" s="84"/>
      <c r="RVE346" s="84"/>
      <c r="RVF346" s="84"/>
      <c r="RVG346" s="84"/>
      <c r="RVH346" s="84"/>
      <c r="RVI346" s="84"/>
      <c r="RVJ346" s="84"/>
      <c r="RVK346" s="84"/>
      <c r="RVL346" s="84"/>
      <c r="RVM346" s="84"/>
      <c r="RVN346" s="84"/>
      <c r="RVO346" s="84"/>
      <c r="RVP346" s="84"/>
      <c r="RVQ346" s="84"/>
      <c r="RVR346" s="84"/>
      <c r="RVS346" s="84"/>
      <c r="RVT346" s="84"/>
      <c r="RVU346" s="84"/>
      <c r="RVV346" s="84"/>
      <c r="RVW346" s="84"/>
      <c r="RVX346" s="84"/>
      <c r="RVY346" s="84"/>
      <c r="RVZ346" s="84"/>
      <c r="RWA346" s="84"/>
      <c r="RWB346" s="84"/>
      <c r="RWC346" s="84"/>
      <c r="RWD346" s="84"/>
      <c r="RWE346" s="84"/>
      <c r="RWF346" s="84"/>
      <c r="RWG346" s="84"/>
      <c r="RWH346" s="84"/>
      <c r="RWI346" s="84"/>
      <c r="RWJ346" s="84"/>
      <c r="RWK346" s="84"/>
      <c r="RWL346" s="84"/>
      <c r="RWM346" s="84"/>
      <c r="RWN346" s="84"/>
      <c r="RWO346" s="84"/>
      <c r="RWP346" s="84"/>
      <c r="RWQ346" s="84"/>
      <c r="RWR346" s="84"/>
      <c r="RWS346" s="84"/>
      <c r="RWT346" s="84"/>
      <c r="RWU346" s="84"/>
      <c r="RWV346" s="84"/>
      <c r="RWW346" s="84"/>
      <c r="RWX346" s="84"/>
      <c r="RWY346" s="84"/>
      <c r="RWZ346" s="84"/>
      <c r="RXA346" s="84"/>
      <c r="RXB346" s="84"/>
      <c r="RXC346" s="84"/>
      <c r="RXD346" s="84"/>
      <c r="RXE346" s="84"/>
      <c r="RXF346" s="84"/>
      <c r="RXG346" s="84"/>
      <c r="RXH346" s="84"/>
      <c r="RXI346" s="84"/>
      <c r="RXJ346" s="84"/>
      <c r="RXK346" s="84"/>
      <c r="RXL346" s="84"/>
      <c r="RXM346" s="84"/>
      <c r="RXN346" s="84"/>
      <c r="RXO346" s="84"/>
      <c r="RXP346" s="84"/>
      <c r="RXQ346" s="84"/>
      <c r="RXR346" s="84"/>
      <c r="RXS346" s="84"/>
      <c r="RXT346" s="84"/>
      <c r="RXU346" s="84"/>
      <c r="RXV346" s="84"/>
      <c r="RXW346" s="84"/>
      <c r="RXX346" s="84"/>
      <c r="RXY346" s="84"/>
      <c r="RXZ346" s="84"/>
      <c r="RYA346" s="84"/>
      <c r="RYB346" s="84"/>
      <c r="RYC346" s="84"/>
      <c r="RYD346" s="84"/>
      <c r="RYE346" s="84"/>
      <c r="RYF346" s="84"/>
      <c r="RYG346" s="84"/>
      <c r="RYH346" s="84"/>
      <c r="RYI346" s="84"/>
      <c r="RYJ346" s="84"/>
      <c r="RYK346" s="84"/>
      <c r="RYL346" s="84"/>
      <c r="RYM346" s="84"/>
      <c r="RYN346" s="84"/>
      <c r="RYO346" s="84"/>
      <c r="RYP346" s="84"/>
      <c r="RYQ346" s="84"/>
      <c r="RYR346" s="84"/>
      <c r="RYS346" s="84"/>
      <c r="RYT346" s="84"/>
      <c r="RYU346" s="84"/>
      <c r="RYV346" s="84"/>
      <c r="RYW346" s="84"/>
      <c r="RYX346" s="84"/>
      <c r="RYY346" s="84"/>
      <c r="RYZ346" s="84"/>
      <c r="RZA346" s="84"/>
      <c r="RZB346" s="84"/>
      <c r="RZC346" s="84"/>
      <c r="RZD346" s="84"/>
      <c r="RZE346" s="84"/>
      <c r="RZF346" s="84"/>
      <c r="RZG346" s="84"/>
      <c r="RZH346" s="84"/>
      <c r="RZI346" s="84"/>
      <c r="RZJ346" s="84"/>
      <c r="RZK346" s="84"/>
      <c r="RZL346" s="84"/>
      <c r="RZM346" s="84"/>
      <c r="RZN346" s="84"/>
      <c r="RZO346" s="84"/>
      <c r="RZP346" s="84"/>
      <c r="RZQ346" s="84"/>
      <c r="RZR346" s="84"/>
      <c r="RZS346" s="84"/>
      <c r="RZT346" s="84"/>
      <c r="RZU346" s="84"/>
      <c r="RZV346" s="84"/>
      <c r="RZW346" s="84"/>
      <c r="RZX346" s="84"/>
      <c r="RZY346" s="84"/>
      <c r="RZZ346" s="84"/>
      <c r="SAA346" s="84"/>
      <c r="SAB346" s="84"/>
      <c r="SAC346" s="84"/>
      <c r="SAD346" s="84"/>
      <c r="SAE346" s="84"/>
      <c r="SAF346" s="84"/>
      <c r="SAG346" s="84"/>
      <c r="SAH346" s="84"/>
      <c r="SAI346" s="84"/>
      <c r="SAJ346" s="84"/>
      <c r="SAK346" s="84"/>
      <c r="SAL346" s="84"/>
      <c r="SAM346" s="84"/>
      <c r="SAN346" s="84"/>
      <c r="SAO346" s="84"/>
      <c r="SAP346" s="84"/>
      <c r="SAQ346" s="84"/>
      <c r="SAR346" s="84"/>
      <c r="SAS346" s="84"/>
      <c r="SAT346" s="84"/>
      <c r="SAU346" s="84"/>
      <c r="SAV346" s="84"/>
      <c r="SAW346" s="84"/>
      <c r="SAX346" s="84"/>
      <c r="SAY346" s="84"/>
      <c r="SAZ346" s="84"/>
      <c r="SBA346" s="84"/>
      <c r="SBB346" s="84"/>
      <c r="SBC346" s="84"/>
      <c r="SBD346" s="84"/>
      <c r="SBE346" s="84"/>
      <c r="SBF346" s="84"/>
      <c r="SBG346" s="84"/>
      <c r="SBH346" s="84"/>
      <c r="SBI346" s="84"/>
      <c r="SBJ346" s="84"/>
      <c r="SBK346" s="84"/>
      <c r="SBL346" s="84"/>
      <c r="SBM346" s="84"/>
      <c r="SBN346" s="84"/>
      <c r="SBO346" s="84"/>
      <c r="SBP346" s="84"/>
      <c r="SBQ346" s="84"/>
      <c r="SBR346" s="84"/>
      <c r="SBS346" s="84"/>
      <c r="SBT346" s="84"/>
      <c r="SBU346" s="84"/>
      <c r="SBV346" s="84"/>
      <c r="SBW346" s="84"/>
      <c r="SBX346" s="84"/>
      <c r="SBY346" s="84"/>
      <c r="SBZ346" s="84"/>
      <c r="SCA346" s="84"/>
      <c r="SCB346" s="84"/>
      <c r="SCC346" s="84"/>
      <c r="SCD346" s="84"/>
      <c r="SCE346" s="84"/>
      <c r="SCF346" s="84"/>
      <c r="SCG346" s="84"/>
      <c r="SCH346" s="84"/>
      <c r="SCI346" s="84"/>
      <c r="SCJ346" s="84"/>
      <c r="SCK346" s="84"/>
      <c r="SCL346" s="84"/>
      <c r="SCM346" s="84"/>
      <c r="SCN346" s="84"/>
      <c r="SCO346" s="84"/>
      <c r="SCP346" s="84"/>
      <c r="SCQ346" s="84"/>
      <c r="SCR346" s="84"/>
      <c r="SCS346" s="84"/>
      <c r="SCT346" s="84"/>
      <c r="SCU346" s="84"/>
      <c r="SCV346" s="84"/>
      <c r="SCW346" s="84"/>
      <c r="SCX346" s="84"/>
      <c r="SCY346" s="84"/>
      <c r="SCZ346" s="84"/>
      <c r="SDA346" s="84"/>
      <c r="SDB346" s="84"/>
      <c r="SDC346" s="84"/>
      <c r="SDD346" s="84"/>
      <c r="SDE346" s="84"/>
      <c r="SDF346" s="84"/>
      <c r="SDG346" s="84"/>
      <c r="SDH346" s="84"/>
      <c r="SDI346" s="84"/>
      <c r="SDJ346" s="84"/>
      <c r="SDK346" s="84"/>
      <c r="SDL346" s="84"/>
      <c r="SDM346" s="84"/>
      <c r="SDN346" s="84"/>
      <c r="SDO346" s="84"/>
      <c r="SDP346" s="84"/>
      <c r="SDQ346" s="84"/>
      <c r="SDR346" s="84"/>
      <c r="SDS346" s="84"/>
      <c r="SDT346" s="84"/>
      <c r="SDU346" s="84"/>
      <c r="SDV346" s="84"/>
      <c r="SDW346" s="84"/>
      <c r="SDX346" s="84"/>
      <c r="SDY346" s="84"/>
      <c r="SDZ346" s="84"/>
      <c r="SEA346" s="84"/>
      <c r="SEB346" s="84"/>
      <c r="SEC346" s="84"/>
      <c r="SED346" s="84"/>
      <c r="SEE346" s="84"/>
      <c r="SEF346" s="84"/>
      <c r="SEG346" s="84"/>
      <c r="SEH346" s="84"/>
      <c r="SEI346" s="84"/>
      <c r="SEJ346" s="84"/>
      <c r="SEK346" s="84"/>
      <c r="SEL346" s="84"/>
      <c r="SEM346" s="84"/>
      <c r="SEN346" s="84"/>
      <c r="SEO346" s="84"/>
      <c r="SEP346" s="84"/>
      <c r="SEQ346" s="84"/>
      <c r="SER346" s="84"/>
      <c r="SES346" s="84"/>
      <c r="SET346" s="84"/>
      <c r="SEU346" s="84"/>
      <c r="SEV346" s="84"/>
      <c r="SEW346" s="84"/>
      <c r="SEX346" s="84"/>
      <c r="SEY346" s="84"/>
      <c r="SEZ346" s="84"/>
      <c r="SFA346" s="84"/>
      <c r="SFB346" s="84"/>
      <c r="SFC346" s="84"/>
      <c r="SFD346" s="84"/>
      <c r="SFE346" s="84"/>
      <c r="SFF346" s="84"/>
      <c r="SFG346" s="84"/>
      <c r="SFH346" s="84"/>
      <c r="SFI346" s="84"/>
      <c r="SFJ346" s="84"/>
      <c r="SFK346" s="84"/>
      <c r="SFL346" s="84"/>
      <c r="SFM346" s="84"/>
      <c r="SFN346" s="84"/>
      <c r="SFO346" s="84"/>
      <c r="SFP346" s="84"/>
      <c r="SFQ346" s="84"/>
      <c r="SFR346" s="84"/>
      <c r="SFS346" s="84"/>
      <c r="SFT346" s="84"/>
      <c r="SFU346" s="84"/>
      <c r="SFV346" s="84"/>
      <c r="SFW346" s="84"/>
      <c r="SFX346" s="84"/>
      <c r="SFY346" s="84"/>
      <c r="SFZ346" s="84"/>
      <c r="SGA346" s="84"/>
      <c r="SGB346" s="84"/>
      <c r="SGC346" s="84"/>
      <c r="SGD346" s="84"/>
      <c r="SGE346" s="84"/>
      <c r="SGF346" s="84"/>
      <c r="SGG346" s="84"/>
      <c r="SGH346" s="84"/>
      <c r="SGI346" s="84"/>
      <c r="SGJ346" s="84"/>
      <c r="SGK346" s="84"/>
      <c r="SGL346" s="84"/>
      <c r="SGM346" s="84"/>
      <c r="SGN346" s="84"/>
      <c r="SGO346" s="84"/>
      <c r="SGP346" s="84"/>
      <c r="SGQ346" s="84"/>
      <c r="SGR346" s="84"/>
      <c r="SGS346" s="84"/>
      <c r="SGT346" s="84"/>
      <c r="SGU346" s="84"/>
      <c r="SGV346" s="84"/>
      <c r="SGW346" s="84"/>
      <c r="SGX346" s="84"/>
      <c r="SGY346" s="84"/>
      <c r="SGZ346" s="84"/>
      <c r="SHA346" s="84"/>
      <c r="SHB346" s="84"/>
      <c r="SHC346" s="84"/>
      <c r="SHD346" s="84"/>
      <c r="SHE346" s="84"/>
      <c r="SHF346" s="84"/>
      <c r="SHG346" s="84"/>
      <c r="SHH346" s="84"/>
      <c r="SHI346" s="84"/>
      <c r="SHJ346" s="84"/>
      <c r="SHK346" s="84"/>
      <c r="SHL346" s="84"/>
      <c r="SHM346" s="84"/>
      <c r="SHN346" s="84"/>
      <c r="SHO346" s="84"/>
      <c r="SHP346" s="84"/>
      <c r="SHQ346" s="84"/>
      <c r="SHR346" s="84"/>
      <c r="SHS346" s="84"/>
      <c r="SHT346" s="84"/>
      <c r="SHU346" s="84"/>
      <c r="SHV346" s="84"/>
      <c r="SHW346" s="84"/>
      <c r="SHX346" s="84"/>
      <c r="SHY346" s="84"/>
      <c r="SHZ346" s="84"/>
      <c r="SIA346" s="84"/>
      <c r="SIB346" s="84"/>
      <c r="SIC346" s="84"/>
      <c r="SID346" s="84"/>
      <c r="SIE346" s="84"/>
      <c r="SIF346" s="84"/>
      <c r="SIG346" s="84"/>
      <c r="SIH346" s="84"/>
      <c r="SII346" s="84"/>
      <c r="SIJ346" s="84"/>
      <c r="SIK346" s="84"/>
      <c r="SIL346" s="84"/>
      <c r="SIM346" s="84"/>
      <c r="SIN346" s="84"/>
      <c r="SIO346" s="84"/>
      <c r="SIP346" s="84"/>
      <c r="SIQ346" s="84"/>
      <c r="SIR346" s="84"/>
      <c r="SIS346" s="84"/>
      <c r="SIT346" s="84"/>
      <c r="SIU346" s="84"/>
      <c r="SIV346" s="84"/>
      <c r="SIW346" s="84"/>
      <c r="SIX346" s="84"/>
      <c r="SIY346" s="84"/>
      <c r="SIZ346" s="84"/>
      <c r="SJA346" s="84"/>
      <c r="SJB346" s="84"/>
      <c r="SJC346" s="84"/>
      <c r="SJD346" s="84"/>
      <c r="SJE346" s="84"/>
      <c r="SJF346" s="84"/>
      <c r="SJG346" s="84"/>
      <c r="SJH346" s="84"/>
      <c r="SJI346" s="84"/>
      <c r="SJJ346" s="84"/>
      <c r="SJK346" s="84"/>
      <c r="SJL346" s="84"/>
      <c r="SJM346" s="84"/>
      <c r="SJN346" s="84"/>
      <c r="SJO346" s="84"/>
      <c r="SJP346" s="84"/>
      <c r="SJQ346" s="84"/>
      <c r="SJR346" s="84"/>
      <c r="SJS346" s="84"/>
      <c r="SJT346" s="84"/>
      <c r="SJU346" s="84"/>
      <c r="SJV346" s="84"/>
      <c r="SJW346" s="84"/>
      <c r="SJX346" s="84"/>
      <c r="SJY346" s="84"/>
      <c r="SJZ346" s="84"/>
      <c r="SKA346" s="84"/>
      <c r="SKB346" s="84"/>
      <c r="SKC346" s="84"/>
      <c r="SKD346" s="84"/>
      <c r="SKE346" s="84"/>
      <c r="SKF346" s="84"/>
      <c r="SKG346" s="84"/>
      <c r="SKH346" s="84"/>
      <c r="SKI346" s="84"/>
      <c r="SKJ346" s="84"/>
      <c r="SKK346" s="84"/>
      <c r="SKL346" s="84"/>
      <c r="SKM346" s="84"/>
      <c r="SKN346" s="84"/>
      <c r="SKO346" s="84"/>
      <c r="SKP346" s="84"/>
      <c r="SKQ346" s="84"/>
      <c r="SKR346" s="84"/>
      <c r="SKS346" s="84"/>
      <c r="SKT346" s="84"/>
      <c r="SKU346" s="84"/>
      <c r="SKV346" s="84"/>
      <c r="SKW346" s="84"/>
      <c r="SKX346" s="84"/>
      <c r="SKY346" s="84"/>
      <c r="SKZ346" s="84"/>
      <c r="SLA346" s="84"/>
      <c r="SLB346" s="84"/>
      <c r="SLC346" s="84"/>
      <c r="SLD346" s="84"/>
      <c r="SLE346" s="84"/>
      <c r="SLF346" s="84"/>
      <c r="SLG346" s="84"/>
      <c r="SLH346" s="84"/>
      <c r="SLI346" s="84"/>
      <c r="SLJ346" s="84"/>
      <c r="SLK346" s="84"/>
      <c r="SLL346" s="84"/>
      <c r="SLM346" s="84"/>
      <c r="SLN346" s="84"/>
      <c r="SLO346" s="84"/>
      <c r="SLP346" s="84"/>
      <c r="SLQ346" s="84"/>
      <c r="SLR346" s="84"/>
      <c r="SLS346" s="84"/>
      <c r="SLT346" s="84"/>
      <c r="SLU346" s="84"/>
      <c r="SLV346" s="84"/>
      <c r="SLW346" s="84"/>
      <c r="SLX346" s="84"/>
      <c r="SLY346" s="84"/>
      <c r="SLZ346" s="84"/>
      <c r="SMA346" s="84"/>
      <c r="SMB346" s="84"/>
      <c r="SMC346" s="84"/>
      <c r="SMD346" s="84"/>
      <c r="SME346" s="84"/>
      <c r="SMF346" s="84"/>
      <c r="SMG346" s="84"/>
      <c r="SMH346" s="84"/>
      <c r="SMI346" s="84"/>
      <c r="SMJ346" s="84"/>
      <c r="SMK346" s="84"/>
      <c r="SML346" s="84"/>
      <c r="SMM346" s="84"/>
      <c r="SMN346" s="84"/>
      <c r="SMO346" s="84"/>
      <c r="SMP346" s="84"/>
      <c r="SMQ346" s="84"/>
      <c r="SMR346" s="84"/>
      <c r="SMS346" s="84"/>
      <c r="SMT346" s="84"/>
      <c r="SMU346" s="84"/>
      <c r="SMV346" s="84"/>
      <c r="SMW346" s="84"/>
      <c r="SMX346" s="84"/>
      <c r="SMY346" s="84"/>
      <c r="SMZ346" s="84"/>
      <c r="SNA346" s="84"/>
      <c r="SNB346" s="84"/>
      <c r="SNC346" s="84"/>
      <c r="SND346" s="84"/>
      <c r="SNE346" s="84"/>
      <c r="SNF346" s="84"/>
      <c r="SNG346" s="84"/>
      <c r="SNH346" s="84"/>
      <c r="SNI346" s="84"/>
      <c r="SNJ346" s="84"/>
      <c r="SNK346" s="84"/>
      <c r="SNL346" s="84"/>
      <c r="SNM346" s="84"/>
      <c r="SNN346" s="84"/>
      <c r="SNO346" s="84"/>
      <c r="SNP346" s="84"/>
      <c r="SNQ346" s="84"/>
      <c r="SNR346" s="84"/>
      <c r="SNS346" s="84"/>
      <c r="SNT346" s="84"/>
      <c r="SNU346" s="84"/>
      <c r="SNV346" s="84"/>
      <c r="SNW346" s="84"/>
      <c r="SNX346" s="84"/>
      <c r="SNY346" s="84"/>
      <c r="SNZ346" s="84"/>
      <c r="SOA346" s="84"/>
      <c r="SOB346" s="84"/>
      <c r="SOC346" s="84"/>
      <c r="SOD346" s="84"/>
      <c r="SOE346" s="84"/>
      <c r="SOF346" s="84"/>
      <c r="SOG346" s="84"/>
      <c r="SOH346" s="84"/>
      <c r="SOI346" s="84"/>
      <c r="SOJ346" s="84"/>
      <c r="SOK346" s="84"/>
      <c r="SOL346" s="84"/>
      <c r="SOM346" s="84"/>
      <c r="SON346" s="84"/>
      <c r="SOO346" s="84"/>
      <c r="SOP346" s="84"/>
      <c r="SOQ346" s="84"/>
      <c r="SOR346" s="84"/>
      <c r="SOS346" s="84"/>
      <c r="SOT346" s="84"/>
      <c r="SOU346" s="84"/>
      <c r="SOV346" s="84"/>
      <c r="SOW346" s="84"/>
      <c r="SOX346" s="84"/>
      <c r="SOY346" s="84"/>
      <c r="SOZ346" s="84"/>
      <c r="SPA346" s="84"/>
      <c r="SPB346" s="84"/>
      <c r="SPC346" s="84"/>
      <c r="SPD346" s="84"/>
      <c r="SPE346" s="84"/>
      <c r="SPF346" s="84"/>
      <c r="SPG346" s="84"/>
      <c r="SPH346" s="84"/>
      <c r="SPI346" s="84"/>
      <c r="SPJ346" s="84"/>
      <c r="SPK346" s="84"/>
      <c r="SPL346" s="84"/>
      <c r="SPM346" s="84"/>
      <c r="SPN346" s="84"/>
      <c r="SPO346" s="84"/>
      <c r="SPP346" s="84"/>
      <c r="SPQ346" s="84"/>
      <c r="SPR346" s="84"/>
      <c r="SPS346" s="84"/>
      <c r="SPT346" s="84"/>
      <c r="SPU346" s="84"/>
      <c r="SPV346" s="84"/>
      <c r="SPW346" s="84"/>
      <c r="SPX346" s="84"/>
      <c r="SPY346" s="84"/>
      <c r="SPZ346" s="84"/>
      <c r="SQA346" s="84"/>
      <c r="SQB346" s="84"/>
      <c r="SQC346" s="84"/>
      <c r="SQD346" s="84"/>
      <c r="SQE346" s="84"/>
      <c r="SQF346" s="84"/>
      <c r="SQG346" s="84"/>
      <c r="SQH346" s="84"/>
      <c r="SQI346" s="84"/>
      <c r="SQJ346" s="84"/>
      <c r="SQK346" s="84"/>
      <c r="SQL346" s="84"/>
      <c r="SQM346" s="84"/>
      <c r="SQN346" s="84"/>
      <c r="SQO346" s="84"/>
      <c r="SQP346" s="84"/>
      <c r="SQQ346" s="84"/>
      <c r="SQR346" s="84"/>
      <c r="SQS346" s="84"/>
      <c r="SQT346" s="84"/>
      <c r="SQU346" s="84"/>
      <c r="SQV346" s="84"/>
      <c r="SQW346" s="84"/>
      <c r="SQX346" s="84"/>
      <c r="SQY346" s="84"/>
      <c r="SQZ346" s="84"/>
      <c r="SRA346" s="84"/>
      <c r="SRB346" s="84"/>
      <c r="SRC346" s="84"/>
      <c r="SRD346" s="84"/>
      <c r="SRE346" s="84"/>
      <c r="SRF346" s="84"/>
      <c r="SRG346" s="84"/>
      <c r="SRH346" s="84"/>
      <c r="SRI346" s="84"/>
      <c r="SRJ346" s="84"/>
      <c r="SRK346" s="84"/>
      <c r="SRL346" s="84"/>
      <c r="SRM346" s="84"/>
      <c r="SRN346" s="84"/>
      <c r="SRO346" s="84"/>
      <c r="SRP346" s="84"/>
      <c r="SRQ346" s="84"/>
      <c r="SRR346" s="84"/>
      <c r="SRS346" s="84"/>
      <c r="SRT346" s="84"/>
      <c r="SRU346" s="84"/>
      <c r="SRV346" s="84"/>
      <c r="SRW346" s="84"/>
      <c r="SRX346" s="84"/>
      <c r="SRY346" s="84"/>
      <c r="SRZ346" s="84"/>
      <c r="SSA346" s="84"/>
      <c r="SSB346" s="84"/>
      <c r="SSC346" s="84"/>
      <c r="SSD346" s="84"/>
      <c r="SSE346" s="84"/>
      <c r="SSF346" s="84"/>
      <c r="SSG346" s="84"/>
      <c r="SSH346" s="84"/>
      <c r="SSI346" s="84"/>
      <c r="SSJ346" s="84"/>
      <c r="SSK346" s="84"/>
      <c r="SSL346" s="84"/>
      <c r="SSM346" s="84"/>
      <c r="SSN346" s="84"/>
      <c r="SSO346" s="84"/>
      <c r="SSP346" s="84"/>
      <c r="SSQ346" s="84"/>
      <c r="SSR346" s="84"/>
      <c r="SSS346" s="84"/>
      <c r="SST346" s="84"/>
      <c r="SSU346" s="84"/>
      <c r="SSV346" s="84"/>
      <c r="SSW346" s="84"/>
      <c r="SSX346" s="84"/>
      <c r="SSY346" s="84"/>
      <c r="SSZ346" s="84"/>
      <c r="STA346" s="84"/>
      <c r="STB346" s="84"/>
      <c r="STC346" s="84"/>
      <c r="STD346" s="84"/>
      <c r="STE346" s="84"/>
      <c r="STF346" s="84"/>
      <c r="STG346" s="84"/>
      <c r="STH346" s="84"/>
      <c r="STI346" s="84"/>
      <c r="STJ346" s="84"/>
      <c r="STK346" s="84"/>
      <c r="STL346" s="84"/>
      <c r="STM346" s="84"/>
      <c r="STN346" s="84"/>
      <c r="STO346" s="84"/>
      <c r="STP346" s="84"/>
      <c r="STQ346" s="84"/>
      <c r="STR346" s="84"/>
      <c r="STS346" s="84"/>
      <c r="STT346" s="84"/>
      <c r="STU346" s="84"/>
      <c r="STV346" s="84"/>
      <c r="STW346" s="84"/>
      <c r="STX346" s="84"/>
      <c r="STY346" s="84"/>
      <c r="STZ346" s="84"/>
      <c r="SUA346" s="84"/>
      <c r="SUB346" s="84"/>
      <c r="SUC346" s="84"/>
      <c r="SUD346" s="84"/>
      <c r="SUE346" s="84"/>
      <c r="SUF346" s="84"/>
      <c r="SUG346" s="84"/>
      <c r="SUH346" s="84"/>
      <c r="SUI346" s="84"/>
      <c r="SUJ346" s="84"/>
      <c r="SUK346" s="84"/>
      <c r="SUL346" s="84"/>
      <c r="SUM346" s="84"/>
      <c r="SUN346" s="84"/>
      <c r="SUO346" s="84"/>
      <c r="SUP346" s="84"/>
      <c r="SUQ346" s="84"/>
      <c r="SUR346" s="84"/>
      <c r="SUS346" s="84"/>
      <c r="SUT346" s="84"/>
      <c r="SUU346" s="84"/>
      <c r="SUV346" s="84"/>
      <c r="SUW346" s="84"/>
      <c r="SUX346" s="84"/>
      <c r="SUY346" s="84"/>
      <c r="SUZ346" s="84"/>
      <c r="SVA346" s="84"/>
      <c r="SVB346" s="84"/>
      <c r="SVC346" s="84"/>
      <c r="SVD346" s="84"/>
      <c r="SVE346" s="84"/>
      <c r="SVF346" s="84"/>
      <c r="SVG346" s="84"/>
      <c r="SVH346" s="84"/>
      <c r="SVI346" s="84"/>
      <c r="SVJ346" s="84"/>
      <c r="SVK346" s="84"/>
      <c r="SVL346" s="84"/>
      <c r="SVM346" s="84"/>
      <c r="SVN346" s="84"/>
      <c r="SVO346" s="84"/>
      <c r="SVP346" s="84"/>
      <c r="SVQ346" s="84"/>
      <c r="SVR346" s="84"/>
      <c r="SVS346" s="84"/>
      <c r="SVT346" s="84"/>
      <c r="SVU346" s="84"/>
      <c r="SVV346" s="84"/>
      <c r="SVW346" s="84"/>
      <c r="SVX346" s="84"/>
      <c r="SVY346" s="84"/>
      <c r="SVZ346" s="84"/>
      <c r="SWA346" s="84"/>
      <c r="SWB346" s="84"/>
      <c r="SWC346" s="84"/>
      <c r="SWD346" s="84"/>
      <c r="SWE346" s="84"/>
      <c r="SWF346" s="84"/>
      <c r="SWG346" s="84"/>
      <c r="SWH346" s="84"/>
      <c r="SWI346" s="84"/>
      <c r="SWJ346" s="84"/>
      <c r="SWK346" s="84"/>
      <c r="SWL346" s="84"/>
      <c r="SWM346" s="84"/>
      <c r="SWN346" s="84"/>
      <c r="SWO346" s="84"/>
      <c r="SWP346" s="84"/>
      <c r="SWQ346" s="84"/>
      <c r="SWR346" s="84"/>
      <c r="SWS346" s="84"/>
      <c r="SWT346" s="84"/>
      <c r="SWU346" s="84"/>
      <c r="SWV346" s="84"/>
      <c r="SWW346" s="84"/>
      <c r="SWX346" s="84"/>
      <c r="SWY346" s="84"/>
      <c r="SWZ346" s="84"/>
      <c r="SXA346" s="84"/>
      <c r="SXB346" s="84"/>
      <c r="SXC346" s="84"/>
      <c r="SXD346" s="84"/>
      <c r="SXE346" s="84"/>
      <c r="SXF346" s="84"/>
      <c r="SXG346" s="84"/>
      <c r="SXH346" s="84"/>
      <c r="SXI346" s="84"/>
      <c r="SXJ346" s="84"/>
      <c r="SXK346" s="84"/>
      <c r="SXL346" s="84"/>
      <c r="SXM346" s="84"/>
      <c r="SXN346" s="84"/>
      <c r="SXO346" s="84"/>
      <c r="SXP346" s="84"/>
      <c r="SXQ346" s="84"/>
      <c r="SXR346" s="84"/>
      <c r="SXS346" s="84"/>
      <c r="SXT346" s="84"/>
      <c r="SXU346" s="84"/>
      <c r="SXV346" s="84"/>
      <c r="SXW346" s="84"/>
      <c r="SXX346" s="84"/>
      <c r="SXY346" s="84"/>
      <c r="SXZ346" s="84"/>
      <c r="SYA346" s="84"/>
      <c r="SYB346" s="84"/>
      <c r="SYC346" s="84"/>
      <c r="SYD346" s="84"/>
      <c r="SYE346" s="84"/>
      <c r="SYF346" s="84"/>
      <c r="SYG346" s="84"/>
      <c r="SYH346" s="84"/>
      <c r="SYI346" s="84"/>
      <c r="SYJ346" s="84"/>
      <c r="SYK346" s="84"/>
      <c r="SYL346" s="84"/>
      <c r="SYM346" s="84"/>
      <c r="SYN346" s="84"/>
      <c r="SYO346" s="84"/>
      <c r="SYP346" s="84"/>
      <c r="SYQ346" s="84"/>
      <c r="SYR346" s="84"/>
      <c r="SYS346" s="84"/>
      <c r="SYT346" s="84"/>
      <c r="SYU346" s="84"/>
      <c r="SYV346" s="84"/>
      <c r="SYW346" s="84"/>
      <c r="SYX346" s="84"/>
      <c r="SYY346" s="84"/>
      <c r="SYZ346" s="84"/>
      <c r="SZA346" s="84"/>
      <c r="SZB346" s="84"/>
      <c r="SZC346" s="84"/>
      <c r="SZD346" s="84"/>
      <c r="SZE346" s="84"/>
      <c r="SZF346" s="84"/>
      <c r="SZG346" s="84"/>
      <c r="SZH346" s="84"/>
      <c r="SZI346" s="84"/>
      <c r="SZJ346" s="84"/>
      <c r="SZK346" s="84"/>
      <c r="SZL346" s="84"/>
      <c r="SZM346" s="84"/>
      <c r="SZN346" s="84"/>
      <c r="SZO346" s="84"/>
      <c r="SZP346" s="84"/>
      <c r="SZQ346" s="84"/>
      <c r="SZR346" s="84"/>
      <c r="SZS346" s="84"/>
      <c r="SZT346" s="84"/>
      <c r="SZU346" s="84"/>
      <c r="SZV346" s="84"/>
      <c r="SZW346" s="84"/>
      <c r="SZX346" s="84"/>
      <c r="SZY346" s="84"/>
      <c r="SZZ346" s="84"/>
      <c r="TAA346" s="84"/>
      <c r="TAB346" s="84"/>
      <c r="TAC346" s="84"/>
      <c r="TAD346" s="84"/>
      <c r="TAE346" s="84"/>
      <c r="TAF346" s="84"/>
      <c r="TAG346" s="84"/>
      <c r="TAH346" s="84"/>
      <c r="TAI346" s="84"/>
      <c r="TAJ346" s="84"/>
      <c r="TAK346" s="84"/>
      <c r="TAL346" s="84"/>
      <c r="TAM346" s="84"/>
      <c r="TAN346" s="84"/>
      <c r="TAO346" s="84"/>
      <c r="TAP346" s="84"/>
      <c r="TAQ346" s="84"/>
      <c r="TAR346" s="84"/>
      <c r="TAS346" s="84"/>
      <c r="TAT346" s="84"/>
      <c r="TAU346" s="84"/>
      <c r="TAV346" s="84"/>
      <c r="TAW346" s="84"/>
      <c r="TAX346" s="84"/>
      <c r="TAY346" s="84"/>
      <c r="TAZ346" s="84"/>
      <c r="TBA346" s="84"/>
      <c r="TBB346" s="84"/>
      <c r="TBC346" s="84"/>
      <c r="TBD346" s="84"/>
      <c r="TBE346" s="84"/>
      <c r="TBF346" s="84"/>
      <c r="TBG346" s="84"/>
      <c r="TBH346" s="84"/>
      <c r="TBI346" s="84"/>
      <c r="TBJ346" s="84"/>
      <c r="TBK346" s="84"/>
      <c r="TBL346" s="84"/>
      <c r="TBM346" s="84"/>
      <c r="TBN346" s="84"/>
      <c r="TBO346" s="84"/>
      <c r="TBP346" s="84"/>
      <c r="TBQ346" s="84"/>
      <c r="TBR346" s="84"/>
      <c r="TBS346" s="84"/>
      <c r="TBT346" s="84"/>
      <c r="TBU346" s="84"/>
      <c r="TBV346" s="84"/>
      <c r="TBW346" s="84"/>
      <c r="TBX346" s="84"/>
      <c r="TBY346" s="84"/>
      <c r="TBZ346" s="84"/>
      <c r="TCA346" s="84"/>
      <c r="TCB346" s="84"/>
      <c r="TCC346" s="84"/>
      <c r="TCD346" s="84"/>
      <c r="TCE346" s="84"/>
      <c r="TCF346" s="84"/>
      <c r="TCG346" s="84"/>
      <c r="TCH346" s="84"/>
      <c r="TCI346" s="84"/>
      <c r="TCJ346" s="84"/>
      <c r="TCK346" s="84"/>
      <c r="TCL346" s="84"/>
      <c r="TCM346" s="84"/>
      <c r="TCN346" s="84"/>
      <c r="TCO346" s="84"/>
      <c r="TCP346" s="84"/>
      <c r="TCQ346" s="84"/>
      <c r="TCR346" s="84"/>
      <c r="TCS346" s="84"/>
      <c r="TCT346" s="84"/>
      <c r="TCU346" s="84"/>
      <c r="TCV346" s="84"/>
      <c r="TCW346" s="84"/>
      <c r="TCX346" s="84"/>
      <c r="TCY346" s="84"/>
      <c r="TCZ346" s="84"/>
      <c r="TDA346" s="84"/>
      <c r="TDB346" s="84"/>
      <c r="TDC346" s="84"/>
      <c r="TDD346" s="84"/>
      <c r="TDE346" s="84"/>
      <c r="TDF346" s="84"/>
      <c r="TDG346" s="84"/>
      <c r="TDH346" s="84"/>
      <c r="TDI346" s="84"/>
      <c r="TDJ346" s="84"/>
      <c r="TDK346" s="84"/>
      <c r="TDL346" s="84"/>
      <c r="TDM346" s="84"/>
      <c r="TDN346" s="84"/>
      <c r="TDO346" s="84"/>
      <c r="TDP346" s="84"/>
      <c r="TDQ346" s="84"/>
      <c r="TDR346" s="84"/>
      <c r="TDS346" s="84"/>
      <c r="TDT346" s="84"/>
      <c r="TDU346" s="84"/>
      <c r="TDV346" s="84"/>
      <c r="TDW346" s="84"/>
      <c r="TDX346" s="84"/>
      <c r="TDY346" s="84"/>
      <c r="TDZ346" s="84"/>
      <c r="TEA346" s="84"/>
      <c r="TEB346" s="84"/>
      <c r="TEC346" s="84"/>
      <c r="TED346" s="84"/>
      <c r="TEE346" s="84"/>
      <c r="TEF346" s="84"/>
      <c r="TEG346" s="84"/>
      <c r="TEH346" s="84"/>
      <c r="TEI346" s="84"/>
      <c r="TEJ346" s="84"/>
      <c r="TEK346" s="84"/>
      <c r="TEL346" s="84"/>
      <c r="TEM346" s="84"/>
      <c r="TEN346" s="84"/>
      <c r="TEO346" s="84"/>
      <c r="TEP346" s="84"/>
      <c r="TEQ346" s="84"/>
      <c r="TER346" s="84"/>
      <c r="TES346" s="84"/>
      <c r="TET346" s="84"/>
      <c r="TEU346" s="84"/>
      <c r="TEV346" s="84"/>
      <c r="TEW346" s="84"/>
      <c r="TEX346" s="84"/>
      <c r="TEY346" s="84"/>
      <c r="TEZ346" s="84"/>
      <c r="TFA346" s="84"/>
      <c r="TFB346" s="84"/>
      <c r="TFC346" s="84"/>
      <c r="TFD346" s="84"/>
      <c r="TFE346" s="84"/>
      <c r="TFF346" s="84"/>
      <c r="TFG346" s="84"/>
      <c r="TFH346" s="84"/>
      <c r="TFI346" s="84"/>
      <c r="TFJ346" s="84"/>
      <c r="TFK346" s="84"/>
      <c r="TFL346" s="84"/>
      <c r="TFM346" s="84"/>
      <c r="TFN346" s="84"/>
      <c r="TFO346" s="84"/>
      <c r="TFP346" s="84"/>
      <c r="TFQ346" s="84"/>
      <c r="TFR346" s="84"/>
      <c r="TFS346" s="84"/>
      <c r="TFT346" s="84"/>
      <c r="TFU346" s="84"/>
      <c r="TFV346" s="84"/>
      <c r="TFW346" s="84"/>
      <c r="TFX346" s="84"/>
      <c r="TFY346" s="84"/>
      <c r="TFZ346" s="84"/>
      <c r="TGA346" s="84"/>
      <c r="TGB346" s="84"/>
      <c r="TGC346" s="84"/>
      <c r="TGD346" s="84"/>
      <c r="TGE346" s="84"/>
      <c r="TGF346" s="84"/>
      <c r="TGG346" s="84"/>
      <c r="TGH346" s="84"/>
      <c r="TGI346" s="84"/>
      <c r="TGJ346" s="84"/>
      <c r="TGK346" s="84"/>
      <c r="TGL346" s="84"/>
      <c r="TGM346" s="84"/>
      <c r="TGN346" s="84"/>
      <c r="TGO346" s="84"/>
      <c r="TGP346" s="84"/>
      <c r="TGQ346" s="84"/>
      <c r="TGR346" s="84"/>
      <c r="TGS346" s="84"/>
      <c r="TGT346" s="84"/>
      <c r="TGU346" s="84"/>
      <c r="TGV346" s="84"/>
      <c r="TGW346" s="84"/>
      <c r="TGX346" s="84"/>
      <c r="TGY346" s="84"/>
      <c r="TGZ346" s="84"/>
      <c r="THA346" s="84"/>
      <c r="THB346" s="84"/>
      <c r="THC346" s="84"/>
      <c r="THD346" s="84"/>
      <c r="THE346" s="84"/>
      <c r="THF346" s="84"/>
      <c r="THG346" s="84"/>
      <c r="THH346" s="84"/>
      <c r="THI346" s="84"/>
      <c r="THJ346" s="84"/>
      <c r="THK346" s="84"/>
      <c r="THL346" s="84"/>
      <c r="THM346" s="84"/>
      <c r="THN346" s="84"/>
      <c r="THO346" s="84"/>
      <c r="THP346" s="84"/>
      <c r="THQ346" s="84"/>
      <c r="THR346" s="84"/>
      <c r="THS346" s="84"/>
      <c r="THT346" s="84"/>
      <c r="THU346" s="84"/>
      <c r="THV346" s="84"/>
      <c r="THW346" s="84"/>
      <c r="THX346" s="84"/>
      <c r="THY346" s="84"/>
      <c r="THZ346" s="84"/>
      <c r="TIA346" s="84"/>
      <c r="TIB346" s="84"/>
      <c r="TIC346" s="84"/>
      <c r="TID346" s="84"/>
      <c r="TIE346" s="84"/>
      <c r="TIF346" s="84"/>
      <c r="TIG346" s="84"/>
      <c r="TIH346" s="84"/>
      <c r="TII346" s="84"/>
      <c r="TIJ346" s="84"/>
      <c r="TIK346" s="84"/>
      <c r="TIL346" s="84"/>
      <c r="TIM346" s="84"/>
      <c r="TIN346" s="84"/>
      <c r="TIO346" s="84"/>
      <c r="TIP346" s="84"/>
      <c r="TIQ346" s="84"/>
      <c r="TIR346" s="84"/>
      <c r="TIS346" s="84"/>
      <c r="TIT346" s="84"/>
      <c r="TIU346" s="84"/>
      <c r="TIV346" s="84"/>
      <c r="TIW346" s="84"/>
      <c r="TIX346" s="84"/>
      <c r="TIY346" s="84"/>
      <c r="TIZ346" s="84"/>
      <c r="TJA346" s="84"/>
      <c r="TJB346" s="84"/>
      <c r="TJC346" s="84"/>
      <c r="TJD346" s="84"/>
      <c r="TJE346" s="84"/>
      <c r="TJF346" s="84"/>
      <c r="TJG346" s="84"/>
      <c r="TJH346" s="84"/>
      <c r="TJI346" s="84"/>
      <c r="TJJ346" s="84"/>
      <c r="TJK346" s="84"/>
      <c r="TJL346" s="84"/>
      <c r="TJM346" s="84"/>
      <c r="TJN346" s="84"/>
      <c r="TJO346" s="84"/>
      <c r="TJP346" s="84"/>
      <c r="TJQ346" s="84"/>
      <c r="TJR346" s="84"/>
      <c r="TJS346" s="84"/>
      <c r="TJT346" s="84"/>
      <c r="TJU346" s="84"/>
      <c r="TJV346" s="84"/>
      <c r="TJW346" s="84"/>
      <c r="TJX346" s="84"/>
      <c r="TJY346" s="84"/>
      <c r="TJZ346" s="84"/>
      <c r="TKA346" s="84"/>
      <c r="TKB346" s="84"/>
      <c r="TKC346" s="84"/>
      <c r="TKD346" s="84"/>
      <c r="TKE346" s="84"/>
      <c r="TKF346" s="84"/>
      <c r="TKG346" s="84"/>
      <c r="TKH346" s="84"/>
      <c r="TKI346" s="84"/>
      <c r="TKJ346" s="84"/>
      <c r="TKK346" s="84"/>
      <c r="TKL346" s="84"/>
      <c r="TKM346" s="84"/>
      <c r="TKN346" s="84"/>
      <c r="TKO346" s="84"/>
      <c r="TKP346" s="84"/>
      <c r="TKQ346" s="84"/>
      <c r="TKR346" s="84"/>
      <c r="TKS346" s="84"/>
      <c r="TKT346" s="84"/>
      <c r="TKU346" s="84"/>
      <c r="TKV346" s="84"/>
      <c r="TKW346" s="84"/>
      <c r="TKX346" s="84"/>
      <c r="TKY346" s="84"/>
      <c r="TKZ346" s="84"/>
      <c r="TLA346" s="84"/>
      <c r="TLB346" s="84"/>
      <c r="TLC346" s="84"/>
      <c r="TLD346" s="84"/>
      <c r="TLE346" s="84"/>
      <c r="TLF346" s="84"/>
      <c r="TLG346" s="84"/>
      <c r="TLH346" s="84"/>
      <c r="TLI346" s="84"/>
      <c r="TLJ346" s="84"/>
      <c r="TLK346" s="84"/>
      <c r="TLL346" s="84"/>
      <c r="TLM346" s="84"/>
      <c r="TLN346" s="84"/>
      <c r="TLO346" s="84"/>
      <c r="TLP346" s="84"/>
      <c r="TLQ346" s="84"/>
      <c r="TLR346" s="84"/>
      <c r="TLS346" s="84"/>
      <c r="TLT346" s="84"/>
      <c r="TLU346" s="84"/>
      <c r="TLV346" s="84"/>
      <c r="TLW346" s="84"/>
      <c r="TLX346" s="84"/>
      <c r="TLY346" s="84"/>
      <c r="TLZ346" s="84"/>
      <c r="TMA346" s="84"/>
      <c r="TMB346" s="84"/>
      <c r="TMC346" s="84"/>
      <c r="TMD346" s="84"/>
      <c r="TME346" s="84"/>
      <c r="TMF346" s="84"/>
      <c r="TMG346" s="84"/>
      <c r="TMH346" s="84"/>
      <c r="TMI346" s="84"/>
      <c r="TMJ346" s="84"/>
      <c r="TMK346" s="84"/>
      <c r="TML346" s="84"/>
      <c r="TMM346" s="84"/>
      <c r="TMN346" s="84"/>
      <c r="TMO346" s="84"/>
      <c r="TMP346" s="84"/>
      <c r="TMQ346" s="84"/>
      <c r="TMR346" s="84"/>
      <c r="TMS346" s="84"/>
      <c r="TMT346" s="84"/>
      <c r="TMU346" s="84"/>
      <c r="TMV346" s="84"/>
      <c r="TMW346" s="84"/>
      <c r="TMX346" s="84"/>
      <c r="TMY346" s="84"/>
      <c r="TMZ346" s="84"/>
      <c r="TNA346" s="84"/>
      <c r="TNB346" s="84"/>
      <c r="TNC346" s="84"/>
      <c r="TND346" s="84"/>
      <c r="TNE346" s="84"/>
      <c r="TNF346" s="84"/>
      <c r="TNG346" s="84"/>
      <c r="TNH346" s="84"/>
      <c r="TNI346" s="84"/>
      <c r="TNJ346" s="84"/>
      <c r="TNK346" s="84"/>
      <c r="TNL346" s="84"/>
      <c r="TNM346" s="84"/>
      <c r="TNN346" s="84"/>
      <c r="TNO346" s="84"/>
      <c r="TNP346" s="84"/>
      <c r="TNQ346" s="84"/>
      <c r="TNR346" s="84"/>
      <c r="TNS346" s="84"/>
      <c r="TNT346" s="84"/>
      <c r="TNU346" s="84"/>
      <c r="TNV346" s="84"/>
      <c r="TNW346" s="84"/>
      <c r="TNX346" s="84"/>
      <c r="TNY346" s="84"/>
      <c r="TNZ346" s="84"/>
      <c r="TOA346" s="84"/>
      <c r="TOB346" s="84"/>
      <c r="TOC346" s="84"/>
      <c r="TOD346" s="84"/>
      <c r="TOE346" s="84"/>
      <c r="TOF346" s="84"/>
      <c r="TOG346" s="84"/>
      <c r="TOH346" s="84"/>
      <c r="TOI346" s="84"/>
      <c r="TOJ346" s="84"/>
      <c r="TOK346" s="84"/>
      <c r="TOL346" s="84"/>
      <c r="TOM346" s="84"/>
      <c r="TON346" s="84"/>
      <c r="TOO346" s="84"/>
      <c r="TOP346" s="84"/>
      <c r="TOQ346" s="84"/>
      <c r="TOR346" s="84"/>
      <c r="TOS346" s="84"/>
      <c r="TOT346" s="84"/>
      <c r="TOU346" s="84"/>
      <c r="TOV346" s="84"/>
      <c r="TOW346" s="84"/>
      <c r="TOX346" s="84"/>
      <c r="TOY346" s="84"/>
      <c r="TOZ346" s="84"/>
      <c r="TPA346" s="84"/>
      <c r="TPB346" s="84"/>
      <c r="TPC346" s="84"/>
      <c r="TPD346" s="84"/>
      <c r="TPE346" s="84"/>
      <c r="TPF346" s="84"/>
      <c r="TPG346" s="84"/>
      <c r="TPH346" s="84"/>
      <c r="TPI346" s="84"/>
      <c r="TPJ346" s="84"/>
      <c r="TPK346" s="84"/>
      <c r="TPL346" s="84"/>
      <c r="TPM346" s="84"/>
      <c r="TPN346" s="84"/>
      <c r="TPO346" s="84"/>
      <c r="TPP346" s="84"/>
      <c r="TPQ346" s="84"/>
      <c r="TPR346" s="84"/>
      <c r="TPS346" s="84"/>
      <c r="TPT346" s="84"/>
      <c r="TPU346" s="84"/>
      <c r="TPV346" s="84"/>
      <c r="TPW346" s="84"/>
      <c r="TPX346" s="84"/>
      <c r="TPY346" s="84"/>
      <c r="TPZ346" s="84"/>
      <c r="TQA346" s="84"/>
      <c r="TQB346" s="84"/>
      <c r="TQC346" s="84"/>
      <c r="TQD346" s="84"/>
      <c r="TQE346" s="84"/>
      <c r="TQF346" s="84"/>
      <c r="TQG346" s="84"/>
      <c r="TQH346" s="84"/>
      <c r="TQI346" s="84"/>
      <c r="TQJ346" s="84"/>
      <c r="TQK346" s="84"/>
      <c r="TQL346" s="84"/>
      <c r="TQM346" s="84"/>
      <c r="TQN346" s="84"/>
      <c r="TQO346" s="84"/>
      <c r="TQP346" s="84"/>
      <c r="TQQ346" s="84"/>
      <c r="TQR346" s="84"/>
      <c r="TQS346" s="84"/>
      <c r="TQT346" s="84"/>
      <c r="TQU346" s="84"/>
      <c r="TQV346" s="84"/>
      <c r="TQW346" s="84"/>
      <c r="TQX346" s="84"/>
      <c r="TQY346" s="84"/>
      <c r="TQZ346" s="84"/>
      <c r="TRA346" s="84"/>
      <c r="TRB346" s="84"/>
      <c r="TRC346" s="84"/>
      <c r="TRD346" s="84"/>
      <c r="TRE346" s="84"/>
      <c r="TRF346" s="84"/>
      <c r="TRG346" s="84"/>
      <c r="TRH346" s="84"/>
      <c r="TRI346" s="84"/>
      <c r="TRJ346" s="84"/>
      <c r="TRK346" s="84"/>
      <c r="TRL346" s="84"/>
      <c r="TRM346" s="84"/>
      <c r="TRN346" s="84"/>
      <c r="TRO346" s="84"/>
      <c r="TRP346" s="84"/>
      <c r="TRQ346" s="84"/>
      <c r="TRR346" s="84"/>
      <c r="TRS346" s="84"/>
      <c r="TRT346" s="84"/>
      <c r="TRU346" s="84"/>
      <c r="TRV346" s="84"/>
      <c r="TRW346" s="84"/>
      <c r="TRX346" s="84"/>
      <c r="TRY346" s="84"/>
      <c r="TRZ346" s="84"/>
      <c r="TSA346" s="84"/>
      <c r="TSB346" s="84"/>
      <c r="TSC346" s="84"/>
      <c r="TSD346" s="84"/>
      <c r="TSE346" s="84"/>
      <c r="TSF346" s="84"/>
      <c r="TSG346" s="84"/>
      <c r="TSH346" s="84"/>
      <c r="TSI346" s="84"/>
      <c r="TSJ346" s="84"/>
      <c r="TSK346" s="84"/>
      <c r="TSL346" s="84"/>
      <c r="TSM346" s="84"/>
      <c r="TSN346" s="84"/>
      <c r="TSO346" s="84"/>
      <c r="TSP346" s="84"/>
      <c r="TSQ346" s="84"/>
      <c r="TSR346" s="84"/>
      <c r="TSS346" s="84"/>
      <c r="TST346" s="84"/>
      <c r="TSU346" s="84"/>
      <c r="TSV346" s="84"/>
      <c r="TSW346" s="84"/>
      <c r="TSX346" s="84"/>
      <c r="TSY346" s="84"/>
      <c r="TSZ346" s="84"/>
      <c r="TTA346" s="84"/>
      <c r="TTB346" s="84"/>
      <c r="TTC346" s="84"/>
      <c r="TTD346" s="84"/>
      <c r="TTE346" s="84"/>
      <c r="TTF346" s="84"/>
      <c r="TTG346" s="84"/>
      <c r="TTH346" s="84"/>
      <c r="TTI346" s="84"/>
      <c r="TTJ346" s="84"/>
      <c r="TTK346" s="84"/>
      <c r="TTL346" s="84"/>
      <c r="TTM346" s="84"/>
      <c r="TTN346" s="84"/>
      <c r="TTO346" s="84"/>
      <c r="TTP346" s="84"/>
      <c r="TTQ346" s="84"/>
      <c r="TTR346" s="84"/>
      <c r="TTS346" s="84"/>
      <c r="TTT346" s="84"/>
      <c r="TTU346" s="84"/>
      <c r="TTV346" s="84"/>
      <c r="TTW346" s="84"/>
      <c r="TTX346" s="84"/>
      <c r="TTY346" s="84"/>
      <c r="TTZ346" s="84"/>
      <c r="TUA346" s="84"/>
      <c r="TUB346" s="84"/>
      <c r="TUC346" s="84"/>
      <c r="TUD346" s="84"/>
      <c r="TUE346" s="84"/>
      <c r="TUF346" s="84"/>
      <c r="TUG346" s="84"/>
      <c r="TUH346" s="84"/>
      <c r="TUI346" s="84"/>
      <c r="TUJ346" s="84"/>
      <c r="TUK346" s="84"/>
      <c r="TUL346" s="84"/>
      <c r="TUM346" s="84"/>
      <c r="TUN346" s="84"/>
      <c r="TUO346" s="84"/>
      <c r="TUP346" s="84"/>
      <c r="TUQ346" s="84"/>
      <c r="TUR346" s="84"/>
      <c r="TUS346" s="84"/>
      <c r="TUT346" s="84"/>
      <c r="TUU346" s="84"/>
      <c r="TUV346" s="84"/>
      <c r="TUW346" s="84"/>
      <c r="TUX346" s="84"/>
      <c r="TUY346" s="84"/>
      <c r="TUZ346" s="84"/>
      <c r="TVA346" s="84"/>
      <c r="TVB346" s="84"/>
      <c r="TVC346" s="84"/>
      <c r="TVD346" s="84"/>
      <c r="TVE346" s="84"/>
      <c r="TVF346" s="84"/>
      <c r="TVG346" s="84"/>
      <c r="TVH346" s="84"/>
      <c r="TVI346" s="84"/>
      <c r="TVJ346" s="84"/>
      <c r="TVK346" s="84"/>
      <c r="TVL346" s="84"/>
      <c r="TVM346" s="84"/>
      <c r="TVN346" s="84"/>
      <c r="TVO346" s="84"/>
      <c r="TVP346" s="84"/>
      <c r="TVQ346" s="84"/>
      <c r="TVR346" s="84"/>
      <c r="TVS346" s="84"/>
      <c r="TVT346" s="84"/>
      <c r="TVU346" s="84"/>
      <c r="TVV346" s="84"/>
      <c r="TVW346" s="84"/>
      <c r="TVX346" s="84"/>
      <c r="TVY346" s="84"/>
      <c r="TVZ346" s="84"/>
      <c r="TWA346" s="84"/>
      <c r="TWB346" s="84"/>
      <c r="TWC346" s="84"/>
      <c r="TWD346" s="84"/>
      <c r="TWE346" s="84"/>
      <c r="TWF346" s="84"/>
      <c r="TWG346" s="84"/>
      <c r="TWH346" s="84"/>
      <c r="TWI346" s="84"/>
      <c r="TWJ346" s="84"/>
      <c r="TWK346" s="84"/>
      <c r="TWL346" s="84"/>
      <c r="TWM346" s="84"/>
      <c r="TWN346" s="84"/>
      <c r="TWO346" s="84"/>
      <c r="TWP346" s="84"/>
      <c r="TWQ346" s="84"/>
      <c r="TWR346" s="84"/>
      <c r="TWS346" s="84"/>
      <c r="TWT346" s="84"/>
      <c r="TWU346" s="84"/>
      <c r="TWV346" s="84"/>
      <c r="TWW346" s="84"/>
      <c r="TWX346" s="84"/>
      <c r="TWY346" s="84"/>
      <c r="TWZ346" s="84"/>
      <c r="TXA346" s="84"/>
      <c r="TXB346" s="84"/>
      <c r="TXC346" s="84"/>
      <c r="TXD346" s="84"/>
      <c r="TXE346" s="84"/>
      <c r="TXF346" s="84"/>
      <c r="TXG346" s="84"/>
      <c r="TXH346" s="84"/>
      <c r="TXI346" s="84"/>
      <c r="TXJ346" s="84"/>
      <c r="TXK346" s="84"/>
      <c r="TXL346" s="84"/>
      <c r="TXM346" s="84"/>
      <c r="TXN346" s="84"/>
      <c r="TXO346" s="84"/>
      <c r="TXP346" s="84"/>
      <c r="TXQ346" s="84"/>
      <c r="TXR346" s="84"/>
      <c r="TXS346" s="84"/>
      <c r="TXT346" s="84"/>
      <c r="TXU346" s="84"/>
      <c r="TXV346" s="84"/>
      <c r="TXW346" s="84"/>
      <c r="TXX346" s="84"/>
      <c r="TXY346" s="84"/>
      <c r="TXZ346" s="84"/>
      <c r="TYA346" s="84"/>
      <c r="TYB346" s="84"/>
      <c r="TYC346" s="84"/>
      <c r="TYD346" s="84"/>
      <c r="TYE346" s="84"/>
      <c r="TYF346" s="84"/>
      <c r="TYG346" s="84"/>
      <c r="TYH346" s="84"/>
      <c r="TYI346" s="84"/>
      <c r="TYJ346" s="84"/>
      <c r="TYK346" s="84"/>
      <c r="TYL346" s="84"/>
      <c r="TYM346" s="84"/>
      <c r="TYN346" s="84"/>
      <c r="TYO346" s="84"/>
      <c r="TYP346" s="84"/>
      <c r="TYQ346" s="84"/>
      <c r="TYR346" s="84"/>
      <c r="TYS346" s="84"/>
      <c r="TYT346" s="84"/>
      <c r="TYU346" s="84"/>
      <c r="TYV346" s="84"/>
      <c r="TYW346" s="84"/>
      <c r="TYX346" s="84"/>
      <c r="TYY346" s="84"/>
      <c r="TYZ346" s="84"/>
      <c r="TZA346" s="84"/>
      <c r="TZB346" s="84"/>
      <c r="TZC346" s="84"/>
      <c r="TZD346" s="84"/>
      <c r="TZE346" s="84"/>
      <c r="TZF346" s="84"/>
      <c r="TZG346" s="84"/>
      <c r="TZH346" s="84"/>
      <c r="TZI346" s="84"/>
      <c r="TZJ346" s="84"/>
      <c r="TZK346" s="84"/>
      <c r="TZL346" s="84"/>
      <c r="TZM346" s="84"/>
      <c r="TZN346" s="84"/>
      <c r="TZO346" s="84"/>
      <c r="TZP346" s="84"/>
      <c r="TZQ346" s="84"/>
      <c r="TZR346" s="84"/>
      <c r="TZS346" s="84"/>
      <c r="TZT346" s="84"/>
      <c r="TZU346" s="84"/>
      <c r="TZV346" s="84"/>
      <c r="TZW346" s="84"/>
      <c r="TZX346" s="84"/>
      <c r="TZY346" s="84"/>
      <c r="TZZ346" s="84"/>
      <c r="UAA346" s="84"/>
      <c r="UAB346" s="84"/>
      <c r="UAC346" s="84"/>
      <c r="UAD346" s="84"/>
      <c r="UAE346" s="84"/>
      <c r="UAF346" s="84"/>
      <c r="UAG346" s="84"/>
      <c r="UAH346" s="84"/>
      <c r="UAI346" s="84"/>
      <c r="UAJ346" s="84"/>
      <c r="UAK346" s="84"/>
      <c r="UAL346" s="84"/>
      <c r="UAM346" s="84"/>
      <c r="UAN346" s="84"/>
      <c r="UAO346" s="84"/>
      <c r="UAP346" s="84"/>
      <c r="UAQ346" s="84"/>
      <c r="UAR346" s="84"/>
      <c r="UAS346" s="84"/>
      <c r="UAT346" s="84"/>
      <c r="UAU346" s="84"/>
      <c r="UAV346" s="84"/>
      <c r="UAW346" s="84"/>
      <c r="UAX346" s="84"/>
      <c r="UAY346" s="84"/>
      <c r="UAZ346" s="84"/>
      <c r="UBA346" s="84"/>
      <c r="UBB346" s="84"/>
      <c r="UBC346" s="84"/>
      <c r="UBD346" s="84"/>
      <c r="UBE346" s="84"/>
      <c r="UBF346" s="84"/>
      <c r="UBG346" s="84"/>
      <c r="UBH346" s="84"/>
      <c r="UBI346" s="84"/>
      <c r="UBJ346" s="84"/>
      <c r="UBK346" s="84"/>
      <c r="UBL346" s="84"/>
      <c r="UBM346" s="84"/>
      <c r="UBN346" s="84"/>
      <c r="UBO346" s="84"/>
      <c r="UBP346" s="84"/>
      <c r="UBQ346" s="84"/>
      <c r="UBR346" s="84"/>
      <c r="UBS346" s="84"/>
      <c r="UBT346" s="84"/>
      <c r="UBU346" s="84"/>
      <c r="UBV346" s="84"/>
      <c r="UBW346" s="84"/>
      <c r="UBX346" s="84"/>
      <c r="UBY346" s="84"/>
      <c r="UBZ346" s="84"/>
      <c r="UCA346" s="84"/>
      <c r="UCB346" s="84"/>
      <c r="UCC346" s="84"/>
      <c r="UCD346" s="84"/>
      <c r="UCE346" s="84"/>
      <c r="UCF346" s="84"/>
      <c r="UCG346" s="84"/>
      <c r="UCH346" s="84"/>
      <c r="UCI346" s="84"/>
      <c r="UCJ346" s="84"/>
      <c r="UCK346" s="84"/>
      <c r="UCL346" s="84"/>
      <c r="UCM346" s="84"/>
      <c r="UCN346" s="84"/>
      <c r="UCO346" s="84"/>
      <c r="UCP346" s="84"/>
      <c r="UCQ346" s="84"/>
      <c r="UCR346" s="84"/>
      <c r="UCS346" s="84"/>
      <c r="UCT346" s="84"/>
      <c r="UCU346" s="84"/>
      <c r="UCV346" s="84"/>
      <c r="UCW346" s="84"/>
      <c r="UCX346" s="84"/>
      <c r="UCY346" s="84"/>
      <c r="UCZ346" s="84"/>
      <c r="UDA346" s="84"/>
      <c r="UDB346" s="84"/>
      <c r="UDC346" s="84"/>
      <c r="UDD346" s="84"/>
      <c r="UDE346" s="84"/>
      <c r="UDF346" s="84"/>
      <c r="UDG346" s="84"/>
      <c r="UDH346" s="84"/>
      <c r="UDI346" s="84"/>
      <c r="UDJ346" s="84"/>
      <c r="UDK346" s="84"/>
      <c r="UDL346" s="84"/>
      <c r="UDM346" s="84"/>
      <c r="UDN346" s="84"/>
      <c r="UDO346" s="84"/>
      <c r="UDP346" s="84"/>
      <c r="UDQ346" s="84"/>
      <c r="UDR346" s="84"/>
      <c r="UDS346" s="84"/>
      <c r="UDT346" s="84"/>
      <c r="UDU346" s="84"/>
      <c r="UDV346" s="84"/>
      <c r="UDW346" s="84"/>
      <c r="UDX346" s="84"/>
      <c r="UDY346" s="84"/>
      <c r="UDZ346" s="84"/>
      <c r="UEA346" s="84"/>
      <c r="UEB346" s="84"/>
      <c r="UEC346" s="84"/>
      <c r="UED346" s="84"/>
      <c r="UEE346" s="84"/>
      <c r="UEF346" s="84"/>
      <c r="UEG346" s="84"/>
      <c r="UEH346" s="84"/>
      <c r="UEI346" s="84"/>
      <c r="UEJ346" s="84"/>
      <c r="UEK346" s="84"/>
      <c r="UEL346" s="84"/>
      <c r="UEM346" s="84"/>
      <c r="UEN346" s="84"/>
      <c r="UEO346" s="84"/>
      <c r="UEP346" s="84"/>
      <c r="UEQ346" s="84"/>
      <c r="UER346" s="84"/>
      <c r="UES346" s="84"/>
      <c r="UET346" s="84"/>
      <c r="UEU346" s="84"/>
      <c r="UEV346" s="84"/>
      <c r="UEW346" s="84"/>
      <c r="UEX346" s="84"/>
      <c r="UEY346" s="84"/>
      <c r="UEZ346" s="84"/>
      <c r="UFA346" s="84"/>
      <c r="UFB346" s="84"/>
      <c r="UFC346" s="84"/>
      <c r="UFD346" s="84"/>
      <c r="UFE346" s="84"/>
      <c r="UFF346" s="84"/>
      <c r="UFG346" s="84"/>
      <c r="UFH346" s="84"/>
      <c r="UFI346" s="84"/>
      <c r="UFJ346" s="84"/>
      <c r="UFK346" s="84"/>
      <c r="UFL346" s="84"/>
      <c r="UFM346" s="84"/>
      <c r="UFN346" s="84"/>
      <c r="UFO346" s="84"/>
      <c r="UFP346" s="84"/>
      <c r="UFQ346" s="84"/>
      <c r="UFR346" s="84"/>
      <c r="UFS346" s="84"/>
      <c r="UFT346" s="84"/>
      <c r="UFU346" s="84"/>
      <c r="UFV346" s="84"/>
      <c r="UFW346" s="84"/>
      <c r="UFX346" s="84"/>
      <c r="UFY346" s="84"/>
      <c r="UFZ346" s="84"/>
      <c r="UGA346" s="84"/>
      <c r="UGB346" s="84"/>
      <c r="UGC346" s="84"/>
      <c r="UGD346" s="84"/>
      <c r="UGE346" s="84"/>
      <c r="UGF346" s="84"/>
      <c r="UGG346" s="84"/>
      <c r="UGH346" s="84"/>
      <c r="UGI346" s="84"/>
      <c r="UGJ346" s="84"/>
      <c r="UGK346" s="84"/>
      <c r="UGL346" s="84"/>
      <c r="UGM346" s="84"/>
      <c r="UGN346" s="84"/>
      <c r="UGO346" s="84"/>
      <c r="UGP346" s="84"/>
      <c r="UGQ346" s="84"/>
      <c r="UGR346" s="84"/>
      <c r="UGS346" s="84"/>
      <c r="UGT346" s="84"/>
      <c r="UGU346" s="84"/>
      <c r="UGV346" s="84"/>
      <c r="UGW346" s="84"/>
      <c r="UGX346" s="84"/>
      <c r="UGY346" s="84"/>
      <c r="UGZ346" s="84"/>
      <c r="UHA346" s="84"/>
      <c r="UHB346" s="84"/>
      <c r="UHC346" s="84"/>
      <c r="UHD346" s="84"/>
      <c r="UHE346" s="84"/>
      <c r="UHF346" s="84"/>
      <c r="UHG346" s="84"/>
      <c r="UHH346" s="84"/>
      <c r="UHI346" s="84"/>
      <c r="UHJ346" s="84"/>
      <c r="UHK346" s="84"/>
      <c r="UHL346" s="84"/>
      <c r="UHM346" s="84"/>
      <c r="UHN346" s="84"/>
      <c r="UHO346" s="84"/>
      <c r="UHP346" s="84"/>
      <c r="UHQ346" s="84"/>
      <c r="UHR346" s="84"/>
      <c r="UHS346" s="84"/>
      <c r="UHT346" s="84"/>
      <c r="UHU346" s="84"/>
      <c r="UHV346" s="84"/>
      <c r="UHW346" s="84"/>
      <c r="UHX346" s="84"/>
      <c r="UHY346" s="84"/>
      <c r="UHZ346" s="84"/>
      <c r="UIA346" s="84"/>
      <c r="UIB346" s="84"/>
      <c r="UIC346" s="84"/>
      <c r="UID346" s="84"/>
      <c r="UIE346" s="84"/>
      <c r="UIF346" s="84"/>
      <c r="UIG346" s="84"/>
      <c r="UIH346" s="84"/>
      <c r="UII346" s="84"/>
      <c r="UIJ346" s="84"/>
      <c r="UIK346" s="84"/>
      <c r="UIL346" s="84"/>
      <c r="UIM346" s="84"/>
      <c r="UIN346" s="84"/>
      <c r="UIO346" s="84"/>
      <c r="UIP346" s="84"/>
      <c r="UIQ346" s="84"/>
      <c r="UIR346" s="84"/>
      <c r="UIS346" s="84"/>
      <c r="UIT346" s="84"/>
      <c r="UIU346" s="84"/>
      <c r="UIV346" s="84"/>
      <c r="UIW346" s="84"/>
      <c r="UIX346" s="84"/>
      <c r="UIY346" s="84"/>
      <c r="UIZ346" s="84"/>
      <c r="UJA346" s="84"/>
      <c r="UJB346" s="84"/>
      <c r="UJC346" s="84"/>
      <c r="UJD346" s="84"/>
      <c r="UJE346" s="84"/>
      <c r="UJF346" s="84"/>
      <c r="UJG346" s="84"/>
      <c r="UJH346" s="84"/>
      <c r="UJI346" s="84"/>
      <c r="UJJ346" s="84"/>
      <c r="UJK346" s="84"/>
      <c r="UJL346" s="84"/>
      <c r="UJM346" s="84"/>
      <c r="UJN346" s="84"/>
      <c r="UJO346" s="84"/>
      <c r="UJP346" s="84"/>
      <c r="UJQ346" s="84"/>
      <c r="UJR346" s="84"/>
      <c r="UJS346" s="84"/>
      <c r="UJT346" s="84"/>
      <c r="UJU346" s="84"/>
      <c r="UJV346" s="84"/>
      <c r="UJW346" s="84"/>
      <c r="UJX346" s="84"/>
      <c r="UJY346" s="84"/>
      <c r="UJZ346" s="84"/>
      <c r="UKA346" s="84"/>
      <c r="UKB346" s="84"/>
      <c r="UKC346" s="84"/>
      <c r="UKD346" s="84"/>
      <c r="UKE346" s="84"/>
      <c r="UKF346" s="84"/>
      <c r="UKG346" s="84"/>
      <c r="UKH346" s="84"/>
      <c r="UKI346" s="84"/>
      <c r="UKJ346" s="84"/>
      <c r="UKK346" s="84"/>
      <c r="UKL346" s="84"/>
      <c r="UKM346" s="84"/>
      <c r="UKN346" s="84"/>
      <c r="UKO346" s="84"/>
      <c r="UKP346" s="84"/>
      <c r="UKQ346" s="84"/>
      <c r="UKR346" s="84"/>
      <c r="UKS346" s="84"/>
      <c r="UKT346" s="84"/>
      <c r="UKU346" s="84"/>
      <c r="UKV346" s="84"/>
      <c r="UKW346" s="84"/>
      <c r="UKX346" s="84"/>
      <c r="UKY346" s="84"/>
      <c r="UKZ346" s="84"/>
      <c r="ULA346" s="84"/>
      <c r="ULB346" s="84"/>
      <c r="ULC346" s="84"/>
      <c r="ULD346" s="84"/>
      <c r="ULE346" s="84"/>
      <c r="ULF346" s="84"/>
      <c r="ULG346" s="84"/>
      <c r="ULH346" s="84"/>
      <c r="ULI346" s="84"/>
      <c r="ULJ346" s="84"/>
      <c r="ULK346" s="84"/>
      <c r="ULL346" s="84"/>
      <c r="ULM346" s="84"/>
      <c r="ULN346" s="84"/>
      <c r="ULO346" s="84"/>
      <c r="ULP346" s="84"/>
      <c r="ULQ346" s="84"/>
      <c r="ULR346" s="84"/>
      <c r="ULS346" s="84"/>
      <c r="ULT346" s="84"/>
      <c r="ULU346" s="84"/>
      <c r="ULV346" s="84"/>
      <c r="ULW346" s="84"/>
      <c r="ULX346" s="84"/>
      <c r="ULY346" s="84"/>
      <c r="ULZ346" s="84"/>
      <c r="UMA346" s="84"/>
      <c r="UMB346" s="84"/>
      <c r="UMC346" s="84"/>
      <c r="UMD346" s="84"/>
      <c r="UME346" s="84"/>
      <c r="UMF346" s="84"/>
      <c r="UMG346" s="84"/>
      <c r="UMH346" s="84"/>
      <c r="UMI346" s="84"/>
      <c r="UMJ346" s="84"/>
      <c r="UMK346" s="84"/>
      <c r="UML346" s="84"/>
      <c r="UMM346" s="84"/>
      <c r="UMN346" s="84"/>
      <c r="UMO346" s="84"/>
      <c r="UMP346" s="84"/>
      <c r="UMQ346" s="84"/>
      <c r="UMR346" s="84"/>
      <c r="UMS346" s="84"/>
      <c r="UMT346" s="84"/>
      <c r="UMU346" s="84"/>
      <c r="UMV346" s="84"/>
      <c r="UMW346" s="84"/>
      <c r="UMX346" s="84"/>
      <c r="UMY346" s="84"/>
      <c r="UMZ346" s="84"/>
      <c r="UNA346" s="84"/>
      <c r="UNB346" s="84"/>
      <c r="UNC346" s="84"/>
      <c r="UND346" s="84"/>
      <c r="UNE346" s="84"/>
      <c r="UNF346" s="84"/>
      <c r="UNG346" s="84"/>
      <c r="UNH346" s="84"/>
      <c r="UNI346" s="84"/>
      <c r="UNJ346" s="84"/>
      <c r="UNK346" s="84"/>
      <c r="UNL346" s="84"/>
      <c r="UNM346" s="84"/>
      <c r="UNN346" s="84"/>
      <c r="UNO346" s="84"/>
      <c r="UNP346" s="84"/>
      <c r="UNQ346" s="84"/>
      <c r="UNR346" s="84"/>
      <c r="UNS346" s="84"/>
      <c r="UNT346" s="84"/>
      <c r="UNU346" s="84"/>
      <c r="UNV346" s="84"/>
      <c r="UNW346" s="84"/>
      <c r="UNX346" s="84"/>
      <c r="UNY346" s="84"/>
      <c r="UNZ346" s="84"/>
      <c r="UOA346" s="84"/>
      <c r="UOB346" s="84"/>
      <c r="UOC346" s="84"/>
      <c r="UOD346" s="84"/>
      <c r="UOE346" s="84"/>
      <c r="UOF346" s="84"/>
      <c r="UOG346" s="84"/>
      <c r="UOH346" s="84"/>
      <c r="UOI346" s="84"/>
      <c r="UOJ346" s="84"/>
      <c r="UOK346" s="84"/>
      <c r="UOL346" s="84"/>
      <c r="UOM346" s="84"/>
      <c r="UON346" s="84"/>
      <c r="UOO346" s="84"/>
      <c r="UOP346" s="84"/>
      <c r="UOQ346" s="84"/>
      <c r="UOR346" s="84"/>
      <c r="UOS346" s="84"/>
      <c r="UOT346" s="84"/>
      <c r="UOU346" s="84"/>
      <c r="UOV346" s="84"/>
      <c r="UOW346" s="84"/>
      <c r="UOX346" s="84"/>
      <c r="UOY346" s="84"/>
      <c r="UOZ346" s="84"/>
      <c r="UPA346" s="84"/>
      <c r="UPB346" s="84"/>
      <c r="UPC346" s="84"/>
      <c r="UPD346" s="84"/>
      <c r="UPE346" s="84"/>
      <c r="UPF346" s="84"/>
      <c r="UPG346" s="84"/>
      <c r="UPH346" s="84"/>
      <c r="UPI346" s="84"/>
      <c r="UPJ346" s="84"/>
      <c r="UPK346" s="84"/>
      <c r="UPL346" s="84"/>
      <c r="UPM346" s="84"/>
      <c r="UPN346" s="84"/>
      <c r="UPO346" s="84"/>
      <c r="UPP346" s="84"/>
      <c r="UPQ346" s="84"/>
      <c r="UPR346" s="84"/>
      <c r="UPS346" s="84"/>
      <c r="UPT346" s="84"/>
      <c r="UPU346" s="84"/>
      <c r="UPV346" s="84"/>
      <c r="UPW346" s="84"/>
      <c r="UPX346" s="84"/>
      <c r="UPY346" s="84"/>
      <c r="UPZ346" s="84"/>
      <c r="UQA346" s="84"/>
      <c r="UQB346" s="84"/>
      <c r="UQC346" s="84"/>
      <c r="UQD346" s="84"/>
      <c r="UQE346" s="84"/>
      <c r="UQF346" s="84"/>
      <c r="UQG346" s="84"/>
      <c r="UQH346" s="84"/>
      <c r="UQI346" s="84"/>
      <c r="UQJ346" s="84"/>
      <c r="UQK346" s="84"/>
      <c r="UQL346" s="84"/>
      <c r="UQM346" s="84"/>
      <c r="UQN346" s="84"/>
      <c r="UQO346" s="84"/>
      <c r="UQP346" s="84"/>
      <c r="UQQ346" s="84"/>
      <c r="UQR346" s="84"/>
      <c r="UQS346" s="84"/>
      <c r="UQT346" s="84"/>
      <c r="UQU346" s="84"/>
      <c r="UQV346" s="84"/>
      <c r="UQW346" s="84"/>
      <c r="UQX346" s="84"/>
      <c r="UQY346" s="84"/>
      <c r="UQZ346" s="84"/>
      <c r="URA346" s="84"/>
      <c r="URB346" s="84"/>
      <c r="URC346" s="84"/>
      <c r="URD346" s="84"/>
      <c r="URE346" s="84"/>
      <c r="URF346" s="84"/>
      <c r="URG346" s="84"/>
      <c r="URH346" s="84"/>
      <c r="URI346" s="84"/>
      <c r="URJ346" s="84"/>
      <c r="URK346" s="84"/>
      <c r="URL346" s="84"/>
      <c r="URM346" s="84"/>
      <c r="URN346" s="84"/>
      <c r="URO346" s="84"/>
      <c r="URP346" s="84"/>
      <c r="URQ346" s="84"/>
      <c r="URR346" s="84"/>
      <c r="URS346" s="84"/>
      <c r="URT346" s="84"/>
      <c r="URU346" s="84"/>
      <c r="URV346" s="84"/>
      <c r="URW346" s="84"/>
      <c r="URX346" s="84"/>
      <c r="URY346" s="84"/>
      <c r="URZ346" s="84"/>
      <c r="USA346" s="84"/>
      <c r="USB346" s="84"/>
      <c r="USC346" s="84"/>
      <c r="USD346" s="84"/>
      <c r="USE346" s="84"/>
      <c r="USF346" s="84"/>
      <c r="USG346" s="84"/>
      <c r="USH346" s="84"/>
      <c r="USI346" s="84"/>
      <c r="USJ346" s="84"/>
      <c r="USK346" s="84"/>
      <c r="USL346" s="84"/>
      <c r="USM346" s="84"/>
      <c r="USN346" s="84"/>
      <c r="USO346" s="84"/>
      <c r="USP346" s="84"/>
      <c r="USQ346" s="84"/>
      <c r="USR346" s="84"/>
      <c r="USS346" s="84"/>
      <c r="UST346" s="84"/>
      <c r="USU346" s="84"/>
      <c r="USV346" s="84"/>
      <c r="USW346" s="84"/>
      <c r="USX346" s="84"/>
      <c r="USY346" s="84"/>
      <c r="USZ346" s="84"/>
      <c r="UTA346" s="84"/>
      <c r="UTB346" s="84"/>
      <c r="UTC346" s="84"/>
      <c r="UTD346" s="84"/>
      <c r="UTE346" s="84"/>
      <c r="UTF346" s="84"/>
      <c r="UTG346" s="84"/>
      <c r="UTH346" s="84"/>
      <c r="UTI346" s="84"/>
      <c r="UTJ346" s="84"/>
      <c r="UTK346" s="84"/>
      <c r="UTL346" s="84"/>
      <c r="UTM346" s="84"/>
      <c r="UTN346" s="84"/>
      <c r="UTO346" s="84"/>
      <c r="UTP346" s="84"/>
      <c r="UTQ346" s="84"/>
      <c r="UTR346" s="84"/>
      <c r="UTS346" s="84"/>
      <c r="UTT346" s="84"/>
      <c r="UTU346" s="84"/>
      <c r="UTV346" s="84"/>
      <c r="UTW346" s="84"/>
      <c r="UTX346" s="84"/>
      <c r="UTY346" s="84"/>
      <c r="UTZ346" s="84"/>
      <c r="UUA346" s="84"/>
      <c r="UUB346" s="84"/>
      <c r="UUC346" s="84"/>
      <c r="UUD346" s="84"/>
      <c r="UUE346" s="84"/>
      <c r="UUF346" s="84"/>
      <c r="UUG346" s="84"/>
      <c r="UUH346" s="84"/>
      <c r="UUI346" s="84"/>
      <c r="UUJ346" s="84"/>
      <c r="UUK346" s="84"/>
      <c r="UUL346" s="84"/>
      <c r="UUM346" s="84"/>
      <c r="UUN346" s="84"/>
      <c r="UUO346" s="84"/>
      <c r="UUP346" s="84"/>
      <c r="UUQ346" s="84"/>
      <c r="UUR346" s="84"/>
      <c r="UUS346" s="84"/>
      <c r="UUT346" s="84"/>
      <c r="UUU346" s="84"/>
      <c r="UUV346" s="84"/>
      <c r="UUW346" s="84"/>
      <c r="UUX346" s="84"/>
      <c r="UUY346" s="84"/>
      <c r="UUZ346" s="84"/>
      <c r="UVA346" s="84"/>
      <c r="UVB346" s="84"/>
      <c r="UVC346" s="84"/>
      <c r="UVD346" s="84"/>
      <c r="UVE346" s="84"/>
      <c r="UVF346" s="84"/>
      <c r="UVG346" s="84"/>
      <c r="UVH346" s="84"/>
      <c r="UVI346" s="84"/>
      <c r="UVJ346" s="84"/>
      <c r="UVK346" s="84"/>
      <c r="UVL346" s="84"/>
      <c r="UVM346" s="84"/>
      <c r="UVN346" s="84"/>
      <c r="UVO346" s="84"/>
      <c r="UVP346" s="84"/>
      <c r="UVQ346" s="84"/>
      <c r="UVR346" s="84"/>
      <c r="UVS346" s="84"/>
      <c r="UVT346" s="84"/>
      <c r="UVU346" s="84"/>
      <c r="UVV346" s="84"/>
      <c r="UVW346" s="84"/>
      <c r="UVX346" s="84"/>
      <c r="UVY346" s="84"/>
      <c r="UVZ346" s="84"/>
      <c r="UWA346" s="84"/>
      <c r="UWB346" s="84"/>
      <c r="UWC346" s="84"/>
      <c r="UWD346" s="84"/>
      <c r="UWE346" s="84"/>
      <c r="UWF346" s="84"/>
      <c r="UWG346" s="84"/>
      <c r="UWH346" s="84"/>
      <c r="UWI346" s="84"/>
      <c r="UWJ346" s="84"/>
      <c r="UWK346" s="84"/>
      <c r="UWL346" s="84"/>
      <c r="UWM346" s="84"/>
      <c r="UWN346" s="84"/>
      <c r="UWO346" s="84"/>
      <c r="UWP346" s="84"/>
      <c r="UWQ346" s="84"/>
      <c r="UWR346" s="84"/>
      <c r="UWS346" s="84"/>
      <c r="UWT346" s="84"/>
      <c r="UWU346" s="84"/>
      <c r="UWV346" s="84"/>
      <c r="UWW346" s="84"/>
      <c r="UWX346" s="84"/>
      <c r="UWY346" s="84"/>
      <c r="UWZ346" s="84"/>
      <c r="UXA346" s="84"/>
      <c r="UXB346" s="84"/>
      <c r="UXC346" s="84"/>
      <c r="UXD346" s="84"/>
      <c r="UXE346" s="84"/>
      <c r="UXF346" s="84"/>
      <c r="UXG346" s="84"/>
      <c r="UXH346" s="84"/>
      <c r="UXI346" s="84"/>
      <c r="UXJ346" s="84"/>
      <c r="UXK346" s="84"/>
      <c r="UXL346" s="84"/>
      <c r="UXM346" s="84"/>
      <c r="UXN346" s="84"/>
      <c r="UXO346" s="84"/>
      <c r="UXP346" s="84"/>
      <c r="UXQ346" s="84"/>
      <c r="UXR346" s="84"/>
      <c r="UXS346" s="84"/>
      <c r="UXT346" s="84"/>
      <c r="UXU346" s="84"/>
      <c r="UXV346" s="84"/>
      <c r="UXW346" s="84"/>
      <c r="UXX346" s="84"/>
      <c r="UXY346" s="84"/>
      <c r="UXZ346" s="84"/>
      <c r="UYA346" s="84"/>
      <c r="UYB346" s="84"/>
      <c r="UYC346" s="84"/>
      <c r="UYD346" s="84"/>
      <c r="UYE346" s="84"/>
      <c r="UYF346" s="84"/>
      <c r="UYG346" s="84"/>
      <c r="UYH346" s="84"/>
      <c r="UYI346" s="84"/>
      <c r="UYJ346" s="84"/>
      <c r="UYK346" s="84"/>
      <c r="UYL346" s="84"/>
      <c r="UYM346" s="84"/>
      <c r="UYN346" s="84"/>
      <c r="UYO346" s="84"/>
      <c r="UYP346" s="84"/>
      <c r="UYQ346" s="84"/>
      <c r="UYR346" s="84"/>
      <c r="UYS346" s="84"/>
      <c r="UYT346" s="84"/>
      <c r="UYU346" s="84"/>
      <c r="UYV346" s="84"/>
      <c r="UYW346" s="84"/>
      <c r="UYX346" s="84"/>
      <c r="UYY346" s="84"/>
      <c r="UYZ346" s="84"/>
      <c r="UZA346" s="84"/>
      <c r="UZB346" s="84"/>
      <c r="UZC346" s="84"/>
      <c r="UZD346" s="84"/>
      <c r="UZE346" s="84"/>
      <c r="UZF346" s="84"/>
      <c r="UZG346" s="84"/>
      <c r="UZH346" s="84"/>
      <c r="UZI346" s="84"/>
      <c r="UZJ346" s="84"/>
      <c r="UZK346" s="84"/>
      <c r="UZL346" s="84"/>
      <c r="UZM346" s="84"/>
      <c r="UZN346" s="84"/>
      <c r="UZO346" s="84"/>
      <c r="UZP346" s="84"/>
      <c r="UZQ346" s="84"/>
      <c r="UZR346" s="84"/>
      <c r="UZS346" s="84"/>
      <c r="UZT346" s="84"/>
      <c r="UZU346" s="84"/>
      <c r="UZV346" s="84"/>
      <c r="UZW346" s="84"/>
      <c r="UZX346" s="84"/>
      <c r="UZY346" s="84"/>
      <c r="UZZ346" s="84"/>
      <c r="VAA346" s="84"/>
      <c r="VAB346" s="84"/>
      <c r="VAC346" s="84"/>
      <c r="VAD346" s="84"/>
      <c r="VAE346" s="84"/>
      <c r="VAF346" s="84"/>
      <c r="VAG346" s="84"/>
      <c r="VAH346" s="84"/>
      <c r="VAI346" s="84"/>
      <c r="VAJ346" s="84"/>
      <c r="VAK346" s="84"/>
      <c r="VAL346" s="84"/>
      <c r="VAM346" s="84"/>
      <c r="VAN346" s="84"/>
      <c r="VAO346" s="84"/>
      <c r="VAP346" s="84"/>
      <c r="VAQ346" s="84"/>
      <c r="VAR346" s="84"/>
      <c r="VAS346" s="84"/>
      <c r="VAT346" s="84"/>
      <c r="VAU346" s="84"/>
      <c r="VAV346" s="84"/>
      <c r="VAW346" s="84"/>
      <c r="VAX346" s="84"/>
      <c r="VAY346" s="84"/>
      <c r="VAZ346" s="84"/>
      <c r="VBA346" s="84"/>
      <c r="VBB346" s="84"/>
      <c r="VBC346" s="84"/>
      <c r="VBD346" s="84"/>
      <c r="VBE346" s="84"/>
      <c r="VBF346" s="84"/>
      <c r="VBG346" s="84"/>
      <c r="VBH346" s="84"/>
      <c r="VBI346" s="84"/>
      <c r="VBJ346" s="84"/>
      <c r="VBK346" s="84"/>
      <c r="VBL346" s="84"/>
      <c r="VBM346" s="84"/>
      <c r="VBN346" s="84"/>
      <c r="VBO346" s="84"/>
      <c r="VBP346" s="84"/>
      <c r="VBQ346" s="84"/>
      <c r="VBR346" s="84"/>
      <c r="VBS346" s="84"/>
      <c r="VBT346" s="84"/>
      <c r="VBU346" s="84"/>
      <c r="VBV346" s="84"/>
      <c r="VBW346" s="84"/>
      <c r="VBX346" s="84"/>
      <c r="VBY346" s="84"/>
      <c r="VBZ346" s="84"/>
      <c r="VCA346" s="84"/>
      <c r="VCB346" s="84"/>
      <c r="VCC346" s="84"/>
      <c r="VCD346" s="84"/>
      <c r="VCE346" s="84"/>
      <c r="VCF346" s="84"/>
      <c r="VCG346" s="84"/>
      <c r="VCH346" s="84"/>
      <c r="VCI346" s="84"/>
      <c r="VCJ346" s="84"/>
      <c r="VCK346" s="84"/>
      <c r="VCL346" s="84"/>
      <c r="VCM346" s="84"/>
      <c r="VCN346" s="84"/>
      <c r="VCO346" s="84"/>
      <c r="VCP346" s="84"/>
      <c r="VCQ346" s="84"/>
      <c r="VCR346" s="84"/>
      <c r="VCS346" s="84"/>
      <c r="VCT346" s="84"/>
      <c r="VCU346" s="84"/>
      <c r="VCV346" s="84"/>
      <c r="VCW346" s="84"/>
      <c r="VCX346" s="84"/>
      <c r="VCY346" s="84"/>
      <c r="VCZ346" s="84"/>
      <c r="VDA346" s="84"/>
      <c r="VDB346" s="84"/>
      <c r="VDC346" s="84"/>
      <c r="VDD346" s="84"/>
      <c r="VDE346" s="84"/>
      <c r="VDF346" s="84"/>
      <c r="VDG346" s="84"/>
      <c r="VDH346" s="84"/>
      <c r="VDI346" s="84"/>
      <c r="VDJ346" s="84"/>
      <c r="VDK346" s="84"/>
      <c r="VDL346" s="84"/>
      <c r="VDM346" s="84"/>
      <c r="VDN346" s="84"/>
      <c r="VDO346" s="84"/>
      <c r="VDP346" s="84"/>
      <c r="VDQ346" s="84"/>
      <c r="VDR346" s="84"/>
      <c r="VDS346" s="84"/>
      <c r="VDT346" s="84"/>
      <c r="VDU346" s="84"/>
      <c r="VDV346" s="84"/>
      <c r="VDW346" s="84"/>
      <c r="VDX346" s="84"/>
      <c r="VDY346" s="84"/>
      <c r="VDZ346" s="84"/>
      <c r="VEA346" s="84"/>
      <c r="VEB346" s="84"/>
      <c r="VEC346" s="84"/>
      <c r="VED346" s="84"/>
      <c r="VEE346" s="84"/>
      <c r="VEF346" s="84"/>
      <c r="VEG346" s="84"/>
      <c r="VEH346" s="84"/>
      <c r="VEI346" s="84"/>
      <c r="VEJ346" s="84"/>
      <c r="VEK346" s="84"/>
      <c r="VEL346" s="84"/>
      <c r="VEM346" s="84"/>
      <c r="VEN346" s="84"/>
      <c r="VEO346" s="84"/>
      <c r="VEP346" s="84"/>
      <c r="VEQ346" s="84"/>
      <c r="VER346" s="84"/>
      <c r="VES346" s="84"/>
      <c r="VET346" s="84"/>
      <c r="VEU346" s="84"/>
      <c r="VEV346" s="84"/>
      <c r="VEW346" s="84"/>
      <c r="VEX346" s="84"/>
      <c r="VEY346" s="84"/>
      <c r="VEZ346" s="84"/>
      <c r="VFA346" s="84"/>
      <c r="VFB346" s="84"/>
      <c r="VFC346" s="84"/>
      <c r="VFD346" s="84"/>
      <c r="VFE346" s="84"/>
      <c r="VFF346" s="84"/>
      <c r="VFG346" s="84"/>
      <c r="VFH346" s="84"/>
      <c r="VFI346" s="84"/>
      <c r="VFJ346" s="84"/>
      <c r="VFK346" s="84"/>
      <c r="VFL346" s="84"/>
      <c r="VFM346" s="84"/>
      <c r="VFN346" s="84"/>
      <c r="VFO346" s="84"/>
      <c r="VFP346" s="84"/>
      <c r="VFQ346" s="84"/>
      <c r="VFR346" s="84"/>
      <c r="VFS346" s="84"/>
      <c r="VFT346" s="84"/>
      <c r="VFU346" s="84"/>
      <c r="VFV346" s="84"/>
      <c r="VFW346" s="84"/>
      <c r="VFX346" s="84"/>
      <c r="VFY346" s="84"/>
      <c r="VFZ346" s="84"/>
      <c r="VGA346" s="84"/>
      <c r="VGB346" s="84"/>
      <c r="VGC346" s="84"/>
      <c r="VGD346" s="84"/>
      <c r="VGE346" s="84"/>
      <c r="VGF346" s="84"/>
      <c r="VGG346" s="84"/>
      <c r="VGH346" s="84"/>
      <c r="VGI346" s="84"/>
      <c r="VGJ346" s="84"/>
      <c r="VGK346" s="84"/>
      <c r="VGL346" s="84"/>
      <c r="VGM346" s="84"/>
      <c r="VGN346" s="84"/>
      <c r="VGO346" s="84"/>
      <c r="VGP346" s="84"/>
      <c r="VGQ346" s="84"/>
      <c r="VGR346" s="84"/>
      <c r="VGS346" s="84"/>
      <c r="VGT346" s="84"/>
      <c r="VGU346" s="84"/>
      <c r="VGV346" s="84"/>
      <c r="VGW346" s="84"/>
      <c r="VGX346" s="84"/>
      <c r="VGY346" s="84"/>
      <c r="VGZ346" s="84"/>
      <c r="VHA346" s="84"/>
      <c r="VHB346" s="84"/>
      <c r="VHC346" s="84"/>
      <c r="VHD346" s="84"/>
      <c r="VHE346" s="84"/>
      <c r="VHF346" s="84"/>
      <c r="VHG346" s="84"/>
      <c r="VHH346" s="84"/>
      <c r="VHI346" s="84"/>
      <c r="VHJ346" s="84"/>
      <c r="VHK346" s="84"/>
      <c r="VHL346" s="84"/>
      <c r="VHM346" s="84"/>
      <c r="VHN346" s="84"/>
      <c r="VHO346" s="84"/>
      <c r="VHP346" s="84"/>
      <c r="VHQ346" s="84"/>
      <c r="VHR346" s="84"/>
      <c r="VHS346" s="84"/>
      <c r="VHT346" s="84"/>
      <c r="VHU346" s="84"/>
      <c r="VHV346" s="84"/>
      <c r="VHW346" s="84"/>
      <c r="VHX346" s="84"/>
      <c r="VHY346" s="84"/>
      <c r="VHZ346" s="84"/>
      <c r="VIA346" s="84"/>
      <c r="VIB346" s="84"/>
      <c r="VIC346" s="84"/>
      <c r="VID346" s="84"/>
      <c r="VIE346" s="84"/>
      <c r="VIF346" s="84"/>
      <c r="VIG346" s="84"/>
      <c r="VIH346" s="84"/>
      <c r="VII346" s="84"/>
      <c r="VIJ346" s="84"/>
      <c r="VIK346" s="84"/>
      <c r="VIL346" s="84"/>
      <c r="VIM346" s="84"/>
      <c r="VIN346" s="84"/>
      <c r="VIO346" s="84"/>
      <c r="VIP346" s="84"/>
      <c r="VIQ346" s="84"/>
      <c r="VIR346" s="84"/>
      <c r="VIS346" s="84"/>
      <c r="VIT346" s="84"/>
      <c r="VIU346" s="84"/>
      <c r="VIV346" s="84"/>
      <c r="VIW346" s="84"/>
      <c r="VIX346" s="84"/>
      <c r="VIY346" s="84"/>
      <c r="VIZ346" s="84"/>
      <c r="VJA346" s="84"/>
      <c r="VJB346" s="84"/>
      <c r="VJC346" s="84"/>
      <c r="VJD346" s="84"/>
      <c r="VJE346" s="84"/>
      <c r="VJF346" s="84"/>
      <c r="VJG346" s="84"/>
      <c r="VJH346" s="84"/>
      <c r="VJI346" s="84"/>
      <c r="VJJ346" s="84"/>
      <c r="VJK346" s="84"/>
      <c r="VJL346" s="84"/>
      <c r="VJM346" s="84"/>
      <c r="VJN346" s="84"/>
      <c r="VJO346" s="84"/>
      <c r="VJP346" s="84"/>
      <c r="VJQ346" s="84"/>
      <c r="VJR346" s="84"/>
      <c r="VJS346" s="84"/>
      <c r="VJT346" s="84"/>
      <c r="VJU346" s="84"/>
      <c r="VJV346" s="84"/>
      <c r="VJW346" s="84"/>
      <c r="VJX346" s="84"/>
      <c r="VJY346" s="84"/>
      <c r="VJZ346" s="84"/>
      <c r="VKA346" s="84"/>
      <c r="VKB346" s="84"/>
      <c r="VKC346" s="84"/>
      <c r="VKD346" s="84"/>
      <c r="VKE346" s="84"/>
      <c r="VKF346" s="84"/>
      <c r="VKG346" s="84"/>
      <c r="VKH346" s="84"/>
      <c r="VKI346" s="84"/>
      <c r="VKJ346" s="84"/>
      <c r="VKK346" s="84"/>
      <c r="VKL346" s="84"/>
      <c r="VKM346" s="84"/>
      <c r="VKN346" s="84"/>
      <c r="VKO346" s="84"/>
      <c r="VKP346" s="84"/>
      <c r="VKQ346" s="84"/>
      <c r="VKR346" s="84"/>
      <c r="VKS346" s="84"/>
      <c r="VKT346" s="84"/>
      <c r="VKU346" s="84"/>
      <c r="VKV346" s="84"/>
      <c r="VKW346" s="84"/>
      <c r="VKX346" s="84"/>
      <c r="VKY346" s="84"/>
      <c r="VKZ346" s="84"/>
      <c r="VLA346" s="84"/>
      <c r="VLB346" s="84"/>
      <c r="VLC346" s="84"/>
      <c r="VLD346" s="84"/>
      <c r="VLE346" s="84"/>
      <c r="VLF346" s="84"/>
      <c r="VLG346" s="84"/>
      <c r="VLH346" s="84"/>
      <c r="VLI346" s="84"/>
      <c r="VLJ346" s="84"/>
      <c r="VLK346" s="84"/>
      <c r="VLL346" s="84"/>
      <c r="VLM346" s="84"/>
      <c r="VLN346" s="84"/>
      <c r="VLO346" s="84"/>
      <c r="VLP346" s="84"/>
      <c r="VLQ346" s="84"/>
      <c r="VLR346" s="84"/>
      <c r="VLS346" s="84"/>
      <c r="VLT346" s="84"/>
      <c r="VLU346" s="84"/>
      <c r="VLV346" s="84"/>
      <c r="VLW346" s="84"/>
      <c r="VLX346" s="84"/>
      <c r="VLY346" s="84"/>
      <c r="VLZ346" s="84"/>
      <c r="VMA346" s="84"/>
      <c r="VMB346" s="84"/>
      <c r="VMC346" s="84"/>
      <c r="VMD346" s="84"/>
      <c r="VME346" s="84"/>
      <c r="VMF346" s="84"/>
      <c r="VMG346" s="84"/>
      <c r="VMH346" s="84"/>
      <c r="VMI346" s="84"/>
      <c r="VMJ346" s="84"/>
      <c r="VMK346" s="84"/>
      <c r="VML346" s="84"/>
      <c r="VMM346" s="84"/>
      <c r="VMN346" s="84"/>
      <c r="VMO346" s="84"/>
      <c r="VMP346" s="84"/>
      <c r="VMQ346" s="84"/>
      <c r="VMR346" s="84"/>
      <c r="VMS346" s="84"/>
      <c r="VMT346" s="84"/>
      <c r="VMU346" s="84"/>
      <c r="VMV346" s="84"/>
      <c r="VMW346" s="84"/>
      <c r="VMX346" s="84"/>
      <c r="VMY346" s="84"/>
      <c r="VMZ346" s="84"/>
      <c r="VNA346" s="84"/>
      <c r="VNB346" s="84"/>
      <c r="VNC346" s="84"/>
      <c r="VND346" s="84"/>
      <c r="VNE346" s="84"/>
      <c r="VNF346" s="84"/>
      <c r="VNG346" s="84"/>
      <c r="VNH346" s="84"/>
      <c r="VNI346" s="84"/>
      <c r="VNJ346" s="84"/>
      <c r="VNK346" s="84"/>
      <c r="VNL346" s="84"/>
      <c r="VNM346" s="84"/>
      <c r="VNN346" s="84"/>
      <c r="VNO346" s="84"/>
      <c r="VNP346" s="84"/>
      <c r="VNQ346" s="84"/>
      <c r="VNR346" s="84"/>
      <c r="VNS346" s="84"/>
      <c r="VNT346" s="84"/>
      <c r="VNU346" s="84"/>
      <c r="VNV346" s="84"/>
      <c r="VNW346" s="84"/>
      <c r="VNX346" s="84"/>
      <c r="VNY346" s="84"/>
      <c r="VNZ346" s="84"/>
      <c r="VOA346" s="84"/>
      <c r="VOB346" s="84"/>
      <c r="VOC346" s="84"/>
      <c r="VOD346" s="84"/>
      <c r="VOE346" s="84"/>
      <c r="VOF346" s="84"/>
      <c r="VOG346" s="84"/>
      <c r="VOH346" s="84"/>
      <c r="VOI346" s="84"/>
      <c r="VOJ346" s="84"/>
      <c r="VOK346" s="84"/>
      <c r="VOL346" s="84"/>
      <c r="VOM346" s="84"/>
      <c r="VON346" s="84"/>
      <c r="VOO346" s="84"/>
      <c r="VOP346" s="84"/>
      <c r="VOQ346" s="84"/>
      <c r="VOR346" s="84"/>
      <c r="VOS346" s="84"/>
      <c r="VOT346" s="84"/>
      <c r="VOU346" s="84"/>
      <c r="VOV346" s="84"/>
      <c r="VOW346" s="84"/>
      <c r="VOX346" s="84"/>
      <c r="VOY346" s="84"/>
      <c r="VOZ346" s="84"/>
      <c r="VPA346" s="84"/>
      <c r="VPB346" s="84"/>
      <c r="VPC346" s="84"/>
      <c r="VPD346" s="84"/>
      <c r="VPE346" s="84"/>
      <c r="VPF346" s="84"/>
      <c r="VPG346" s="84"/>
      <c r="VPH346" s="84"/>
      <c r="VPI346" s="84"/>
      <c r="VPJ346" s="84"/>
      <c r="VPK346" s="84"/>
      <c r="VPL346" s="84"/>
      <c r="VPM346" s="84"/>
      <c r="VPN346" s="84"/>
      <c r="VPO346" s="84"/>
      <c r="VPP346" s="84"/>
      <c r="VPQ346" s="84"/>
      <c r="VPR346" s="84"/>
      <c r="VPS346" s="84"/>
      <c r="VPT346" s="84"/>
      <c r="VPU346" s="84"/>
      <c r="VPV346" s="84"/>
      <c r="VPW346" s="84"/>
      <c r="VPX346" s="84"/>
      <c r="VPY346" s="84"/>
      <c r="VPZ346" s="84"/>
      <c r="VQA346" s="84"/>
      <c r="VQB346" s="84"/>
      <c r="VQC346" s="84"/>
      <c r="VQD346" s="84"/>
      <c r="VQE346" s="84"/>
      <c r="VQF346" s="84"/>
      <c r="VQG346" s="84"/>
      <c r="VQH346" s="84"/>
      <c r="VQI346" s="84"/>
      <c r="VQJ346" s="84"/>
      <c r="VQK346" s="84"/>
      <c r="VQL346" s="84"/>
      <c r="VQM346" s="84"/>
      <c r="VQN346" s="84"/>
      <c r="VQO346" s="84"/>
      <c r="VQP346" s="84"/>
      <c r="VQQ346" s="84"/>
      <c r="VQR346" s="84"/>
      <c r="VQS346" s="84"/>
      <c r="VQT346" s="84"/>
      <c r="VQU346" s="84"/>
      <c r="VQV346" s="84"/>
      <c r="VQW346" s="84"/>
      <c r="VQX346" s="84"/>
      <c r="VQY346" s="84"/>
      <c r="VQZ346" s="84"/>
      <c r="VRA346" s="84"/>
      <c r="VRB346" s="84"/>
      <c r="VRC346" s="84"/>
      <c r="VRD346" s="84"/>
      <c r="VRE346" s="84"/>
      <c r="VRF346" s="84"/>
      <c r="VRG346" s="84"/>
      <c r="VRH346" s="84"/>
      <c r="VRI346" s="84"/>
      <c r="VRJ346" s="84"/>
      <c r="VRK346" s="84"/>
      <c r="VRL346" s="84"/>
      <c r="VRM346" s="84"/>
      <c r="VRN346" s="84"/>
      <c r="VRO346" s="84"/>
      <c r="VRP346" s="84"/>
      <c r="VRQ346" s="84"/>
      <c r="VRR346" s="84"/>
      <c r="VRS346" s="84"/>
      <c r="VRT346" s="84"/>
      <c r="VRU346" s="84"/>
      <c r="VRV346" s="84"/>
      <c r="VRW346" s="84"/>
      <c r="VRX346" s="84"/>
      <c r="VRY346" s="84"/>
      <c r="VRZ346" s="84"/>
      <c r="VSA346" s="84"/>
      <c r="VSB346" s="84"/>
      <c r="VSC346" s="84"/>
      <c r="VSD346" s="84"/>
      <c r="VSE346" s="84"/>
      <c r="VSF346" s="84"/>
      <c r="VSG346" s="84"/>
      <c r="VSH346" s="84"/>
      <c r="VSI346" s="84"/>
      <c r="VSJ346" s="84"/>
      <c r="VSK346" s="84"/>
      <c r="VSL346" s="84"/>
      <c r="VSM346" s="84"/>
      <c r="VSN346" s="84"/>
      <c r="VSO346" s="84"/>
      <c r="VSP346" s="84"/>
      <c r="VSQ346" s="84"/>
      <c r="VSR346" s="84"/>
      <c r="VSS346" s="84"/>
      <c r="VST346" s="84"/>
      <c r="VSU346" s="84"/>
      <c r="VSV346" s="84"/>
      <c r="VSW346" s="84"/>
      <c r="VSX346" s="84"/>
      <c r="VSY346" s="84"/>
      <c r="VSZ346" s="84"/>
      <c r="VTA346" s="84"/>
      <c r="VTB346" s="84"/>
      <c r="VTC346" s="84"/>
      <c r="VTD346" s="84"/>
      <c r="VTE346" s="84"/>
      <c r="VTF346" s="84"/>
      <c r="VTG346" s="84"/>
      <c r="VTH346" s="84"/>
      <c r="VTI346" s="84"/>
      <c r="VTJ346" s="84"/>
      <c r="VTK346" s="84"/>
      <c r="VTL346" s="84"/>
      <c r="VTM346" s="84"/>
      <c r="VTN346" s="84"/>
      <c r="VTO346" s="84"/>
      <c r="VTP346" s="84"/>
      <c r="VTQ346" s="84"/>
      <c r="VTR346" s="84"/>
      <c r="VTS346" s="84"/>
      <c r="VTT346" s="84"/>
      <c r="VTU346" s="84"/>
      <c r="VTV346" s="84"/>
      <c r="VTW346" s="84"/>
      <c r="VTX346" s="84"/>
      <c r="VTY346" s="84"/>
      <c r="VTZ346" s="84"/>
      <c r="VUA346" s="84"/>
      <c r="VUB346" s="84"/>
      <c r="VUC346" s="84"/>
      <c r="VUD346" s="84"/>
      <c r="VUE346" s="84"/>
      <c r="VUF346" s="84"/>
      <c r="VUG346" s="84"/>
      <c r="VUH346" s="84"/>
      <c r="VUI346" s="84"/>
      <c r="VUJ346" s="84"/>
      <c r="VUK346" s="84"/>
      <c r="VUL346" s="84"/>
      <c r="VUM346" s="84"/>
      <c r="VUN346" s="84"/>
      <c r="VUO346" s="84"/>
      <c r="VUP346" s="84"/>
      <c r="VUQ346" s="84"/>
      <c r="VUR346" s="84"/>
      <c r="VUS346" s="84"/>
      <c r="VUT346" s="84"/>
      <c r="VUU346" s="84"/>
      <c r="VUV346" s="84"/>
      <c r="VUW346" s="84"/>
      <c r="VUX346" s="84"/>
      <c r="VUY346" s="84"/>
      <c r="VUZ346" s="84"/>
      <c r="VVA346" s="84"/>
      <c r="VVB346" s="84"/>
      <c r="VVC346" s="84"/>
      <c r="VVD346" s="84"/>
      <c r="VVE346" s="84"/>
      <c r="VVF346" s="84"/>
      <c r="VVG346" s="84"/>
      <c r="VVH346" s="84"/>
      <c r="VVI346" s="84"/>
      <c r="VVJ346" s="84"/>
      <c r="VVK346" s="84"/>
      <c r="VVL346" s="84"/>
      <c r="VVM346" s="84"/>
      <c r="VVN346" s="84"/>
      <c r="VVO346" s="84"/>
      <c r="VVP346" s="84"/>
      <c r="VVQ346" s="84"/>
      <c r="VVR346" s="84"/>
      <c r="VVS346" s="84"/>
      <c r="VVT346" s="84"/>
      <c r="VVU346" s="84"/>
      <c r="VVV346" s="84"/>
      <c r="VVW346" s="84"/>
      <c r="VVX346" s="84"/>
      <c r="VVY346" s="84"/>
      <c r="VVZ346" s="84"/>
      <c r="VWA346" s="84"/>
      <c r="VWB346" s="84"/>
      <c r="VWC346" s="84"/>
      <c r="VWD346" s="84"/>
      <c r="VWE346" s="84"/>
      <c r="VWF346" s="84"/>
      <c r="VWG346" s="84"/>
      <c r="VWH346" s="84"/>
      <c r="VWI346" s="84"/>
      <c r="VWJ346" s="84"/>
      <c r="VWK346" s="84"/>
      <c r="VWL346" s="84"/>
      <c r="VWM346" s="84"/>
      <c r="VWN346" s="84"/>
      <c r="VWO346" s="84"/>
      <c r="VWP346" s="84"/>
      <c r="VWQ346" s="84"/>
      <c r="VWR346" s="84"/>
      <c r="VWS346" s="84"/>
      <c r="VWT346" s="84"/>
      <c r="VWU346" s="84"/>
      <c r="VWV346" s="84"/>
      <c r="VWW346" s="84"/>
      <c r="VWX346" s="84"/>
      <c r="VWY346" s="84"/>
      <c r="VWZ346" s="84"/>
      <c r="VXA346" s="84"/>
      <c r="VXB346" s="84"/>
      <c r="VXC346" s="84"/>
      <c r="VXD346" s="84"/>
      <c r="VXE346" s="84"/>
      <c r="VXF346" s="84"/>
      <c r="VXG346" s="84"/>
      <c r="VXH346" s="84"/>
      <c r="VXI346" s="84"/>
      <c r="VXJ346" s="84"/>
      <c r="VXK346" s="84"/>
      <c r="VXL346" s="84"/>
      <c r="VXM346" s="84"/>
      <c r="VXN346" s="84"/>
      <c r="VXO346" s="84"/>
      <c r="VXP346" s="84"/>
      <c r="VXQ346" s="84"/>
      <c r="VXR346" s="84"/>
      <c r="VXS346" s="84"/>
      <c r="VXT346" s="84"/>
      <c r="VXU346" s="84"/>
      <c r="VXV346" s="84"/>
      <c r="VXW346" s="84"/>
      <c r="VXX346" s="84"/>
      <c r="VXY346" s="84"/>
      <c r="VXZ346" s="84"/>
      <c r="VYA346" s="84"/>
      <c r="VYB346" s="84"/>
      <c r="VYC346" s="84"/>
      <c r="VYD346" s="84"/>
      <c r="VYE346" s="84"/>
      <c r="VYF346" s="84"/>
      <c r="VYG346" s="84"/>
      <c r="VYH346" s="84"/>
      <c r="VYI346" s="84"/>
      <c r="VYJ346" s="84"/>
      <c r="VYK346" s="84"/>
      <c r="VYL346" s="84"/>
      <c r="VYM346" s="84"/>
      <c r="VYN346" s="84"/>
      <c r="VYO346" s="84"/>
      <c r="VYP346" s="84"/>
      <c r="VYQ346" s="84"/>
      <c r="VYR346" s="84"/>
      <c r="VYS346" s="84"/>
      <c r="VYT346" s="84"/>
      <c r="VYU346" s="84"/>
      <c r="VYV346" s="84"/>
      <c r="VYW346" s="84"/>
      <c r="VYX346" s="84"/>
      <c r="VYY346" s="84"/>
      <c r="VYZ346" s="84"/>
      <c r="VZA346" s="84"/>
      <c r="VZB346" s="84"/>
      <c r="VZC346" s="84"/>
      <c r="VZD346" s="84"/>
      <c r="VZE346" s="84"/>
      <c r="VZF346" s="84"/>
      <c r="VZG346" s="84"/>
      <c r="VZH346" s="84"/>
      <c r="VZI346" s="84"/>
      <c r="VZJ346" s="84"/>
      <c r="VZK346" s="84"/>
      <c r="VZL346" s="84"/>
      <c r="VZM346" s="84"/>
      <c r="VZN346" s="84"/>
      <c r="VZO346" s="84"/>
      <c r="VZP346" s="84"/>
      <c r="VZQ346" s="84"/>
      <c r="VZR346" s="84"/>
      <c r="VZS346" s="84"/>
      <c r="VZT346" s="84"/>
      <c r="VZU346" s="84"/>
      <c r="VZV346" s="84"/>
      <c r="VZW346" s="84"/>
      <c r="VZX346" s="84"/>
      <c r="VZY346" s="84"/>
      <c r="VZZ346" s="84"/>
      <c r="WAA346" s="84"/>
      <c r="WAB346" s="84"/>
      <c r="WAC346" s="84"/>
      <c r="WAD346" s="84"/>
      <c r="WAE346" s="84"/>
      <c r="WAF346" s="84"/>
      <c r="WAG346" s="84"/>
      <c r="WAH346" s="84"/>
      <c r="WAI346" s="84"/>
      <c r="WAJ346" s="84"/>
      <c r="WAK346" s="84"/>
      <c r="WAL346" s="84"/>
      <c r="WAM346" s="84"/>
      <c r="WAN346" s="84"/>
      <c r="WAO346" s="84"/>
      <c r="WAP346" s="84"/>
      <c r="WAQ346" s="84"/>
      <c r="WAR346" s="84"/>
      <c r="WAS346" s="84"/>
      <c r="WAT346" s="84"/>
      <c r="WAU346" s="84"/>
      <c r="WAV346" s="84"/>
      <c r="WAW346" s="84"/>
      <c r="WAX346" s="84"/>
      <c r="WAY346" s="84"/>
      <c r="WAZ346" s="84"/>
      <c r="WBA346" s="84"/>
      <c r="WBB346" s="84"/>
      <c r="WBC346" s="84"/>
      <c r="WBD346" s="84"/>
      <c r="WBE346" s="84"/>
      <c r="WBF346" s="84"/>
      <c r="WBG346" s="84"/>
      <c r="WBH346" s="84"/>
      <c r="WBI346" s="84"/>
      <c r="WBJ346" s="84"/>
      <c r="WBK346" s="84"/>
      <c r="WBL346" s="84"/>
      <c r="WBM346" s="84"/>
      <c r="WBN346" s="84"/>
      <c r="WBO346" s="84"/>
      <c r="WBP346" s="84"/>
      <c r="WBQ346" s="84"/>
      <c r="WBR346" s="84"/>
      <c r="WBS346" s="84"/>
      <c r="WBT346" s="84"/>
      <c r="WBU346" s="84"/>
      <c r="WBV346" s="84"/>
      <c r="WBW346" s="84"/>
      <c r="WBX346" s="84"/>
      <c r="WBY346" s="84"/>
      <c r="WBZ346" s="84"/>
      <c r="WCA346" s="84"/>
      <c r="WCB346" s="84"/>
      <c r="WCC346" s="84"/>
      <c r="WCD346" s="84"/>
      <c r="WCE346" s="84"/>
      <c r="WCF346" s="84"/>
      <c r="WCG346" s="84"/>
      <c r="WCH346" s="84"/>
      <c r="WCI346" s="84"/>
      <c r="WCJ346" s="84"/>
      <c r="WCK346" s="84"/>
      <c r="WCL346" s="84"/>
      <c r="WCM346" s="84"/>
      <c r="WCN346" s="84"/>
      <c r="WCO346" s="84"/>
      <c r="WCP346" s="84"/>
      <c r="WCQ346" s="84"/>
      <c r="WCR346" s="84"/>
      <c r="WCS346" s="84"/>
      <c r="WCT346" s="84"/>
      <c r="WCU346" s="84"/>
      <c r="WCV346" s="84"/>
      <c r="WCW346" s="84"/>
      <c r="WCX346" s="84"/>
      <c r="WCY346" s="84"/>
      <c r="WCZ346" s="84"/>
      <c r="WDA346" s="84"/>
      <c r="WDB346" s="84"/>
      <c r="WDC346" s="84"/>
      <c r="WDD346" s="84"/>
      <c r="WDE346" s="84"/>
      <c r="WDF346" s="84"/>
      <c r="WDG346" s="84"/>
      <c r="WDH346" s="84"/>
      <c r="WDI346" s="84"/>
      <c r="WDJ346" s="84"/>
      <c r="WDK346" s="84"/>
      <c r="WDL346" s="84"/>
      <c r="WDM346" s="84"/>
      <c r="WDN346" s="84"/>
      <c r="WDO346" s="84"/>
      <c r="WDP346" s="84"/>
      <c r="WDQ346" s="84"/>
      <c r="WDR346" s="84"/>
      <c r="WDS346" s="84"/>
      <c r="WDT346" s="84"/>
      <c r="WDU346" s="84"/>
      <c r="WDV346" s="84"/>
      <c r="WDW346" s="84"/>
      <c r="WDX346" s="84"/>
      <c r="WDY346" s="84"/>
      <c r="WDZ346" s="84"/>
      <c r="WEA346" s="84"/>
      <c r="WEB346" s="84"/>
      <c r="WEC346" s="84"/>
      <c r="WED346" s="84"/>
      <c r="WEE346" s="84"/>
      <c r="WEF346" s="84"/>
      <c r="WEG346" s="84"/>
      <c r="WEH346" s="84"/>
      <c r="WEI346" s="84"/>
      <c r="WEJ346" s="84"/>
      <c r="WEK346" s="84"/>
      <c r="WEL346" s="84"/>
      <c r="WEM346" s="84"/>
      <c r="WEN346" s="84"/>
      <c r="WEO346" s="84"/>
      <c r="WEP346" s="84"/>
      <c r="WEQ346" s="84"/>
      <c r="WER346" s="84"/>
      <c r="WES346" s="84"/>
      <c r="WET346" s="84"/>
      <c r="WEU346" s="84"/>
      <c r="WEV346" s="84"/>
      <c r="WEW346" s="84"/>
      <c r="WEX346" s="84"/>
      <c r="WEY346" s="84"/>
      <c r="WEZ346" s="84"/>
      <c r="WFA346" s="84"/>
      <c r="WFB346" s="84"/>
      <c r="WFC346" s="84"/>
      <c r="WFD346" s="84"/>
      <c r="WFE346" s="84"/>
      <c r="WFF346" s="84"/>
      <c r="WFG346" s="84"/>
      <c r="WFH346" s="84"/>
      <c r="WFI346" s="84"/>
      <c r="WFJ346" s="84"/>
      <c r="WFK346" s="84"/>
      <c r="WFL346" s="84"/>
      <c r="WFM346" s="84"/>
      <c r="WFN346" s="84"/>
      <c r="WFO346" s="84"/>
      <c r="WFP346" s="84"/>
      <c r="WFQ346" s="84"/>
      <c r="WFR346" s="84"/>
      <c r="WFS346" s="84"/>
      <c r="WFT346" s="84"/>
      <c r="WFU346" s="84"/>
      <c r="WFV346" s="84"/>
      <c r="WFW346" s="84"/>
      <c r="WFX346" s="84"/>
      <c r="WFY346" s="84"/>
      <c r="WFZ346" s="84"/>
      <c r="WGA346" s="84"/>
      <c r="WGB346" s="84"/>
      <c r="WGC346" s="84"/>
      <c r="WGD346" s="84"/>
      <c r="WGE346" s="84"/>
      <c r="WGF346" s="84"/>
      <c r="WGG346" s="84"/>
      <c r="WGH346" s="84"/>
      <c r="WGI346" s="84"/>
      <c r="WGJ346" s="84"/>
      <c r="WGK346" s="84"/>
      <c r="WGL346" s="84"/>
      <c r="WGM346" s="84"/>
      <c r="WGN346" s="84"/>
      <c r="WGO346" s="84"/>
      <c r="WGP346" s="84"/>
      <c r="WGQ346" s="84"/>
      <c r="WGR346" s="84"/>
      <c r="WGS346" s="84"/>
      <c r="WGT346" s="84"/>
      <c r="WGU346" s="84"/>
      <c r="WGV346" s="84"/>
      <c r="WGW346" s="84"/>
      <c r="WGX346" s="84"/>
      <c r="WGY346" s="84"/>
      <c r="WGZ346" s="84"/>
      <c r="WHA346" s="84"/>
      <c r="WHB346" s="84"/>
      <c r="WHC346" s="84"/>
      <c r="WHD346" s="84"/>
      <c r="WHE346" s="84"/>
      <c r="WHF346" s="84"/>
      <c r="WHG346" s="84"/>
      <c r="WHH346" s="84"/>
      <c r="WHI346" s="84"/>
      <c r="WHJ346" s="84"/>
      <c r="WHK346" s="84"/>
      <c r="WHL346" s="84"/>
      <c r="WHM346" s="84"/>
      <c r="WHN346" s="84"/>
      <c r="WHO346" s="84"/>
      <c r="WHP346" s="84"/>
      <c r="WHQ346" s="84"/>
      <c r="WHR346" s="84"/>
      <c r="WHS346" s="84"/>
      <c r="WHT346" s="84"/>
      <c r="WHU346" s="84"/>
      <c r="WHV346" s="84"/>
      <c r="WHW346" s="84"/>
      <c r="WHX346" s="84"/>
      <c r="WHY346" s="84"/>
      <c r="WHZ346" s="84"/>
      <c r="WIA346" s="84"/>
      <c r="WIB346" s="84"/>
      <c r="WIC346" s="84"/>
      <c r="WID346" s="84"/>
      <c r="WIE346" s="84"/>
      <c r="WIF346" s="84"/>
      <c r="WIG346" s="84"/>
      <c r="WIH346" s="84"/>
      <c r="WII346" s="84"/>
      <c r="WIJ346" s="84"/>
      <c r="WIK346" s="84"/>
      <c r="WIL346" s="84"/>
      <c r="WIM346" s="84"/>
      <c r="WIN346" s="84"/>
      <c r="WIO346" s="84"/>
      <c r="WIP346" s="84"/>
      <c r="WIQ346" s="84"/>
      <c r="WIR346" s="84"/>
      <c r="WIS346" s="84"/>
      <c r="WIT346" s="84"/>
      <c r="WIU346" s="84"/>
      <c r="WIV346" s="84"/>
      <c r="WIW346" s="84"/>
      <c r="WIX346" s="84"/>
      <c r="WIY346" s="84"/>
      <c r="WIZ346" s="84"/>
      <c r="WJA346" s="84"/>
      <c r="WJB346" s="84"/>
      <c r="WJC346" s="84"/>
      <c r="WJD346" s="84"/>
      <c r="WJE346" s="84"/>
      <c r="WJF346" s="84"/>
      <c r="WJG346" s="84"/>
      <c r="WJH346" s="84"/>
      <c r="WJI346" s="84"/>
      <c r="WJJ346" s="84"/>
      <c r="WJK346" s="84"/>
      <c r="WJL346" s="84"/>
      <c r="WJM346" s="84"/>
      <c r="WJN346" s="84"/>
      <c r="WJO346" s="84"/>
      <c r="WJP346" s="84"/>
      <c r="WJQ346" s="84"/>
      <c r="WJR346" s="84"/>
      <c r="WJS346" s="84"/>
      <c r="WJT346" s="84"/>
      <c r="WJU346" s="84"/>
      <c r="WJV346" s="84"/>
      <c r="WJW346" s="84"/>
      <c r="WJX346" s="84"/>
      <c r="WJY346" s="84"/>
      <c r="WJZ346" s="84"/>
      <c r="WKA346" s="84"/>
      <c r="WKB346" s="84"/>
      <c r="WKC346" s="84"/>
      <c r="WKD346" s="84"/>
      <c r="WKE346" s="84"/>
      <c r="WKF346" s="84"/>
      <c r="WKG346" s="84"/>
      <c r="WKH346" s="84"/>
      <c r="WKI346" s="84"/>
      <c r="WKJ346" s="84"/>
      <c r="WKK346" s="84"/>
      <c r="WKL346" s="84"/>
      <c r="WKM346" s="84"/>
      <c r="WKN346" s="84"/>
      <c r="WKO346" s="84"/>
      <c r="WKP346" s="84"/>
      <c r="WKQ346" s="84"/>
      <c r="WKR346" s="84"/>
      <c r="WKS346" s="84"/>
      <c r="WKT346" s="84"/>
      <c r="WKU346" s="84"/>
      <c r="WKV346" s="84"/>
      <c r="WKW346" s="84"/>
      <c r="WKX346" s="84"/>
      <c r="WKY346" s="84"/>
      <c r="WKZ346" s="84"/>
      <c r="WLA346" s="84"/>
      <c r="WLB346" s="84"/>
      <c r="WLC346" s="84"/>
      <c r="WLD346" s="84"/>
      <c r="WLE346" s="84"/>
      <c r="WLF346" s="84"/>
      <c r="WLG346" s="84"/>
      <c r="WLH346" s="84"/>
      <c r="WLI346" s="84"/>
      <c r="WLJ346" s="84"/>
      <c r="WLK346" s="84"/>
      <c r="WLL346" s="84"/>
      <c r="WLM346" s="84"/>
      <c r="WLN346" s="84"/>
      <c r="WLO346" s="84"/>
      <c r="WLP346" s="84"/>
      <c r="WLQ346" s="84"/>
      <c r="WLR346" s="84"/>
      <c r="WLS346" s="84"/>
      <c r="WLT346" s="84"/>
      <c r="WLU346" s="84"/>
      <c r="WLV346" s="84"/>
      <c r="WLW346" s="84"/>
      <c r="WLX346" s="84"/>
      <c r="WLY346" s="84"/>
      <c r="WLZ346" s="84"/>
      <c r="WMA346" s="84"/>
      <c r="WMB346" s="84"/>
      <c r="WMC346" s="84"/>
      <c r="WMD346" s="84"/>
      <c r="WME346" s="84"/>
      <c r="WMF346" s="84"/>
      <c r="WMG346" s="84"/>
      <c r="WMH346" s="84"/>
      <c r="WMI346" s="84"/>
      <c r="WMJ346" s="84"/>
      <c r="WMK346" s="84"/>
      <c r="WML346" s="84"/>
      <c r="WMM346" s="84"/>
      <c r="WMN346" s="84"/>
      <c r="WMO346" s="84"/>
      <c r="WMP346" s="84"/>
      <c r="WMQ346" s="84"/>
      <c r="WMR346" s="84"/>
      <c r="WMS346" s="84"/>
      <c r="WMT346" s="84"/>
      <c r="WMU346" s="84"/>
      <c r="WMV346" s="84"/>
      <c r="WMW346" s="84"/>
      <c r="WMX346" s="84"/>
      <c r="WMY346" s="84"/>
      <c r="WMZ346" s="84"/>
      <c r="WNA346" s="84"/>
      <c r="WNB346" s="84"/>
      <c r="WNC346" s="84"/>
      <c r="WND346" s="84"/>
      <c r="WNE346" s="84"/>
      <c r="WNF346" s="84"/>
      <c r="WNG346" s="84"/>
      <c r="WNH346" s="84"/>
      <c r="WNI346" s="84"/>
      <c r="WNJ346" s="84"/>
      <c r="WNK346" s="84"/>
      <c r="WNL346" s="84"/>
      <c r="WNM346" s="84"/>
      <c r="WNN346" s="84"/>
      <c r="WNO346" s="84"/>
      <c r="WNP346" s="84"/>
      <c r="WNQ346" s="84"/>
      <c r="WNR346" s="84"/>
      <c r="WNS346" s="84"/>
      <c r="WNT346" s="84"/>
      <c r="WNU346" s="84"/>
      <c r="WNV346" s="84"/>
      <c r="WNW346" s="84"/>
      <c r="WNX346" s="84"/>
      <c r="WNY346" s="84"/>
      <c r="WNZ346" s="84"/>
      <c r="WOA346" s="84"/>
      <c r="WOB346" s="84"/>
      <c r="WOC346" s="84"/>
      <c r="WOD346" s="84"/>
      <c r="WOE346" s="84"/>
      <c r="WOF346" s="84"/>
      <c r="WOG346" s="84"/>
      <c r="WOH346" s="84"/>
      <c r="WOI346" s="84"/>
      <c r="WOJ346" s="84"/>
      <c r="WOK346" s="84"/>
      <c r="WOL346" s="84"/>
      <c r="WOM346" s="84"/>
      <c r="WON346" s="84"/>
      <c r="WOO346" s="84"/>
      <c r="WOP346" s="84"/>
      <c r="WOQ346" s="84"/>
      <c r="WOR346" s="84"/>
      <c r="WOS346" s="84"/>
      <c r="WOT346" s="84"/>
      <c r="WOU346" s="84"/>
      <c r="WOV346" s="84"/>
      <c r="WOW346" s="84"/>
      <c r="WOX346" s="84"/>
      <c r="WOY346" s="84"/>
      <c r="WOZ346" s="84"/>
      <c r="WPA346" s="84"/>
      <c r="WPB346" s="84"/>
      <c r="WPC346" s="84"/>
      <c r="WPD346" s="84"/>
      <c r="WPE346" s="84"/>
      <c r="WPF346" s="84"/>
      <c r="WPG346" s="84"/>
      <c r="WPH346" s="84"/>
      <c r="WPI346" s="84"/>
      <c r="WPJ346" s="84"/>
      <c r="WPK346" s="84"/>
      <c r="WPL346" s="84"/>
      <c r="WPM346" s="84"/>
      <c r="WPN346" s="84"/>
      <c r="WPO346" s="84"/>
      <c r="WPP346" s="84"/>
      <c r="WPQ346" s="84"/>
      <c r="WPR346" s="84"/>
      <c r="WPS346" s="84"/>
      <c r="WPT346" s="84"/>
      <c r="WPU346" s="84"/>
      <c r="WPV346" s="84"/>
      <c r="WPW346" s="84"/>
      <c r="WPX346" s="84"/>
      <c r="WPY346" s="84"/>
      <c r="WPZ346" s="84"/>
      <c r="WQA346" s="84"/>
      <c r="WQB346" s="84"/>
      <c r="WQC346" s="84"/>
      <c r="WQD346" s="84"/>
      <c r="WQE346" s="84"/>
      <c r="WQF346" s="84"/>
      <c r="WQG346" s="84"/>
      <c r="WQH346" s="84"/>
      <c r="WQI346" s="84"/>
      <c r="WQJ346" s="84"/>
      <c r="WQK346" s="84"/>
      <c r="WQL346" s="84"/>
      <c r="WQM346" s="84"/>
      <c r="WQN346" s="84"/>
      <c r="WQO346" s="84"/>
      <c r="WQP346" s="84"/>
      <c r="WQQ346" s="84"/>
      <c r="WQR346" s="84"/>
      <c r="WQS346" s="84"/>
      <c r="WQT346" s="84"/>
      <c r="WQU346" s="84"/>
      <c r="WQV346" s="84"/>
      <c r="WQW346" s="84"/>
      <c r="WQX346" s="84"/>
      <c r="WQY346" s="84"/>
      <c r="WQZ346" s="84"/>
      <c r="WRA346" s="84"/>
      <c r="WRB346" s="84"/>
      <c r="WRC346" s="84"/>
      <c r="WRD346" s="84"/>
      <c r="WRE346" s="84"/>
      <c r="WRF346" s="84"/>
      <c r="WRG346" s="84"/>
      <c r="WRH346" s="84"/>
      <c r="WRI346" s="84"/>
      <c r="WRJ346" s="84"/>
      <c r="WRK346" s="84"/>
      <c r="WRL346" s="84"/>
      <c r="WRM346" s="84"/>
      <c r="WRN346" s="84"/>
      <c r="WRO346" s="84"/>
      <c r="WRP346" s="84"/>
      <c r="WRQ346" s="84"/>
      <c r="WRR346" s="84"/>
      <c r="WRS346" s="84"/>
      <c r="WRT346" s="84"/>
      <c r="WRU346" s="84"/>
      <c r="WRV346" s="84"/>
      <c r="WRW346" s="84"/>
      <c r="WRX346" s="84"/>
      <c r="WRY346" s="84"/>
      <c r="WRZ346" s="84"/>
      <c r="WSA346" s="84"/>
      <c r="WSB346" s="84"/>
      <c r="WSC346" s="84"/>
      <c r="WSD346" s="84"/>
      <c r="WSE346" s="84"/>
      <c r="WSF346" s="84"/>
      <c r="WSG346" s="84"/>
      <c r="WSH346" s="84"/>
      <c r="WSI346" s="84"/>
      <c r="WSJ346" s="84"/>
      <c r="WSK346" s="84"/>
      <c r="WSL346" s="84"/>
      <c r="WSM346" s="84"/>
      <c r="WSN346" s="84"/>
      <c r="WSO346" s="84"/>
      <c r="WSP346" s="84"/>
      <c r="WSQ346" s="84"/>
      <c r="WSR346" s="84"/>
      <c r="WSS346" s="84"/>
      <c r="WST346" s="84"/>
      <c r="WSU346" s="84"/>
      <c r="WSV346" s="84"/>
      <c r="WSW346" s="84"/>
      <c r="WSX346" s="84"/>
      <c r="WSY346" s="84"/>
      <c r="WSZ346" s="84"/>
      <c r="WTA346" s="84"/>
      <c r="WTB346" s="84"/>
      <c r="WTC346" s="84"/>
      <c r="WTD346" s="84"/>
      <c r="WTE346" s="84"/>
      <c r="WTF346" s="84"/>
      <c r="WTG346" s="84"/>
      <c r="WTH346" s="84"/>
      <c r="WTI346" s="84"/>
      <c r="WTJ346" s="84"/>
      <c r="WTK346" s="84"/>
      <c r="WTL346" s="84"/>
      <c r="WTM346" s="84"/>
      <c r="WTN346" s="84"/>
      <c r="WTO346" s="84"/>
      <c r="WTP346" s="84"/>
      <c r="WTQ346" s="84"/>
      <c r="WTR346" s="84"/>
      <c r="WTS346" s="84"/>
      <c r="WTT346" s="84"/>
      <c r="WTU346" s="84"/>
      <c r="WTV346" s="84"/>
      <c r="WTW346" s="84"/>
      <c r="WTX346" s="84"/>
      <c r="WTY346" s="84"/>
      <c r="WTZ346" s="84"/>
      <c r="WUA346" s="84"/>
      <c r="WUB346" s="84"/>
      <c r="WUC346" s="84"/>
      <c r="WUD346" s="84"/>
      <c r="WUE346" s="84"/>
      <c r="WUF346" s="84"/>
      <c r="WUG346" s="84"/>
      <c r="WUH346" s="84"/>
      <c r="WUI346" s="84"/>
      <c r="WUJ346" s="84"/>
      <c r="WUK346" s="84"/>
      <c r="WUL346" s="84"/>
      <c r="WUM346" s="84"/>
      <c r="WUN346" s="84"/>
      <c r="WUO346" s="84"/>
      <c r="WUP346" s="84"/>
      <c r="WUQ346" s="84"/>
      <c r="WUR346" s="84"/>
      <c r="WUS346" s="84"/>
      <c r="WUT346" s="84"/>
      <c r="WUU346" s="84"/>
      <c r="WUV346" s="84"/>
      <c r="WUW346" s="84"/>
      <c r="WUX346" s="84"/>
      <c r="WUY346" s="84"/>
      <c r="WUZ346" s="84"/>
      <c r="WVA346" s="84"/>
      <c r="WVB346" s="84"/>
      <c r="WVC346" s="84"/>
      <c r="WVD346" s="84"/>
      <c r="WVE346" s="84"/>
      <c r="WVF346" s="84"/>
      <c r="WVG346" s="84"/>
      <c r="WVH346" s="84"/>
      <c r="WVI346" s="84"/>
      <c r="WVJ346" s="84"/>
      <c r="WVK346" s="84"/>
      <c r="WVL346" s="84"/>
      <c r="WVM346" s="84"/>
      <c r="WVN346" s="84"/>
      <c r="WVO346" s="84"/>
      <c r="WVP346" s="84"/>
      <c r="WVQ346" s="84"/>
      <c r="WVR346" s="84"/>
      <c r="WVS346" s="84"/>
      <c r="WVT346" s="84"/>
      <c r="WVU346" s="84"/>
      <c r="WVV346" s="84"/>
      <c r="WVW346" s="84"/>
      <c r="WVX346" s="84"/>
      <c r="WVY346" s="84"/>
      <c r="WVZ346" s="84"/>
      <c r="WWA346" s="84"/>
      <c r="WWB346" s="84"/>
      <c r="WWC346" s="84"/>
      <c r="WWD346" s="84"/>
      <c r="WWE346" s="84"/>
      <c r="WWF346" s="84"/>
      <c r="WWG346" s="84"/>
      <c r="WWH346" s="84"/>
      <c r="WWI346" s="84"/>
      <c r="WWJ346" s="84"/>
      <c r="WWK346" s="84"/>
      <c r="WWL346" s="84"/>
      <c r="WWM346" s="84"/>
      <c r="WWN346" s="84"/>
      <c r="WWO346" s="84"/>
      <c r="WWP346" s="84"/>
      <c r="WWQ346" s="84"/>
      <c r="WWR346" s="84"/>
      <c r="WWS346" s="84"/>
      <c r="WWT346" s="84"/>
      <c r="WWU346" s="84"/>
      <c r="WWV346" s="84"/>
      <c r="WWW346" s="84"/>
      <c r="WWX346" s="84"/>
      <c r="WWY346" s="84"/>
      <c r="WWZ346" s="84"/>
      <c r="WXA346" s="84"/>
      <c r="WXB346" s="84"/>
      <c r="WXC346" s="84"/>
      <c r="WXD346" s="84"/>
      <c r="WXE346" s="84"/>
      <c r="WXF346" s="84"/>
      <c r="WXG346" s="84"/>
      <c r="WXH346" s="84"/>
      <c r="WXI346" s="84"/>
      <c r="WXJ346" s="84"/>
      <c r="WXK346" s="84"/>
      <c r="WXL346" s="84"/>
      <c r="WXM346" s="84"/>
      <c r="WXN346" s="84"/>
      <c r="WXO346" s="84"/>
      <c r="WXP346" s="84"/>
      <c r="WXQ346" s="84"/>
      <c r="WXR346" s="84"/>
      <c r="WXS346" s="84"/>
      <c r="WXT346" s="84"/>
      <c r="WXU346" s="84"/>
      <c r="WXV346" s="84"/>
      <c r="WXW346" s="84"/>
      <c r="WXX346" s="84"/>
      <c r="WXY346" s="84"/>
      <c r="WXZ346" s="84"/>
      <c r="WYA346" s="84"/>
      <c r="WYB346" s="84"/>
      <c r="WYC346" s="84"/>
      <c r="WYD346" s="84"/>
      <c r="WYE346" s="84"/>
      <c r="WYF346" s="84"/>
      <c r="WYG346" s="84"/>
      <c r="WYH346" s="84"/>
      <c r="WYI346" s="84"/>
      <c r="WYJ346" s="84"/>
      <c r="WYK346" s="84"/>
      <c r="WYL346" s="84"/>
      <c r="WYM346" s="84"/>
      <c r="WYN346" s="84"/>
      <c r="WYO346" s="84"/>
      <c r="WYP346" s="84"/>
      <c r="WYQ346" s="84"/>
      <c r="WYR346" s="84"/>
      <c r="WYS346" s="84"/>
      <c r="WYT346" s="84"/>
      <c r="WYU346" s="84"/>
      <c r="WYV346" s="84"/>
      <c r="WYW346" s="84"/>
      <c r="WYX346" s="84"/>
      <c r="WYY346" s="84"/>
      <c r="WYZ346" s="84"/>
      <c r="WZA346" s="84"/>
      <c r="WZB346" s="84"/>
      <c r="WZC346" s="84"/>
      <c r="WZD346" s="84"/>
      <c r="WZE346" s="84"/>
      <c r="WZF346" s="84"/>
      <c r="WZG346" s="84"/>
      <c r="WZH346" s="84"/>
      <c r="WZI346" s="84"/>
      <c r="WZJ346" s="84"/>
      <c r="WZK346" s="84"/>
      <c r="WZL346" s="84"/>
      <c r="WZM346" s="84"/>
      <c r="WZN346" s="84"/>
      <c r="WZO346" s="84"/>
      <c r="WZP346" s="84"/>
      <c r="WZQ346" s="84"/>
      <c r="WZR346" s="84"/>
      <c r="WZS346" s="84"/>
      <c r="WZT346" s="84"/>
      <c r="WZU346" s="84"/>
      <c r="WZV346" s="84"/>
      <c r="WZW346" s="84"/>
      <c r="WZX346" s="84"/>
      <c r="WZY346" s="84"/>
      <c r="WZZ346" s="84"/>
      <c r="XAA346" s="84"/>
      <c r="XAB346" s="84"/>
      <c r="XAC346" s="84"/>
      <c r="XAD346" s="84"/>
      <c r="XAE346" s="84"/>
      <c r="XAF346" s="84"/>
      <c r="XAG346" s="84"/>
      <c r="XAH346" s="84"/>
      <c r="XAI346" s="84"/>
      <c r="XAJ346" s="84"/>
      <c r="XAK346" s="84"/>
      <c r="XAL346" s="84"/>
      <c r="XAM346" s="84"/>
      <c r="XAN346" s="84"/>
      <c r="XAO346" s="84"/>
      <c r="XAP346" s="84"/>
      <c r="XAQ346" s="84"/>
      <c r="XAR346" s="84"/>
      <c r="XAS346" s="84"/>
      <c r="XAT346" s="84"/>
      <c r="XAU346" s="84"/>
      <c r="XAV346" s="84"/>
      <c r="XAW346" s="84"/>
      <c r="XAX346" s="84"/>
      <c r="XAY346" s="84"/>
      <c r="XAZ346" s="84"/>
      <c r="XBA346" s="84"/>
      <c r="XBB346" s="84"/>
      <c r="XBC346" s="84"/>
      <c r="XBD346" s="84"/>
      <c r="XBE346" s="84"/>
      <c r="XBF346" s="84"/>
      <c r="XBG346" s="84"/>
      <c r="XBH346" s="84"/>
      <c r="XBI346" s="84"/>
      <c r="XBJ346" s="84"/>
      <c r="XBK346" s="84"/>
      <c r="XBL346" s="84"/>
      <c r="XBM346" s="84"/>
      <c r="XBN346" s="84"/>
      <c r="XBO346" s="84"/>
      <c r="XBP346" s="84"/>
      <c r="XBQ346" s="84"/>
      <c r="XBR346" s="84"/>
      <c r="XBS346" s="84"/>
      <c r="XBT346" s="84"/>
      <c r="XBU346" s="84"/>
      <c r="XBV346" s="84"/>
      <c r="XBW346" s="84"/>
      <c r="XBX346" s="84"/>
      <c r="XBY346" s="84"/>
      <c r="XBZ346" s="84"/>
      <c r="XCA346" s="84"/>
      <c r="XCB346" s="84"/>
      <c r="XCC346" s="84"/>
      <c r="XCD346" s="84"/>
      <c r="XCE346" s="84"/>
      <c r="XCF346" s="84"/>
      <c r="XCG346" s="84"/>
      <c r="XCH346" s="84"/>
      <c r="XCI346" s="84"/>
      <c r="XCJ346" s="84"/>
      <c r="XCK346" s="84"/>
      <c r="XCL346" s="84"/>
      <c r="XCM346" s="84"/>
      <c r="XCN346" s="84"/>
      <c r="XCO346" s="84"/>
      <c r="XCP346" s="84"/>
      <c r="XCQ346" s="84"/>
      <c r="XCR346" s="84"/>
      <c r="XCS346" s="84"/>
      <c r="XCT346" s="84"/>
      <c r="XCU346" s="84"/>
      <c r="XCV346" s="84"/>
      <c r="XCW346" s="84"/>
      <c r="XCX346" s="84"/>
      <c r="XCY346" s="84"/>
      <c r="XCZ346" s="84"/>
      <c r="XDA346" s="84"/>
      <c r="XDB346" s="84"/>
      <c r="XDC346" s="84"/>
      <c r="XDD346" s="84"/>
      <c r="XDE346" s="84"/>
      <c r="XDF346" s="84"/>
      <c r="XDG346" s="84"/>
      <c r="XDH346" s="84"/>
      <c r="XDI346" s="84"/>
      <c r="XDJ346" s="84"/>
      <c r="XDK346" s="84"/>
      <c r="XDL346" s="84"/>
      <c r="XDM346" s="84"/>
      <c r="XDN346" s="84"/>
      <c r="XDO346" s="84"/>
      <c r="XDP346" s="84"/>
      <c r="XDQ346" s="84"/>
      <c r="XDR346" s="84"/>
      <c r="XDS346" s="84"/>
      <c r="XDT346" s="84"/>
      <c r="XDU346" s="84"/>
      <c r="XDV346" s="84"/>
      <c r="XDW346" s="84"/>
      <c r="XDX346" s="84"/>
      <c r="XDY346" s="84"/>
      <c r="XDZ346" s="84"/>
      <c r="XEA346" s="84"/>
      <c r="XEB346" s="84"/>
      <c r="XEC346" s="84"/>
      <c r="XED346" s="84"/>
      <c r="XEE346" s="84"/>
      <c r="XEF346" s="84"/>
      <c r="XEG346" s="84"/>
      <c r="XEH346" s="84"/>
      <c r="XEI346" s="84"/>
      <c r="XEJ346" s="84"/>
      <c r="XEK346" s="84"/>
      <c r="XEL346" s="84"/>
      <c r="XEM346" s="84"/>
      <c r="XEN346" s="84"/>
      <c r="XEO346" s="84"/>
      <c r="XEP346" s="84"/>
      <c r="XEQ346" s="84"/>
      <c r="XER346" s="84"/>
      <c r="XES346" s="84"/>
      <c r="XET346" s="84"/>
      <c r="XEU346" s="84"/>
      <c r="XEV346" s="84"/>
      <c r="XEW346" s="84"/>
      <c r="XEX346" s="84"/>
      <c r="XEY346" s="84"/>
      <c r="XEZ346" s="84"/>
      <c r="XFA346" s="84"/>
      <c r="XFB346" s="84"/>
      <c r="XFC346" s="84"/>
      <c r="XFD346" s="84"/>
    </row>
    <row r="349" spans="1:16384" ht="21" x14ac:dyDescent="0.35">
      <c r="A349" s="110" t="s">
        <v>565</v>
      </c>
      <c r="B349" s="110"/>
      <c r="C349" s="110"/>
      <c r="D349" s="110"/>
      <c r="E349" s="110"/>
      <c r="F349" s="110"/>
      <c r="G349" s="110"/>
      <c r="H349" s="110"/>
    </row>
    <row r="351" spans="1:16384" ht="21" x14ac:dyDescent="0.35">
      <c r="A351" s="111" t="s">
        <v>647</v>
      </c>
      <c r="B351" s="111"/>
      <c r="C351" s="111"/>
      <c r="D351" s="111"/>
      <c r="E351" s="111"/>
      <c r="F351" s="111"/>
      <c r="G351" s="111"/>
      <c r="H351" s="111"/>
    </row>
    <row r="353" spans="1:8" ht="45" customHeight="1" x14ac:dyDescent="0.25">
      <c r="A353" s="84" t="s">
        <v>648</v>
      </c>
      <c r="B353" s="84"/>
      <c r="C353" s="84"/>
      <c r="D353" s="84"/>
      <c r="E353" s="84"/>
      <c r="F353" s="84"/>
      <c r="G353" s="84"/>
      <c r="H353" s="84"/>
    </row>
    <row r="355" spans="1:8" ht="29.25" customHeight="1" x14ac:dyDescent="0.25">
      <c r="A355" s="84" t="s">
        <v>117</v>
      </c>
      <c r="B355" s="84"/>
      <c r="C355" s="84"/>
      <c r="D355" s="84"/>
      <c r="E355" s="84"/>
      <c r="F355" s="84"/>
      <c r="G355" s="84"/>
      <c r="H355" s="84"/>
    </row>
    <row r="357" spans="1:8" ht="40.5" customHeight="1" x14ac:dyDescent="0.25">
      <c r="A357" s="19" t="s">
        <v>118</v>
      </c>
      <c r="B357" s="20"/>
      <c r="C357" s="130" t="s">
        <v>119</v>
      </c>
      <c r="D357" s="130"/>
      <c r="E357" s="20"/>
      <c r="F357" s="20"/>
      <c r="G357" s="66" t="s">
        <v>787</v>
      </c>
      <c r="H357" s="67" t="s">
        <v>120</v>
      </c>
    </row>
    <row r="358" spans="1:8" x14ac:dyDescent="0.25">
      <c r="C358" s="123" t="s">
        <v>761</v>
      </c>
      <c r="D358" s="123"/>
      <c r="G358" s="3">
        <f>7507*1.8</f>
        <v>13512.6</v>
      </c>
      <c r="H358" s="3">
        <f>3752*1.8</f>
        <v>6753.6</v>
      </c>
    </row>
    <row r="359" spans="1:8" x14ac:dyDescent="0.25">
      <c r="C359" s="123" t="s">
        <v>760</v>
      </c>
      <c r="D359" s="123"/>
      <c r="G359" s="3">
        <f>6257*1.8</f>
        <v>11262.6</v>
      </c>
      <c r="H359" s="3">
        <f>3127*1.8</f>
        <v>5628.6</v>
      </c>
    </row>
    <row r="360" spans="1:8" x14ac:dyDescent="0.25">
      <c r="A360" s="14" t="s">
        <v>121</v>
      </c>
      <c r="C360" s="123" t="s">
        <v>122</v>
      </c>
      <c r="D360" s="123"/>
      <c r="G360" s="3">
        <f>5007*1.8</f>
        <v>9012.6</v>
      </c>
      <c r="H360" s="3">
        <f>2501*1.8</f>
        <v>4501.8</v>
      </c>
    </row>
    <row r="361" spans="1:8" x14ac:dyDescent="0.25">
      <c r="C361" s="123" t="s">
        <v>762</v>
      </c>
      <c r="D361" s="123"/>
      <c r="G361" s="3">
        <f>4088*1.8</f>
        <v>7358.4000000000005</v>
      </c>
      <c r="H361" s="3">
        <f>1999*1.8</f>
        <v>3598.2000000000003</v>
      </c>
    </row>
    <row r="362" spans="1:8" x14ac:dyDescent="0.25">
      <c r="C362" s="123" t="s">
        <v>763</v>
      </c>
      <c r="D362" s="123"/>
      <c r="G362" s="3">
        <f>1880*1.8</f>
        <v>3384</v>
      </c>
      <c r="H362" s="3">
        <f>935*1.8</f>
        <v>1683</v>
      </c>
    </row>
    <row r="363" spans="1:8" x14ac:dyDescent="0.25">
      <c r="C363" s="123"/>
      <c r="D363" s="123"/>
      <c r="G363" s="3"/>
      <c r="H363" s="3"/>
    </row>
    <row r="364" spans="1:8" x14ac:dyDescent="0.25">
      <c r="C364" s="123" t="s">
        <v>764</v>
      </c>
      <c r="D364" s="123"/>
      <c r="G364" s="3">
        <f>5007*1.8</f>
        <v>9012.6</v>
      </c>
      <c r="H364" s="3">
        <f>2501*1.8</f>
        <v>4501.8</v>
      </c>
    </row>
    <row r="365" spans="1:8" x14ac:dyDescent="0.25">
      <c r="A365" s="14" t="s">
        <v>123</v>
      </c>
      <c r="C365" s="123" t="s">
        <v>765</v>
      </c>
      <c r="D365" s="123"/>
      <c r="G365" s="3">
        <f>4505*1.8</f>
        <v>8109</v>
      </c>
      <c r="H365" s="3">
        <f>2254*1.8</f>
        <v>4057.2000000000003</v>
      </c>
    </row>
    <row r="366" spans="1:8" x14ac:dyDescent="0.25">
      <c r="C366" s="123" t="s">
        <v>766</v>
      </c>
      <c r="D366" s="123"/>
      <c r="G366" s="3">
        <f>3379*1.8</f>
        <v>6082.2</v>
      </c>
      <c r="H366" s="3">
        <f>1690*1.8</f>
        <v>3042</v>
      </c>
    </row>
    <row r="367" spans="1:8" x14ac:dyDescent="0.25">
      <c r="C367" s="123" t="s">
        <v>762</v>
      </c>
      <c r="D367" s="123"/>
      <c r="G367" s="3">
        <f>3007*1.8</f>
        <v>5412.6</v>
      </c>
      <c r="H367" s="3">
        <f>1499*1.8</f>
        <v>2698.2000000000003</v>
      </c>
    </row>
    <row r="368" spans="1:8" x14ac:dyDescent="0.25">
      <c r="C368" s="123"/>
      <c r="D368" s="123"/>
      <c r="G368" s="3"/>
      <c r="H368" s="3"/>
    </row>
    <row r="369" spans="1:8" x14ac:dyDescent="0.25">
      <c r="C369" s="123" t="s">
        <v>761</v>
      </c>
      <c r="D369" s="123"/>
      <c r="G369" s="3">
        <f>4505*1.8</f>
        <v>8109</v>
      </c>
      <c r="H369" s="3">
        <f>2254*1.8</f>
        <v>4057.2000000000003</v>
      </c>
    </row>
    <row r="370" spans="1:8" x14ac:dyDescent="0.25">
      <c r="A370" s="14" t="s">
        <v>124</v>
      </c>
      <c r="C370" s="123" t="s">
        <v>765</v>
      </c>
      <c r="D370" s="123"/>
      <c r="G370" s="3">
        <f>3007*1.8</f>
        <v>5412.6</v>
      </c>
      <c r="H370" s="3">
        <f>1499*1.8</f>
        <v>2698.2000000000003</v>
      </c>
    </row>
    <row r="371" spans="1:8" x14ac:dyDescent="0.25">
      <c r="C371" s="123" t="s">
        <v>766</v>
      </c>
      <c r="D371" s="123"/>
      <c r="G371" s="3">
        <f>1999*1.8</f>
        <v>3598.2000000000003</v>
      </c>
      <c r="H371" s="3">
        <f>1003*1.8</f>
        <v>1805.4</v>
      </c>
    </row>
    <row r="372" spans="1:8" x14ac:dyDescent="0.25">
      <c r="C372" s="123" t="s">
        <v>767</v>
      </c>
      <c r="D372" s="123"/>
      <c r="G372" s="3">
        <f>755*1.8</f>
        <v>1359</v>
      </c>
      <c r="H372" s="3">
        <f>371*1.8</f>
        <v>667.80000000000007</v>
      </c>
    </row>
    <row r="373" spans="1:8" x14ac:dyDescent="0.25">
      <c r="C373" s="123"/>
      <c r="D373" s="123"/>
      <c r="G373" s="3"/>
      <c r="H373" s="3"/>
    </row>
    <row r="374" spans="1:8" x14ac:dyDescent="0.25">
      <c r="C374" s="123" t="s">
        <v>768</v>
      </c>
      <c r="D374" s="123"/>
      <c r="G374" s="3">
        <f>5633*1.8</f>
        <v>10139.4</v>
      </c>
      <c r="H374" s="3">
        <f>2803*1.8</f>
        <v>5045.4000000000005</v>
      </c>
    </row>
    <row r="375" spans="1:8" x14ac:dyDescent="0.25">
      <c r="A375" s="1" t="s">
        <v>125</v>
      </c>
      <c r="C375" s="123" t="s">
        <v>769</v>
      </c>
      <c r="D375" s="123"/>
      <c r="G375" s="3">
        <f>3752*1.8</f>
        <v>6753.6</v>
      </c>
      <c r="H375" s="3">
        <f>1880*1.8</f>
        <v>3384</v>
      </c>
    </row>
    <row r="376" spans="1:8" x14ac:dyDescent="0.25">
      <c r="C376" s="123" t="s">
        <v>770</v>
      </c>
      <c r="D376" s="123"/>
      <c r="G376" s="3">
        <f>3007*1.8</f>
        <v>5412.6</v>
      </c>
      <c r="H376" s="3">
        <f>1499*1.8</f>
        <v>2698.2000000000003</v>
      </c>
    </row>
    <row r="377" spans="1:8" x14ac:dyDescent="0.25">
      <c r="G377" s="3"/>
      <c r="H377" s="3"/>
    </row>
    <row r="378" spans="1:8" x14ac:dyDescent="0.25">
      <c r="A378" s="1" t="s">
        <v>649</v>
      </c>
      <c r="C378" s="123" t="s">
        <v>768</v>
      </c>
      <c r="D378" s="123"/>
      <c r="G378" s="3">
        <f>5007*1.8</f>
        <v>9012.6</v>
      </c>
      <c r="H378" s="3">
        <f>2501*1.8</f>
        <v>4501.8</v>
      </c>
    </row>
    <row r="379" spans="1:8" x14ac:dyDescent="0.25">
      <c r="A379" s="1" t="s">
        <v>650</v>
      </c>
      <c r="C379" s="123" t="s">
        <v>769</v>
      </c>
      <c r="D379" s="123"/>
      <c r="G379" s="3">
        <f>4505*1.8</f>
        <v>8109</v>
      </c>
      <c r="H379" s="3">
        <f>2254*1.8</f>
        <v>4057.2000000000003</v>
      </c>
    </row>
    <row r="380" spans="1:8" x14ac:dyDescent="0.25">
      <c r="C380" s="123" t="s">
        <v>770</v>
      </c>
      <c r="D380" s="123"/>
      <c r="G380" s="3">
        <f>3379*1.8</f>
        <v>6082.2</v>
      </c>
      <c r="H380" s="3">
        <f>1690*1.8</f>
        <v>3042</v>
      </c>
    </row>
    <row r="381" spans="1:8" x14ac:dyDescent="0.25">
      <c r="G381" s="30"/>
      <c r="H381" s="30"/>
    </row>
    <row r="382" spans="1:8" x14ac:dyDescent="0.25">
      <c r="G382" s="29"/>
      <c r="H382" s="29"/>
    </row>
    <row r="383" spans="1:8" ht="45" customHeight="1" x14ac:dyDescent="0.25">
      <c r="A383" s="84" t="s">
        <v>566</v>
      </c>
      <c r="B383" s="84"/>
      <c r="C383" s="84"/>
      <c r="D383" s="84"/>
      <c r="E383" s="84"/>
      <c r="F383" s="84"/>
      <c r="G383" s="84"/>
      <c r="H383" s="84"/>
    </row>
    <row r="384" spans="1:8" ht="30" customHeight="1" x14ac:dyDescent="0.25">
      <c r="A384" s="84" t="s">
        <v>651</v>
      </c>
      <c r="B384" s="84"/>
      <c r="C384" s="84"/>
      <c r="D384" s="84"/>
      <c r="E384" s="84"/>
      <c r="F384" s="84"/>
      <c r="G384" s="84"/>
      <c r="H384" s="84"/>
    </row>
    <row r="386" spans="1:9" x14ac:dyDescent="0.25">
      <c r="A386" s="1" t="s">
        <v>567</v>
      </c>
      <c r="H386" s="54">
        <f>47.36*1.8</f>
        <v>85.248000000000005</v>
      </c>
    </row>
    <row r="387" spans="1:9" ht="16.5" customHeight="1" x14ac:dyDescent="0.25"/>
    <row r="388" spans="1:9" ht="21" x14ac:dyDescent="0.35">
      <c r="A388" s="110" t="s">
        <v>568</v>
      </c>
      <c r="B388" s="110"/>
      <c r="C388" s="110"/>
      <c r="D388" s="110"/>
      <c r="E388" s="110"/>
      <c r="F388" s="110"/>
      <c r="G388" s="110"/>
      <c r="H388" s="110"/>
    </row>
    <row r="390" spans="1:9" ht="21" x14ac:dyDescent="0.35">
      <c r="A390" s="111" t="s">
        <v>652</v>
      </c>
      <c r="B390" s="111"/>
      <c r="C390" s="111"/>
      <c r="D390" s="111"/>
      <c r="E390" s="111"/>
      <c r="F390" s="111"/>
      <c r="G390" s="111"/>
      <c r="H390" s="111"/>
    </row>
    <row r="392" spans="1:9" ht="30" customHeight="1" x14ac:dyDescent="0.25">
      <c r="A392" s="84" t="s">
        <v>569</v>
      </c>
      <c r="B392" s="84"/>
      <c r="C392" s="84"/>
      <c r="D392" s="84"/>
      <c r="E392" s="84"/>
      <c r="F392" s="84"/>
      <c r="G392" s="84"/>
      <c r="H392" s="84"/>
    </row>
    <row r="393" spans="1:9" x14ac:dyDescent="0.25">
      <c r="A393" s="84" t="s">
        <v>126</v>
      </c>
      <c r="B393" s="84"/>
      <c r="C393" s="84"/>
      <c r="D393" s="84"/>
      <c r="E393" s="84"/>
      <c r="F393" s="84"/>
      <c r="G393" s="84"/>
      <c r="H393" s="2">
        <f>1582*1.8</f>
        <v>2847.6</v>
      </c>
    </row>
    <row r="394" spans="1:9" x14ac:dyDescent="0.25">
      <c r="A394" s="84" t="s">
        <v>127</v>
      </c>
      <c r="B394" s="84"/>
      <c r="C394" s="84"/>
      <c r="D394" s="84"/>
      <c r="E394" s="84"/>
      <c r="F394" s="84"/>
      <c r="G394" s="84"/>
      <c r="H394" s="2">
        <f>793*1.8</f>
        <v>1427.4</v>
      </c>
    </row>
    <row r="395" spans="1:9" x14ac:dyDescent="0.25">
      <c r="A395" s="84" t="s">
        <v>128</v>
      </c>
      <c r="B395" s="84"/>
      <c r="C395" s="84"/>
      <c r="D395" s="84"/>
      <c r="E395" s="84"/>
      <c r="F395" s="84"/>
      <c r="G395" s="84"/>
      <c r="H395" s="2">
        <f>33*1.8</f>
        <v>59.4</v>
      </c>
    </row>
    <row r="396" spans="1:9" ht="30.75" customHeight="1" x14ac:dyDescent="0.25">
      <c r="A396" s="84" t="s">
        <v>129</v>
      </c>
      <c r="B396" s="84"/>
      <c r="C396" s="84"/>
      <c r="D396" s="84"/>
      <c r="E396" s="84"/>
      <c r="F396" s="84"/>
      <c r="G396" s="84"/>
      <c r="H396" s="2">
        <f>33*1.8</f>
        <v>59.4</v>
      </c>
      <c r="I396" s="46"/>
    </row>
    <row r="397" spans="1:9" x14ac:dyDescent="0.25">
      <c r="A397" s="84" t="s">
        <v>130</v>
      </c>
      <c r="B397" s="84"/>
      <c r="C397" s="84"/>
      <c r="D397" s="84"/>
      <c r="E397" s="84"/>
      <c r="F397" s="84"/>
      <c r="G397" s="84"/>
      <c r="H397" s="2">
        <f>67*1.8</f>
        <v>120.60000000000001</v>
      </c>
      <c r="I397" s="46"/>
    </row>
    <row r="398" spans="1:9" ht="30.75" customHeight="1" x14ac:dyDescent="0.25">
      <c r="A398" s="84" t="s">
        <v>131</v>
      </c>
      <c r="B398" s="84"/>
      <c r="C398" s="84"/>
      <c r="D398" s="84"/>
      <c r="E398" s="84"/>
      <c r="F398" s="84"/>
      <c r="G398" s="84"/>
      <c r="H398" s="2">
        <v>59</v>
      </c>
      <c r="I398" s="46"/>
    </row>
    <row r="399" spans="1:9" ht="30" customHeight="1" x14ac:dyDescent="0.25">
      <c r="A399" s="84" t="s">
        <v>132</v>
      </c>
      <c r="B399" s="84"/>
      <c r="C399" s="84"/>
      <c r="D399" s="84"/>
      <c r="E399" s="84"/>
      <c r="F399" s="84"/>
      <c r="G399" s="84"/>
      <c r="H399" s="2">
        <f>58*1.8</f>
        <v>104.4</v>
      </c>
      <c r="I399" s="46"/>
    </row>
    <row r="400" spans="1:9" x14ac:dyDescent="0.25">
      <c r="A400" s="84" t="s">
        <v>133</v>
      </c>
      <c r="B400" s="84"/>
      <c r="C400" s="84"/>
      <c r="D400" s="84"/>
      <c r="E400" s="84"/>
      <c r="F400" s="84"/>
      <c r="G400" s="84"/>
      <c r="H400" s="2">
        <f>947*1.8</f>
        <v>1704.6000000000001</v>
      </c>
      <c r="I400" s="46"/>
    </row>
    <row r="401" spans="1:10" x14ac:dyDescent="0.25">
      <c r="A401" s="84" t="s">
        <v>127</v>
      </c>
      <c r="B401" s="84"/>
      <c r="C401" s="84"/>
      <c r="D401" s="84"/>
      <c r="E401" s="84"/>
      <c r="F401" s="84"/>
      <c r="G401" s="84"/>
      <c r="H401" s="2">
        <f>469*1.8</f>
        <v>844.2</v>
      </c>
      <c r="I401" s="46"/>
    </row>
    <row r="402" spans="1:10" x14ac:dyDescent="0.25">
      <c r="A402" s="84" t="s">
        <v>134</v>
      </c>
      <c r="B402" s="84"/>
      <c r="C402" s="84"/>
      <c r="D402" s="84"/>
      <c r="E402" s="84"/>
      <c r="F402" s="84"/>
      <c r="G402" s="84"/>
      <c r="H402" s="2">
        <f>136*1.8</f>
        <v>244.8</v>
      </c>
      <c r="I402" s="46"/>
    </row>
    <row r="403" spans="1:10" x14ac:dyDescent="0.25">
      <c r="A403" s="84" t="s">
        <v>135</v>
      </c>
      <c r="B403" s="84"/>
      <c r="C403" s="84"/>
      <c r="D403" s="84"/>
      <c r="E403" s="84"/>
      <c r="F403" s="84"/>
      <c r="G403" s="84"/>
      <c r="H403" s="2"/>
      <c r="I403" s="46"/>
    </row>
    <row r="404" spans="1:10" x14ac:dyDescent="0.25">
      <c r="A404" s="90" t="s">
        <v>136</v>
      </c>
      <c r="B404" s="90"/>
      <c r="C404" s="90"/>
      <c r="D404" s="90"/>
      <c r="E404" s="90"/>
      <c r="F404" s="90"/>
      <c r="G404" s="90"/>
      <c r="H404" s="2">
        <f>542*1.8</f>
        <v>975.6</v>
      </c>
      <c r="I404" s="46"/>
    </row>
    <row r="405" spans="1:10" x14ac:dyDescent="0.25">
      <c r="A405" s="90" t="s">
        <v>137</v>
      </c>
      <c r="B405" s="90"/>
      <c r="C405" s="90"/>
      <c r="D405" s="90"/>
      <c r="E405" s="90"/>
      <c r="F405" s="90"/>
      <c r="G405" s="90"/>
      <c r="H405" s="2">
        <f>1083*1.8</f>
        <v>1949.4</v>
      </c>
      <c r="I405" s="46"/>
      <c r="J405" s="45"/>
    </row>
    <row r="406" spans="1:10" ht="27.75" customHeight="1" x14ac:dyDescent="0.25">
      <c r="A406" s="84" t="s">
        <v>138</v>
      </c>
      <c r="B406" s="84"/>
      <c r="C406" s="84"/>
      <c r="D406" s="84"/>
      <c r="E406" s="84"/>
      <c r="F406" s="84"/>
      <c r="G406" s="84"/>
      <c r="H406" s="2">
        <f>58*1.8</f>
        <v>104.4</v>
      </c>
      <c r="I406" s="46"/>
    </row>
    <row r="407" spans="1:10" ht="27" customHeight="1" x14ac:dyDescent="0.25">
      <c r="A407" s="84" t="s">
        <v>139</v>
      </c>
      <c r="B407" s="84"/>
      <c r="C407" s="84"/>
      <c r="D407" s="84"/>
      <c r="E407" s="84"/>
      <c r="F407" s="84"/>
      <c r="G407" s="84"/>
      <c r="H407" s="2">
        <f>2260*1.8</f>
        <v>4068</v>
      </c>
      <c r="I407" s="46"/>
    </row>
    <row r="408" spans="1:10" x14ac:dyDescent="0.25">
      <c r="A408" s="84" t="s">
        <v>140</v>
      </c>
      <c r="B408" s="84"/>
      <c r="C408" s="84"/>
      <c r="D408" s="84"/>
      <c r="E408" s="84"/>
      <c r="F408" s="84"/>
      <c r="G408" s="84"/>
      <c r="H408" s="2">
        <f>451*1.8</f>
        <v>811.80000000000007</v>
      </c>
      <c r="I408" s="46"/>
    </row>
    <row r="409" spans="1:10" x14ac:dyDescent="0.25">
      <c r="A409" s="84" t="s">
        <v>141</v>
      </c>
      <c r="B409" s="84"/>
      <c r="C409" s="84"/>
      <c r="D409" s="84"/>
      <c r="E409" s="84"/>
      <c r="F409" s="84"/>
      <c r="G409" s="84"/>
      <c r="H409" s="2">
        <f>903*1.8</f>
        <v>1625.4</v>
      </c>
      <c r="I409" s="46"/>
    </row>
    <row r="410" spans="1:10" x14ac:dyDescent="0.25">
      <c r="A410" s="84" t="s">
        <v>142</v>
      </c>
      <c r="B410" s="84"/>
      <c r="C410" s="84"/>
      <c r="D410" s="84"/>
      <c r="E410" s="84"/>
      <c r="F410" s="84"/>
      <c r="G410" s="84"/>
      <c r="H410" s="2">
        <f>1699*1.8</f>
        <v>3058.2000000000003</v>
      </c>
      <c r="I410" s="46"/>
    </row>
    <row r="411" spans="1:10" x14ac:dyDescent="0.25">
      <c r="A411" s="84" t="s">
        <v>143</v>
      </c>
      <c r="B411" s="84"/>
      <c r="C411" s="84"/>
      <c r="D411" s="84"/>
      <c r="E411" s="84"/>
      <c r="F411" s="84"/>
      <c r="G411" s="84"/>
      <c r="H411" s="2">
        <f>678*1.8</f>
        <v>1220.4000000000001</v>
      </c>
      <c r="I411" s="46"/>
    </row>
    <row r="412" spans="1:10" x14ac:dyDescent="0.25">
      <c r="A412" s="1" t="s">
        <v>570</v>
      </c>
      <c r="B412" s="45"/>
      <c r="C412" s="45"/>
      <c r="D412" s="45"/>
      <c r="E412" s="45"/>
      <c r="F412" s="45"/>
      <c r="G412" s="45"/>
      <c r="H412" s="2">
        <f>1449*1.8</f>
        <v>2608.2000000000003</v>
      </c>
      <c r="I412" s="46"/>
    </row>
    <row r="413" spans="1:10" ht="21" x14ac:dyDescent="0.35">
      <c r="A413" s="110" t="s">
        <v>571</v>
      </c>
      <c r="B413" s="110"/>
      <c r="C413" s="110"/>
      <c r="D413" s="110"/>
      <c r="E413" s="110"/>
      <c r="F413" s="110"/>
      <c r="G413" s="110"/>
      <c r="H413" s="110"/>
      <c r="I413" s="46"/>
    </row>
    <row r="414" spans="1:10" x14ac:dyDescent="0.25">
      <c r="I414" s="46"/>
    </row>
    <row r="415" spans="1:10" ht="21" x14ac:dyDescent="0.35">
      <c r="A415" s="111" t="s">
        <v>653</v>
      </c>
      <c r="B415" s="111"/>
      <c r="C415" s="111"/>
      <c r="D415" s="111"/>
      <c r="E415" s="111"/>
      <c r="F415" s="111"/>
      <c r="G415" s="111"/>
      <c r="H415" s="111"/>
    </row>
    <row r="417" spans="1:8" ht="66.75" customHeight="1" x14ac:dyDescent="0.25">
      <c r="A417" s="84" t="s">
        <v>654</v>
      </c>
      <c r="B417" s="84"/>
      <c r="C417" s="84"/>
      <c r="D417" s="84"/>
      <c r="E417" s="84"/>
      <c r="F417" s="84"/>
      <c r="G417" s="84"/>
      <c r="H417" s="84"/>
    </row>
    <row r="419" spans="1:8" x14ac:dyDescent="0.25">
      <c r="A419" s="84" t="s">
        <v>572</v>
      </c>
      <c r="B419" s="84"/>
      <c r="C419" s="84"/>
      <c r="D419" s="84"/>
      <c r="E419" s="84"/>
      <c r="F419" s="84"/>
      <c r="G419" s="84"/>
      <c r="H419" s="2">
        <f>1234*1.8</f>
        <v>2221.2000000000003</v>
      </c>
    </row>
    <row r="420" spans="1:8" x14ac:dyDescent="0.25">
      <c r="A420" s="84" t="s">
        <v>573</v>
      </c>
      <c r="B420" s="84"/>
      <c r="C420" s="84"/>
      <c r="D420" s="84"/>
      <c r="E420" s="84"/>
      <c r="F420" s="84"/>
      <c r="G420" s="84"/>
      <c r="H420" s="2">
        <f>617*1.8</f>
        <v>1110.6000000000001</v>
      </c>
    </row>
    <row r="421" spans="1:8" x14ac:dyDescent="0.25">
      <c r="A421" s="84" t="s">
        <v>144</v>
      </c>
      <c r="B421" s="84"/>
      <c r="C421" s="84"/>
      <c r="D421" s="84"/>
      <c r="E421" s="84"/>
      <c r="F421" s="84"/>
      <c r="G421" s="84"/>
      <c r="H421" s="2"/>
    </row>
    <row r="422" spans="1:8" x14ac:dyDescent="0.25">
      <c r="A422" s="84" t="s">
        <v>145</v>
      </c>
      <c r="B422" s="84"/>
      <c r="C422" s="84"/>
      <c r="D422" s="84"/>
      <c r="E422" s="84"/>
      <c r="F422" s="84"/>
      <c r="G422" s="84"/>
      <c r="H422" s="2"/>
    </row>
    <row r="423" spans="1:8" x14ac:dyDescent="0.25">
      <c r="A423" s="84" t="s">
        <v>146</v>
      </c>
      <c r="B423" s="84"/>
      <c r="C423" s="84"/>
      <c r="D423" s="84"/>
      <c r="E423" s="84"/>
      <c r="F423" s="84"/>
      <c r="G423" s="84"/>
      <c r="H423" s="2">
        <f>315*1.8</f>
        <v>567</v>
      </c>
    </row>
    <row r="424" spans="1:8" x14ac:dyDescent="0.25">
      <c r="A424" s="84" t="s">
        <v>574</v>
      </c>
      <c r="B424" s="84"/>
      <c r="C424" s="84"/>
      <c r="D424" s="84"/>
      <c r="E424" s="84"/>
      <c r="F424" s="84"/>
      <c r="G424" s="84"/>
      <c r="H424" s="2">
        <f>206*1.8</f>
        <v>370.8</v>
      </c>
    </row>
    <row r="425" spans="1:8" x14ac:dyDescent="0.25">
      <c r="A425" s="84" t="s">
        <v>147</v>
      </c>
      <c r="B425" s="84"/>
      <c r="C425" s="84"/>
      <c r="D425" s="84"/>
      <c r="E425" s="84"/>
      <c r="F425" s="84"/>
      <c r="G425" s="84"/>
      <c r="H425" s="2">
        <f>124*1.8</f>
        <v>223.20000000000002</v>
      </c>
    </row>
    <row r="426" spans="1:8" x14ac:dyDescent="0.25">
      <c r="A426" s="84" t="s">
        <v>575</v>
      </c>
      <c r="B426" s="84"/>
      <c r="C426" s="84"/>
      <c r="D426" s="84"/>
      <c r="E426" s="84"/>
      <c r="F426" s="84"/>
      <c r="G426" s="84"/>
      <c r="H426" s="2">
        <f>406*1.8</f>
        <v>730.80000000000007</v>
      </c>
    </row>
    <row r="427" spans="1:8" x14ac:dyDescent="0.25">
      <c r="A427" s="84" t="s">
        <v>576</v>
      </c>
      <c r="B427" s="84"/>
      <c r="C427" s="84"/>
      <c r="D427" s="84"/>
      <c r="E427" s="84"/>
      <c r="F427" s="84"/>
      <c r="G427" s="84"/>
      <c r="H427" s="2">
        <f>406*1.8</f>
        <v>730.80000000000007</v>
      </c>
    </row>
    <row r="428" spans="1:8" x14ac:dyDescent="0.25">
      <c r="A428" s="84" t="s">
        <v>577</v>
      </c>
      <c r="B428" s="84"/>
      <c r="C428" s="84"/>
      <c r="D428" s="84"/>
      <c r="E428" s="84"/>
      <c r="F428" s="84"/>
      <c r="G428" s="84"/>
      <c r="H428" s="2">
        <f>2059*1.8</f>
        <v>3706.2000000000003</v>
      </c>
    </row>
    <row r="429" spans="1:8" x14ac:dyDescent="0.25">
      <c r="A429" s="84" t="s">
        <v>578</v>
      </c>
      <c r="B429" s="84"/>
      <c r="C429" s="84"/>
      <c r="D429" s="84"/>
      <c r="E429" s="84"/>
      <c r="F429" s="84"/>
      <c r="G429" s="84"/>
      <c r="H429" s="2">
        <f>207*1.8</f>
        <v>372.6</v>
      </c>
    </row>
    <row r="430" spans="1:8" x14ac:dyDescent="0.25">
      <c r="A430" s="84" t="s">
        <v>579</v>
      </c>
      <c r="B430" s="84"/>
      <c r="C430" s="84"/>
      <c r="D430" s="84"/>
      <c r="E430" s="84"/>
      <c r="F430" s="84"/>
      <c r="G430" s="84"/>
      <c r="H430" s="2">
        <f>811*1.8</f>
        <v>1459.8</v>
      </c>
    </row>
    <row r="431" spans="1:8" x14ac:dyDescent="0.25">
      <c r="A431" s="84" t="s">
        <v>580</v>
      </c>
      <c r="B431" s="84"/>
      <c r="C431" s="84"/>
      <c r="D431" s="84"/>
      <c r="E431" s="84"/>
      <c r="F431" s="84"/>
      <c r="G431" s="84"/>
      <c r="H431" s="2"/>
    </row>
    <row r="432" spans="1:8" x14ac:dyDescent="0.25">
      <c r="A432" s="84" t="s">
        <v>581</v>
      </c>
      <c r="B432" s="84"/>
      <c r="C432" s="84"/>
      <c r="D432" s="84"/>
      <c r="E432" s="84"/>
      <c r="F432" s="84"/>
      <c r="G432" s="84"/>
      <c r="H432" s="2">
        <f>2116*1.8</f>
        <v>3808.8</v>
      </c>
    </row>
    <row r="433" spans="1:8" x14ac:dyDescent="0.25">
      <c r="A433" s="84" t="s">
        <v>148</v>
      </c>
      <c r="B433" s="84"/>
      <c r="C433" s="84"/>
      <c r="D433" s="84"/>
      <c r="E433" s="84"/>
      <c r="F433" s="84"/>
      <c r="G433" s="84"/>
      <c r="H433" s="2">
        <f>703*1.8</f>
        <v>1265.4000000000001</v>
      </c>
    </row>
    <row r="434" spans="1:8" x14ac:dyDescent="0.25">
      <c r="A434" s="84" t="s">
        <v>582</v>
      </c>
      <c r="B434" s="84"/>
      <c r="C434" s="84"/>
      <c r="D434" s="84"/>
      <c r="E434" s="84"/>
      <c r="F434" s="84"/>
      <c r="G434" s="84"/>
      <c r="H434" s="2">
        <f>1057*1.8</f>
        <v>1902.6000000000001</v>
      </c>
    </row>
    <row r="435" spans="1:8" x14ac:dyDescent="0.25">
      <c r="A435" s="84" t="s">
        <v>149</v>
      </c>
      <c r="B435" s="84"/>
      <c r="C435" s="84"/>
      <c r="D435" s="84"/>
      <c r="E435" s="84"/>
      <c r="F435" s="84"/>
      <c r="G435" s="84"/>
      <c r="H435" s="2">
        <f>315*1.8</f>
        <v>567</v>
      </c>
    </row>
    <row r="436" spans="1:8" ht="30" customHeight="1" x14ac:dyDescent="0.25">
      <c r="A436" s="84" t="s">
        <v>583</v>
      </c>
      <c r="B436" s="84"/>
      <c r="C436" s="84"/>
      <c r="D436" s="84"/>
      <c r="E436" s="84"/>
      <c r="F436" s="84"/>
      <c r="G436" s="84"/>
      <c r="H436" s="2">
        <f>281*1.8</f>
        <v>505.8</v>
      </c>
    </row>
    <row r="437" spans="1:8" x14ac:dyDescent="0.25">
      <c r="A437" s="84" t="s">
        <v>150</v>
      </c>
      <c r="B437" s="84"/>
      <c r="C437" s="84"/>
      <c r="D437" s="84"/>
      <c r="E437" s="84"/>
      <c r="F437" s="84"/>
      <c r="G437" s="84"/>
      <c r="H437" s="2">
        <f>281*1.8</f>
        <v>505.8</v>
      </c>
    </row>
    <row r="438" spans="1:8" x14ac:dyDescent="0.25">
      <c r="A438" s="84" t="s">
        <v>151</v>
      </c>
      <c r="B438" s="84"/>
      <c r="C438" s="84"/>
      <c r="D438" s="84"/>
      <c r="E438" s="84"/>
      <c r="F438" s="84"/>
      <c r="G438" s="84"/>
      <c r="H438" s="2">
        <f>176*1.8</f>
        <v>316.8</v>
      </c>
    </row>
    <row r="439" spans="1:8" x14ac:dyDescent="0.25">
      <c r="A439" s="84" t="s">
        <v>152</v>
      </c>
      <c r="B439" s="84"/>
      <c r="C439" s="84"/>
      <c r="D439" s="84"/>
      <c r="E439" s="84"/>
      <c r="F439" s="84"/>
      <c r="G439" s="84"/>
      <c r="H439" s="2">
        <f>354*1.8</f>
        <v>637.20000000000005</v>
      </c>
    </row>
    <row r="440" spans="1:8" ht="60.75" customHeight="1" x14ac:dyDescent="0.25">
      <c r="A440" s="84" t="s">
        <v>840</v>
      </c>
      <c r="B440" s="84"/>
      <c r="C440" s="84"/>
      <c r="D440" s="84"/>
      <c r="E440" s="84"/>
      <c r="F440" s="84"/>
      <c r="G440" s="84"/>
      <c r="H440" s="84"/>
    </row>
    <row r="441" spans="1:8" x14ac:dyDescent="0.25">
      <c r="A441" s="84"/>
      <c r="B441" s="84"/>
      <c r="C441" s="84"/>
      <c r="D441" s="84"/>
      <c r="E441" s="84"/>
      <c r="F441" s="84"/>
      <c r="G441" s="84"/>
      <c r="H441" s="84"/>
    </row>
    <row r="442" spans="1:8" x14ac:dyDescent="0.25">
      <c r="A442" s="84" t="s">
        <v>772</v>
      </c>
      <c r="B442" s="84"/>
      <c r="C442" s="84"/>
      <c r="D442" s="84"/>
      <c r="E442" s="84"/>
      <c r="F442" s="84"/>
      <c r="G442" s="84"/>
      <c r="H442" s="84"/>
    </row>
    <row r="443" spans="1:8" ht="23.25" hidden="1" customHeight="1" x14ac:dyDescent="0.25">
      <c r="A443" s="88" t="s">
        <v>153</v>
      </c>
      <c r="B443" s="88"/>
      <c r="C443" s="88"/>
      <c r="D443" s="88"/>
      <c r="E443" s="88"/>
      <c r="F443" s="88"/>
      <c r="G443" s="88"/>
      <c r="H443" s="88"/>
    </row>
    <row r="444" spans="1:8" ht="21" hidden="1" x14ac:dyDescent="0.35">
      <c r="A444" s="105" t="s">
        <v>154</v>
      </c>
      <c r="B444" s="105"/>
      <c r="C444" s="105"/>
      <c r="D444" s="105"/>
      <c r="E444" s="105"/>
      <c r="F444" s="105"/>
      <c r="G444" s="105"/>
      <c r="H444" s="105"/>
    </row>
    <row r="447" spans="1:8" ht="21" x14ac:dyDescent="0.35">
      <c r="A447" s="110" t="s">
        <v>584</v>
      </c>
      <c r="B447" s="110"/>
      <c r="C447" s="110"/>
      <c r="D447" s="110"/>
      <c r="E447" s="110"/>
      <c r="F447" s="110"/>
      <c r="G447" s="110"/>
      <c r="H447" s="110"/>
    </row>
    <row r="449" spans="1:8" ht="20.25" customHeight="1" x14ac:dyDescent="0.35">
      <c r="A449" s="111" t="s">
        <v>655</v>
      </c>
      <c r="B449" s="111"/>
      <c r="C449" s="111"/>
      <c r="D449" s="111"/>
      <c r="E449" s="111"/>
      <c r="F449" s="111"/>
      <c r="G449" s="111"/>
      <c r="H449" s="111"/>
    </row>
    <row r="451" spans="1:8" ht="30.75" customHeight="1" x14ac:dyDescent="0.25">
      <c r="A451" s="84" t="s">
        <v>585</v>
      </c>
      <c r="B451" s="84"/>
      <c r="C451" s="84"/>
      <c r="D451" s="84"/>
      <c r="E451" s="84"/>
      <c r="F451" s="84"/>
      <c r="G451" s="84"/>
      <c r="H451" s="84"/>
    </row>
    <row r="453" spans="1:8" x14ac:dyDescent="0.25">
      <c r="A453" s="84" t="s">
        <v>155</v>
      </c>
      <c r="B453" s="84"/>
      <c r="C453" s="84"/>
      <c r="D453" s="84"/>
      <c r="E453" s="84"/>
      <c r="F453" s="84"/>
      <c r="G453" s="84"/>
    </row>
    <row r="454" spans="1:8" x14ac:dyDescent="0.25">
      <c r="A454" s="84" t="s">
        <v>156</v>
      </c>
      <c r="B454" s="84"/>
      <c r="C454" s="84"/>
      <c r="D454" s="84"/>
      <c r="E454" s="84"/>
      <c r="F454" s="84"/>
      <c r="G454" s="84"/>
    </row>
    <row r="455" spans="1:8" x14ac:dyDescent="0.25">
      <c r="A455" s="84" t="s">
        <v>157</v>
      </c>
      <c r="B455" s="84"/>
      <c r="C455" s="84"/>
      <c r="D455" s="84"/>
      <c r="E455" s="84"/>
      <c r="F455" s="84"/>
      <c r="G455" s="84"/>
      <c r="H455" s="2">
        <f>3117*1.8</f>
        <v>5610.6</v>
      </c>
    </row>
    <row r="456" spans="1:8" x14ac:dyDescent="0.25">
      <c r="A456" s="84" t="s">
        <v>158</v>
      </c>
      <c r="B456" s="84"/>
      <c r="C456" s="84"/>
      <c r="D456" s="84"/>
      <c r="E456" s="84"/>
      <c r="F456" s="84"/>
      <c r="G456" s="84"/>
      <c r="H456" s="2">
        <f>623*1.8</f>
        <v>1121.4000000000001</v>
      </c>
    </row>
    <row r="457" spans="1:8" x14ac:dyDescent="0.25">
      <c r="A457" s="84" t="s">
        <v>586</v>
      </c>
      <c r="B457" s="84"/>
      <c r="C457" s="84"/>
      <c r="D457" s="84"/>
      <c r="E457" s="84"/>
      <c r="F457" s="84"/>
      <c r="G457" s="84"/>
      <c r="H457" s="2">
        <f>218*1.8</f>
        <v>392.40000000000003</v>
      </c>
    </row>
    <row r="458" spans="1:8" x14ac:dyDescent="0.25">
      <c r="A458" s="84" t="s">
        <v>159</v>
      </c>
      <c r="B458" s="84"/>
      <c r="C458" s="84"/>
      <c r="D458" s="84"/>
      <c r="E458" s="84"/>
      <c r="F458" s="84"/>
      <c r="G458" s="84"/>
      <c r="H458" s="2">
        <f>218*1.8</f>
        <v>392.40000000000003</v>
      </c>
    </row>
    <row r="459" spans="1:8" x14ac:dyDescent="0.25">
      <c r="A459" s="84" t="s">
        <v>160</v>
      </c>
      <c r="B459" s="84"/>
      <c r="C459" s="84"/>
      <c r="D459" s="84"/>
      <c r="E459" s="84"/>
      <c r="F459" s="84"/>
      <c r="G459" s="84"/>
      <c r="H459" s="2">
        <f>314*1.8</f>
        <v>565.20000000000005</v>
      </c>
    </row>
    <row r="460" spans="1:8" x14ac:dyDescent="0.25">
      <c r="A460" s="84" t="s">
        <v>161</v>
      </c>
      <c r="B460" s="84"/>
      <c r="C460" s="84"/>
      <c r="D460" s="84"/>
      <c r="E460" s="84"/>
      <c r="F460" s="84"/>
      <c r="G460" s="84"/>
      <c r="H460" s="2">
        <f>462*1.8</f>
        <v>831.6</v>
      </c>
    </row>
    <row r="461" spans="1:8" x14ac:dyDescent="0.25">
      <c r="A461" s="84" t="s">
        <v>162</v>
      </c>
      <c r="B461" s="84"/>
      <c r="C461" s="84"/>
      <c r="D461" s="84"/>
      <c r="E461" s="84"/>
      <c r="F461" s="84"/>
      <c r="G461" s="84"/>
      <c r="H461" s="2"/>
    </row>
    <row r="462" spans="1:8" x14ac:dyDescent="0.25">
      <c r="A462" s="84" t="s">
        <v>163</v>
      </c>
      <c r="B462" s="84"/>
      <c r="C462" s="84"/>
      <c r="D462" s="84"/>
      <c r="E462" s="84"/>
      <c r="F462" s="84"/>
      <c r="G462" s="84"/>
      <c r="H462" s="2">
        <f>567*1.8</f>
        <v>1020.6</v>
      </c>
    </row>
    <row r="463" spans="1:8" x14ac:dyDescent="0.25">
      <c r="A463" s="84" t="s">
        <v>164</v>
      </c>
      <c r="B463" s="84"/>
      <c r="C463" s="84"/>
      <c r="D463" s="84"/>
      <c r="E463" s="84"/>
      <c r="F463" s="84"/>
      <c r="G463" s="84"/>
      <c r="H463" s="2">
        <f>813*1.8</f>
        <v>1463.4</v>
      </c>
    </row>
    <row r="464" spans="1:8" x14ac:dyDescent="0.25">
      <c r="A464" s="84" t="s">
        <v>479</v>
      </c>
      <c r="B464" s="84"/>
      <c r="C464" s="84"/>
      <c r="D464" s="84"/>
      <c r="E464" s="84"/>
      <c r="F464" s="84"/>
      <c r="G464" s="84"/>
      <c r="H464" s="2">
        <f>104*1.8</f>
        <v>187.20000000000002</v>
      </c>
    </row>
    <row r="465" spans="1:8" x14ac:dyDescent="0.25">
      <c r="A465" s="84" t="s">
        <v>480</v>
      </c>
      <c r="B465" s="84"/>
      <c r="C465" s="84"/>
      <c r="D465" s="84"/>
      <c r="E465" s="84"/>
      <c r="F465" s="84"/>
      <c r="G465" s="84"/>
      <c r="H465" s="2">
        <f>218*1.8</f>
        <v>392.40000000000003</v>
      </c>
    </row>
    <row r="466" spans="1:8" x14ac:dyDescent="0.25">
      <c r="A466" s="1" t="s">
        <v>165</v>
      </c>
      <c r="H466" s="2"/>
    </row>
    <row r="467" spans="1:8" ht="30.75" customHeight="1" x14ac:dyDescent="0.25">
      <c r="A467" s="84" t="s">
        <v>587</v>
      </c>
      <c r="B467" s="84"/>
      <c r="C467" s="84"/>
      <c r="D467" s="84"/>
      <c r="E467" s="84"/>
      <c r="F467" s="84"/>
      <c r="G467" s="84"/>
      <c r="H467" s="84"/>
    </row>
    <row r="468" spans="1:8" x14ac:dyDescent="0.25">
      <c r="A468" s="59"/>
      <c r="B468" s="59"/>
      <c r="C468" s="59"/>
      <c r="D468" s="59"/>
      <c r="E468" s="59"/>
      <c r="F468" s="59"/>
      <c r="G468" s="59"/>
      <c r="H468" s="59"/>
    </row>
    <row r="469" spans="1:8" ht="21" x14ac:dyDescent="0.35">
      <c r="A469" s="111" t="s">
        <v>656</v>
      </c>
      <c r="B469" s="111"/>
      <c r="C469" s="111"/>
      <c r="D469" s="111"/>
      <c r="E469" s="111"/>
      <c r="F469" s="111"/>
      <c r="G469" s="111"/>
      <c r="H469" s="111"/>
    </row>
    <row r="470" spans="1:8" ht="78.75" customHeight="1" x14ac:dyDescent="0.25">
      <c r="A470" s="84" t="s">
        <v>853</v>
      </c>
      <c r="B470" s="84"/>
      <c r="C470" s="84"/>
      <c r="D470" s="84"/>
      <c r="E470" s="84"/>
      <c r="F470" s="84"/>
      <c r="G470" s="84"/>
      <c r="H470" s="84"/>
    </row>
    <row r="471" spans="1:8" ht="18.75" customHeight="1" x14ac:dyDescent="0.25">
      <c r="A471" s="118" t="s">
        <v>166</v>
      </c>
      <c r="B471" s="118"/>
      <c r="C471" s="118"/>
      <c r="D471" s="118"/>
      <c r="E471" s="118"/>
      <c r="F471" s="118"/>
      <c r="G471" s="118"/>
      <c r="H471" s="118"/>
    </row>
    <row r="472" spans="1:8" ht="57" customHeight="1" x14ac:dyDescent="0.25">
      <c r="A472" s="84" t="s">
        <v>839</v>
      </c>
      <c r="B472" s="84"/>
      <c r="C472" s="84"/>
      <c r="D472" s="84"/>
      <c r="E472" s="84"/>
      <c r="F472" s="84"/>
      <c r="G472" s="84"/>
      <c r="H472" s="84"/>
    </row>
    <row r="473" spans="1:8" ht="36.75" customHeight="1" x14ac:dyDescent="0.25">
      <c r="A473" s="118" t="s">
        <v>167</v>
      </c>
      <c r="B473" s="118"/>
      <c r="C473" s="118"/>
      <c r="D473" s="118"/>
      <c r="E473" s="118"/>
      <c r="F473" s="118"/>
      <c r="G473" s="118"/>
      <c r="H473" s="118"/>
    </row>
    <row r="475" spans="1:8" ht="93.75" hidden="1" customHeight="1" x14ac:dyDescent="0.25">
      <c r="A475" s="84" t="s">
        <v>168</v>
      </c>
      <c r="B475" s="84"/>
      <c r="C475" s="84"/>
      <c r="D475" s="84"/>
      <c r="E475" s="84"/>
      <c r="F475" s="84"/>
      <c r="G475" s="84"/>
      <c r="H475" s="84"/>
    </row>
    <row r="476" spans="1:8" hidden="1" x14ac:dyDescent="0.25">
      <c r="A476" s="118" t="s">
        <v>169</v>
      </c>
      <c r="B476" s="118"/>
      <c r="C476" s="118"/>
      <c r="D476" s="118"/>
      <c r="E476" s="118"/>
      <c r="F476" s="118"/>
      <c r="G476" s="118"/>
      <c r="H476" s="118"/>
    </row>
    <row r="477" spans="1:8" ht="62.25" customHeight="1" x14ac:dyDescent="0.35">
      <c r="A477" s="110" t="s">
        <v>588</v>
      </c>
      <c r="B477" s="110"/>
      <c r="C477" s="110"/>
      <c r="D477" s="110"/>
      <c r="E477" s="110"/>
      <c r="F477" s="110"/>
      <c r="G477" s="110"/>
      <c r="H477" s="110"/>
    </row>
    <row r="479" spans="1:8" ht="21" x14ac:dyDescent="0.35">
      <c r="A479" s="111" t="s">
        <v>657</v>
      </c>
      <c r="B479" s="111"/>
      <c r="C479" s="111"/>
      <c r="D479" s="111"/>
      <c r="E479" s="111"/>
      <c r="F479" s="111"/>
      <c r="G479" s="111"/>
      <c r="H479" s="111"/>
    </row>
    <row r="481" spans="1:11" ht="30" customHeight="1" x14ac:dyDescent="0.25">
      <c r="A481" s="84" t="s">
        <v>589</v>
      </c>
      <c r="B481" s="84"/>
      <c r="C481" s="84"/>
      <c r="D481" s="84"/>
      <c r="E481" s="84"/>
      <c r="F481" s="84"/>
      <c r="G481" s="84"/>
      <c r="H481" s="84"/>
    </row>
    <row r="483" spans="1:11" x14ac:dyDescent="0.25">
      <c r="A483" s="96" t="s">
        <v>170</v>
      </c>
      <c r="B483" s="96"/>
      <c r="C483" s="96"/>
      <c r="D483" s="96"/>
      <c r="E483" s="96"/>
      <c r="F483" s="96"/>
      <c r="G483" s="96"/>
      <c r="H483" s="96"/>
    </row>
    <row r="484" spans="1:11" x14ac:dyDescent="0.25">
      <c r="A484" s="84" t="s">
        <v>171</v>
      </c>
      <c r="B484" s="84"/>
      <c r="C484" s="84"/>
      <c r="D484" s="84"/>
      <c r="E484" s="84"/>
      <c r="F484" s="84"/>
      <c r="G484" s="84"/>
      <c r="H484" s="84"/>
    </row>
    <row r="485" spans="1:11" x14ac:dyDescent="0.25">
      <c r="A485" s="84" t="s">
        <v>172</v>
      </c>
      <c r="B485" s="84"/>
      <c r="C485" s="84"/>
      <c r="D485" s="84"/>
      <c r="E485" s="84"/>
      <c r="F485" s="84"/>
      <c r="G485" s="84"/>
      <c r="H485" s="22">
        <f>23.4*1.2</f>
        <v>28.08</v>
      </c>
    </row>
    <row r="486" spans="1:11" x14ac:dyDescent="0.25">
      <c r="A486" s="84" t="s">
        <v>173</v>
      </c>
      <c r="B486" s="84"/>
      <c r="C486" s="84"/>
      <c r="D486" s="84"/>
      <c r="E486" s="84"/>
      <c r="F486" s="84"/>
      <c r="G486" s="84"/>
      <c r="H486" s="3"/>
    </row>
    <row r="487" spans="1:11" x14ac:dyDescent="0.25">
      <c r="A487" s="84" t="s">
        <v>174</v>
      </c>
      <c r="B487" s="84"/>
      <c r="C487" s="84"/>
      <c r="D487" s="84"/>
      <c r="E487" s="84"/>
      <c r="F487" s="84"/>
      <c r="G487" s="84"/>
      <c r="H487" s="22">
        <f>23.4*1.2</f>
        <v>28.08</v>
      </c>
    </row>
    <row r="488" spans="1:11" x14ac:dyDescent="0.25">
      <c r="A488" s="84" t="s">
        <v>175</v>
      </c>
      <c r="B488" s="84"/>
      <c r="C488" s="84"/>
      <c r="D488" s="84"/>
      <c r="E488" s="84"/>
      <c r="F488" s="84"/>
      <c r="G488" s="84"/>
      <c r="H488" s="22">
        <f>23.4*1.2</f>
        <v>28.08</v>
      </c>
      <c r="I488" s="46"/>
      <c r="K488" s="21"/>
    </row>
    <row r="489" spans="1:11" x14ac:dyDescent="0.25">
      <c r="A489" s="84" t="s">
        <v>658</v>
      </c>
      <c r="B489" s="84"/>
      <c r="C489" s="84"/>
      <c r="D489" s="84"/>
      <c r="E489" s="84"/>
      <c r="F489" s="84"/>
      <c r="G489" s="84"/>
      <c r="H489" s="22"/>
      <c r="K489" s="2"/>
    </row>
    <row r="490" spans="1:11" x14ac:dyDescent="0.25">
      <c r="A490" s="84" t="s">
        <v>176</v>
      </c>
      <c r="B490" s="84"/>
      <c r="C490" s="84"/>
      <c r="D490" s="84"/>
      <c r="E490" s="84"/>
      <c r="F490" s="84"/>
      <c r="G490" s="84"/>
      <c r="H490" s="21"/>
      <c r="K490" s="21"/>
    </row>
    <row r="491" spans="1:11" x14ac:dyDescent="0.25">
      <c r="A491" s="84" t="s">
        <v>177</v>
      </c>
      <c r="B491" s="84"/>
      <c r="C491" s="84"/>
      <c r="D491" s="84"/>
      <c r="E491" s="84"/>
      <c r="F491" s="84"/>
      <c r="G491" s="84"/>
      <c r="H491" s="21">
        <f>+H487</f>
        <v>28.08</v>
      </c>
      <c r="K491" s="21"/>
    </row>
    <row r="492" spans="1:11" x14ac:dyDescent="0.25">
      <c r="A492" s="84" t="s">
        <v>178</v>
      </c>
      <c r="B492" s="84"/>
      <c r="C492" s="84"/>
      <c r="D492" s="84"/>
      <c r="E492" s="84"/>
      <c r="F492" s="84"/>
      <c r="G492" s="84"/>
      <c r="H492" s="21">
        <f>72*1.2</f>
        <v>86.399999999999991</v>
      </c>
      <c r="K492" s="21"/>
    </row>
    <row r="493" spans="1:11" x14ac:dyDescent="0.25">
      <c r="A493" s="84" t="s">
        <v>177</v>
      </c>
      <c r="B493" s="84"/>
      <c r="C493" s="84"/>
      <c r="D493" s="84"/>
      <c r="E493" s="84"/>
      <c r="F493" s="84"/>
      <c r="G493" s="84"/>
      <c r="H493" s="21">
        <f>72*1.2</f>
        <v>86.399999999999991</v>
      </c>
      <c r="K493" s="21"/>
    </row>
    <row r="494" spans="1:11" x14ac:dyDescent="0.25">
      <c r="A494" s="84" t="s">
        <v>179</v>
      </c>
      <c r="B494" s="84"/>
      <c r="C494" s="84"/>
      <c r="D494" s="84"/>
      <c r="E494" s="84"/>
      <c r="F494" s="84"/>
      <c r="G494" s="84"/>
      <c r="H494" s="21">
        <f>144*1.2</f>
        <v>172.79999999999998</v>
      </c>
      <c r="K494" s="21"/>
    </row>
    <row r="495" spans="1:11" x14ac:dyDescent="0.25">
      <c r="A495" s="84" t="s">
        <v>180</v>
      </c>
      <c r="B495" s="84"/>
      <c r="C495" s="84"/>
      <c r="D495" s="84"/>
      <c r="E495" s="84"/>
      <c r="F495" s="84"/>
      <c r="G495" s="84"/>
      <c r="H495" s="21"/>
      <c r="K495" s="21"/>
    </row>
    <row r="496" spans="1:11" x14ac:dyDescent="0.25">
      <c r="A496" s="84" t="s">
        <v>179</v>
      </c>
      <c r="B496" s="84"/>
      <c r="C496" s="84"/>
      <c r="D496" s="84"/>
      <c r="E496" s="84"/>
      <c r="F496" s="84"/>
      <c r="G496" s="84"/>
      <c r="H496" s="21">
        <f>144*1.2</f>
        <v>172.79999999999998</v>
      </c>
      <c r="I496" s="46"/>
      <c r="K496" s="21"/>
    </row>
    <row r="497" spans="1:11" x14ac:dyDescent="0.25">
      <c r="A497" s="84" t="s">
        <v>448</v>
      </c>
      <c r="B497" s="84"/>
      <c r="C497" s="84"/>
      <c r="D497" s="84"/>
      <c r="E497" s="84"/>
      <c r="F497" s="84"/>
      <c r="G497" s="84"/>
      <c r="H497" s="21"/>
      <c r="I497" s="46"/>
      <c r="K497" s="21"/>
    </row>
    <row r="498" spans="1:11" x14ac:dyDescent="0.25">
      <c r="A498" s="84" t="s">
        <v>181</v>
      </c>
      <c r="B498" s="84"/>
      <c r="C498" s="84"/>
      <c r="D498" s="84"/>
      <c r="E498" s="84"/>
      <c r="F498" s="84"/>
      <c r="G498" s="84"/>
      <c r="H498" s="21"/>
      <c r="K498" s="21"/>
    </row>
    <row r="499" spans="1:11" x14ac:dyDescent="0.25">
      <c r="A499" s="84" t="s">
        <v>177</v>
      </c>
      <c r="B499" s="84"/>
      <c r="C499" s="84"/>
      <c r="D499" s="84"/>
      <c r="E499" s="84"/>
      <c r="F499" s="84"/>
      <c r="G499" s="84"/>
      <c r="H499" s="21">
        <f>45*1.2</f>
        <v>54</v>
      </c>
      <c r="I499" s="46"/>
      <c r="K499" s="21"/>
    </row>
    <row r="500" spans="1:11" x14ac:dyDescent="0.25">
      <c r="A500" s="84" t="s">
        <v>182</v>
      </c>
      <c r="B500" s="84"/>
      <c r="C500" s="84"/>
      <c r="D500" s="84"/>
      <c r="E500" s="84"/>
      <c r="F500" s="84"/>
      <c r="G500" s="84"/>
      <c r="H500" s="21"/>
      <c r="K500" s="21"/>
    </row>
    <row r="501" spans="1:11" x14ac:dyDescent="0.25">
      <c r="A501" s="84" t="s">
        <v>177</v>
      </c>
      <c r="B501" s="84"/>
      <c r="C501" s="84"/>
      <c r="D501" s="84"/>
      <c r="E501" s="84"/>
      <c r="F501" s="84"/>
      <c r="G501" s="84"/>
      <c r="H501" s="21">
        <f>45*1.2</f>
        <v>54</v>
      </c>
      <c r="K501" s="21"/>
    </row>
    <row r="502" spans="1:11" x14ac:dyDescent="0.25">
      <c r="A502" s="84" t="s">
        <v>179</v>
      </c>
      <c r="B502" s="84"/>
      <c r="C502" s="84"/>
      <c r="D502" s="84"/>
      <c r="E502" s="84"/>
      <c r="F502" s="84"/>
      <c r="G502" s="84"/>
      <c r="H502" s="21">
        <f>45*1.2</f>
        <v>54</v>
      </c>
      <c r="I502" s="45"/>
      <c r="K502" s="21"/>
    </row>
    <row r="503" spans="1:11" x14ac:dyDescent="0.25">
      <c r="A503" s="84" t="s">
        <v>183</v>
      </c>
      <c r="B503" s="84"/>
      <c r="C503" s="84"/>
      <c r="D503" s="84"/>
      <c r="E503" s="84"/>
      <c r="F503" s="84"/>
      <c r="G503" s="84"/>
      <c r="H503" s="21"/>
      <c r="K503" s="21"/>
    </row>
    <row r="504" spans="1:11" x14ac:dyDescent="0.25">
      <c r="A504" s="84" t="s">
        <v>177</v>
      </c>
      <c r="B504" s="84"/>
      <c r="C504" s="84"/>
      <c r="D504" s="84"/>
      <c r="E504" s="84"/>
      <c r="F504" s="84"/>
      <c r="G504" s="84"/>
      <c r="H504" s="21">
        <f>45*1.2</f>
        <v>54</v>
      </c>
      <c r="K504" s="21"/>
    </row>
    <row r="505" spans="1:11" x14ac:dyDescent="0.25">
      <c r="A505" s="84" t="s">
        <v>184</v>
      </c>
      <c r="B505" s="84"/>
      <c r="C505" s="84"/>
      <c r="D505" s="84"/>
      <c r="E505" s="84"/>
      <c r="F505" s="84"/>
      <c r="G505" s="84"/>
      <c r="H505" s="21">
        <f>45*1.2</f>
        <v>54</v>
      </c>
      <c r="K505" s="21"/>
    </row>
    <row r="506" spans="1:11" x14ac:dyDescent="0.25">
      <c r="A506" s="84" t="s">
        <v>185</v>
      </c>
      <c r="B506" s="84"/>
      <c r="C506" s="84"/>
      <c r="D506" s="84"/>
      <c r="E506" s="84"/>
      <c r="F506" s="84"/>
      <c r="G506" s="84"/>
      <c r="H506" s="21"/>
      <c r="K506" s="21"/>
    </row>
    <row r="507" spans="1:11" x14ac:dyDescent="0.25">
      <c r="A507" s="84" t="s">
        <v>177</v>
      </c>
      <c r="B507" s="84"/>
      <c r="C507" s="84"/>
      <c r="D507" s="84"/>
      <c r="E507" s="84"/>
      <c r="F507" s="84"/>
      <c r="G507" s="84"/>
      <c r="H507" s="21">
        <f>45*1.2</f>
        <v>54</v>
      </c>
      <c r="K507" s="21"/>
    </row>
    <row r="508" spans="1:11" x14ac:dyDescent="0.25">
      <c r="A508" s="84" t="s">
        <v>659</v>
      </c>
      <c r="B508" s="84"/>
      <c r="C508" s="84"/>
      <c r="D508" s="84"/>
      <c r="E508" s="84"/>
      <c r="F508" s="84"/>
      <c r="G508" s="84"/>
      <c r="H508" s="21"/>
      <c r="K508" s="21"/>
    </row>
    <row r="509" spans="1:11" x14ac:dyDescent="0.25">
      <c r="A509" s="84" t="s">
        <v>179</v>
      </c>
      <c r="B509" s="84"/>
      <c r="C509" s="84"/>
      <c r="D509" s="84"/>
      <c r="E509" s="84"/>
      <c r="F509" s="84"/>
      <c r="G509" s="84"/>
      <c r="H509" s="21">
        <f>144*1.2</f>
        <v>172.79999999999998</v>
      </c>
      <c r="K509" s="21"/>
    </row>
    <row r="510" spans="1:11" x14ac:dyDescent="0.25">
      <c r="A510" s="84" t="s">
        <v>449</v>
      </c>
      <c r="B510" s="84"/>
      <c r="C510" s="84"/>
      <c r="D510" s="84"/>
      <c r="E510" s="84"/>
      <c r="F510" s="84"/>
      <c r="G510" s="84"/>
      <c r="H510" s="21"/>
      <c r="K510" s="21"/>
    </row>
    <row r="511" spans="1:11" x14ac:dyDescent="0.25">
      <c r="A511" s="84" t="s">
        <v>186</v>
      </c>
      <c r="B511" s="84"/>
      <c r="C511" s="84"/>
      <c r="D511" s="84"/>
      <c r="E511" s="84"/>
      <c r="F511" s="84"/>
      <c r="G511" s="84"/>
      <c r="H511" s="21">
        <f>72*1.2</f>
        <v>86.399999999999991</v>
      </c>
      <c r="K511" s="21"/>
    </row>
    <row r="512" spans="1:11" x14ac:dyDescent="0.25">
      <c r="A512" s="84" t="s">
        <v>187</v>
      </c>
      <c r="B512" s="84"/>
      <c r="C512" s="84"/>
      <c r="D512" s="84"/>
      <c r="E512" s="84"/>
      <c r="F512" s="84"/>
      <c r="G512" s="84"/>
      <c r="H512" s="21">
        <f>144*1.2</f>
        <v>172.79999999999998</v>
      </c>
      <c r="I512" s="46"/>
      <c r="K512" s="21"/>
    </row>
    <row r="513" spans="1:11" x14ac:dyDescent="0.25">
      <c r="A513" s="84" t="s">
        <v>450</v>
      </c>
      <c r="B513" s="84"/>
      <c r="C513" s="84"/>
      <c r="D513" s="84"/>
      <c r="E513" s="84"/>
      <c r="F513" s="84"/>
      <c r="G513" s="84"/>
      <c r="H513" s="21"/>
      <c r="K513" s="21"/>
    </row>
    <row r="514" spans="1:11" x14ac:dyDescent="0.25">
      <c r="A514" s="84" t="s">
        <v>188</v>
      </c>
      <c r="B514" s="84"/>
      <c r="C514" s="84"/>
      <c r="D514" s="84"/>
      <c r="E514" s="84"/>
      <c r="F514" s="84"/>
      <c r="G514" s="84"/>
      <c r="H514" s="22">
        <f>18*1.2</f>
        <v>21.599999999999998</v>
      </c>
      <c r="K514" s="21"/>
    </row>
    <row r="515" spans="1:11" x14ac:dyDescent="0.25">
      <c r="A515" s="84" t="s">
        <v>189</v>
      </c>
      <c r="B515" s="84"/>
      <c r="C515" s="84"/>
      <c r="D515" s="84"/>
      <c r="E515" s="84"/>
      <c r="F515" s="84"/>
      <c r="G515" s="84"/>
      <c r="H515" s="22">
        <f>72*1.2</f>
        <v>86.399999999999991</v>
      </c>
      <c r="K515" s="21"/>
    </row>
    <row r="516" spans="1:11" x14ac:dyDescent="0.25">
      <c r="A516" s="84" t="s">
        <v>451</v>
      </c>
      <c r="B516" s="84"/>
      <c r="C516" s="84"/>
      <c r="D516" s="84"/>
      <c r="E516" s="84"/>
      <c r="F516" s="84"/>
      <c r="G516" s="84"/>
      <c r="H516" s="21">
        <f>18*1.2</f>
        <v>21.599999999999998</v>
      </c>
      <c r="K516" s="21"/>
    </row>
    <row r="517" spans="1:11" x14ac:dyDescent="0.25">
      <c r="A517" s="84" t="s">
        <v>452</v>
      </c>
      <c r="B517" s="84"/>
      <c r="C517" s="84"/>
      <c r="D517" s="84"/>
      <c r="E517" s="84"/>
      <c r="F517" s="84"/>
      <c r="G517" s="84"/>
      <c r="H517" s="21">
        <f>45*1.2</f>
        <v>54</v>
      </c>
      <c r="K517" s="21"/>
    </row>
    <row r="518" spans="1:11" x14ac:dyDescent="0.25">
      <c r="A518" s="84" t="s">
        <v>453</v>
      </c>
      <c r="B518" s="84"/>
      <c r="C518" s="84"/>
      <c r="D518" s="84"/>
      <c r="E518" s="84"/>
      <c r="F518" s="84"/>
      <c r="G518" s="84"/>
      <c r="H518" s="21">
        <f>45*1.2</f>
        <v>54</v>
      </c>
      <c r="K518" s="21"/>
    </row>
    <row r="519" spans="1:11" x14ac:dyDescent="0.25">
      <c r="A519" s="84" t="s">
        <v>454</v>
      </c>
      <c r="B519" s="84"/>
      <c r="C519" s="84"/>
      <c r="D519" s="84"/>
      <c r="E519" s="84"/>
      <c r="F519" s="84"/>
      <c r="G519" s="84"/>
      <c r="H519" s="21">
        <f>45*1.2</f>
        <v>54</v>
      </c>
      <c r="K519" s="21"/>
    </row>
    <row r="520" spans="1:11" ht="30.75" customHeight="1" x14ac:dyDescent="0.25">
      <c r="A520" s="84" t="s">
        <v>660</v>
      </c>
      <c r="B520" s="84"/>
      <c r="C520" s="84"/>
      <c r="D520" s="84"/>
      <c r="E520" s="84"/>
      <c r="F520" s="84"/>
      <c r="G520" s="84"/>
      <c r="H520" s="21">
        <f>144*1.2</f>
        <v>172.79999999999998</v>
      </c>
      <c r="K520" s="22"/>
    </row>
    <row r="521" spans="1:11" x14ac:dyDescent="0.25">
      <c r="A521" s="84"/>
      <c r="B521" s="84"/>
      <c r="C521" s="84"/>
      <c r="D521" s="84"/>
      <c r="E521" s="84"/>
      <c r="F521" s="84"/>
      <c r="G521" s="84"/>
      <c r="H521" s="2"/>
      <c r="K521" s="22"/>
    </row>
    <row r="522" spans="1:11" ht="44.25" customHeight="1" x14ac:dyDescent="0.25">
      <c r="A522" s="95" t="s">
        <v>193</v>
      </c>
      <c r="B522" s="95"/>
      <c r="C522" s="95"/>
      <c r="D522" s="95"/>
      <c r="E522" s="95"/>
      <c r="F522" s="95"/>
      <c r="G522" s="95"/>
      <c r="H522" s="95"/>
      <c r="K522" s="21"/>
    </row>
    <row r="523" spans="1:11" x14ac:dyDescent="0.25">
      <c r="A523" s="84" t="s">
        <v>661</v>
      </c>
      <c r="B523" s="84"/>
      <c r="C523" s="84"/>
      <c r="D523" s="84"/>
      <c r="E523" s="84"/>
      <c r="F523" s="84"/>
      <c r="G523" s="84"/>
      <c r="K523" s="21"/>
    </row>
    <row r="524" spans="1:11" x14ac:dyDescent="0.25">
      <c r="A524" s="84" t="s">
        <v>177</v>
      </c>
      <c r="B524" s="84"/>
      <c r="C524" s="84"/>
      <c r="D524" s="84"/>
      <c r="E524" s="84"/>
      <c r="F524" s="84"/>
      <c r="G524" s="84"/>
      <c r="H524" s="21">
        <f>5.4*1.2</f>
        <v>6.48</v>
      </c>
      <c r="K524" s="21"/>
    </row>
    <row r="525" spans="1:11" x14ac:dyDescent="0.25">
      <c r="A525" s="84" t="s">
        <v>194</v>
      </c>
      <c r="B525" s="84"/>
      <c r="C525" s="84"/>
      <c r="D525" s="84"/>
      <c r="E525" s="84"/>
      <c r="F525" s="84"/>
      <c r="G525" s="84"/>
      <c r="H525" s="21"/>
      <c r="K525" s="21"/>
    </row>
    <row r="526" spans="1:11" x14ac:dyDescent="0.25">
      <c r="A526" s="84" t="s">
        <v>174</v>
      </c>
      <c r="B526" s="84"/>
      <c r="C526" s="84"/>
      <c r="D526" s="84"/>
      <c r="E526" s="84"/>
      <c r="F526" s="84"/>
      <c r="G526" s="84"/>
      <c r="H526" s="21">
        <f>5.4*1.2</f>
        <v>6.48</v>
      </c>
    </row>
    <row r="527" spans="1:11" x14ac:dyDescent="0.25">
      <c r="A527" s="84" t="s">
        <v>175</v>
      </c>
      <c r="B527" s="84"/>
      <c r="C527" s="84"/>
      <c r="D527" s="84"/>
      <c r="E527" s="84"/>
      <c r="F527" s="84"/>
      <c r="G527" s="84"/>
      <c r="H527" s="21">
        <v>6.5</v>
      </c>
    </row>
    <row r="528" spans="1:11" x14ac:dyDescent="0.25">
      <c r="A528" s="84" t="s">
        <v>195</v>
      </c>
      <c r="B528" s="84"/>
      <c r="C528" s="84"/>
      <c r="D528" s="84"/>
      <c r="E528" s="84"/>
      <c r="F528" s="84"/>
      <c r="G528" s="84"/>
      <c r="H528" s="21"/>
    </row>
    <row r="529" spans="1:8" x14ac:dyDescent="0.25">
      <c r="A529" s="84" t="s">
        <v>196</v>
      </c>
      <c r="B529" s="84"/>
      <c r="C529" s="84"/>
      <c r="D529" s="84"/>
      <c r="E529" s="84"/>
      <c r="F529" s="84"/>
      <c r="G529" s="84"/>
      <c r="H529" s="21"/>
    </row>
    <row r="530" spans="1:8" x14ac:dyDescent="0.25">
      <c r="A530" s="84" t="s">
        <v>177</v>
      </c>
      <c r="B530" s="84"/>
      <c r="C530" s="84"/>
      <c r="D530" s="84"/>
      <c r="E530" s="84"/>
      <c r="F530" s="84"/>
      <c r="G530" s="84"/>
      <c r="H530" s="21">
        <v>6.5</v>
      </c>
    </row>
    <row r="531" spans="1:8" x14ac:dyDescent="0.25">
      <c r="A531" s="84" t="s">
        <v>178</v>
      </c>
      <c r="B531" s="84"/>
      <c r="C531" s="84"/>
      <c r="D531" s="84"/>
      <c r="E531" s="84"/>
      <c r="F531" s="84"/>
      <c r="G531" s="84"/>
      <c r="H531" s="21"/>
    </row>
    <row r="532" spans="1:8" x14ac:dyDescent="0.25">
      <c r="A532" s="84" t="s">
        <v>177</v>
      </c>
      <c r="B532" s="84"/>
      <c r="C532" s="84"/>
      <c r="D532" s="84"/>
      <c r="E532" s="84"/>
      <c r="F532" s="84"/>
      <c r="G532" s="84"/>
      <c r="H532" s="21">
        <v>6.5</v>
      </c>
    </row>
    <row r="533" spans="1:8" x14ac:dyDescent="0.25">
      <c r="A533" s="84" t="s">
        <v>179</v>
      </c>
      <c r="B533" s="84"/>
      <c r="C533" s="84"/>
      <c r="D533" s="84"/>
      <c r="E533" s="84"/>
      <c r="F533" s="84"/>
      <c r="G533" s="84"/>
      <c r="H533" s="21">
        <v>6.5</v>
      </c>
    </row>
    <row r="534" spans="1:8" ht="30" customHeight="1" x14ac:dyDescent="0.25">
      <c r="A534" s="84" t="s">
        <v>455</v>
      </c>
      <c r="B534" s="84"/>
      <c r="C534" s="84"/>
      <c r="D534" s="84"/>
      <c r="E534" s="84"/>
      <c r="F534" s="84"/>
      <c r="G534" s="84"/>
      <c r="H534" s="21"/>
    </row>
    <row r="535" spans="1:8" x14ac:dyDescent="0.25">
      <c r="A535" s="84" t="s">
        <v>179</v>
      </c>
      <c r="B535" s="84"/>
      <c r="C535" s="84"/>
      <c r="D535" s="84"/>
      <c r="E535" s="84"/>
      <c r="F535" s="84"/>
      <c r="G535" s="84"/>
      <c r="H535" s="21">
        <v>6.5</v>
      </c>
    </row>
    <row r="536" spans="1:8" x14ac:dyDescent="0.25">
      <c r="A536" s="84" t="s">
        <v>456</v>
      </c>
      <c r="B536" s="84"/>
      <c r="C536" s="84"/>
      <c r="D536" s="84"/>
      <c r="E536" s="84"/>
      <c r="F536" s="84"/>
      <c r="G536" s="84"/>
      <c r="H536" s="21"/>
    </row>
    <row r="537" spans="1:8" x14ac:dyDescent="0.25">
      <c r="A537" s="84" t="s">
        <v>174</v>
      </c>
      <c r="B537" s="84"/>
      <c r="C537" s="84"/>
      <c r="D537" s="84"/>
      <c r="E537" s="84"/>
      <c r="F537" s="84"/>
      <c r="G537" s="84"/>
      <c r="H537" s="21">
        <v>6.5</v>
      </c>
    </row>
    <row r="538" spans="1:8" x14ac:dyDescent="0.25">
      <c r="A538" s="84" t="s">
        <v>175</v>
      </c>
      <c r="B538" s="84"/>
      <c r="C538" s="84"/>
      <c r="D538" s="84"/>
      <c r="E538" s="84"/>
      <c r="F538" s="84"/>
      <c r="G538" s="84"/>
      <c r="H538" s="21">
        <v>6.5</v>
      </c>
    </row>
    <row r="539" spans="1:8" x14ac:dyDescent="0.25">
      <c r="A539" s="84" t="s">
        <v>197</v>
      </c>
      <c r="B539" s="84"/>
      <c r="C539" s="84"/>
      <c r="D539" s="84"/>
      <c r="E539" s="84"/>
      <c r="F539" s="84"/>
      <c r="G539" s="84"/>
      <c r="H539" s="21"/>
    </row>
    <row r="540" spans="1:8" x14ac:dyDescent="0.25">
      <c r="A540" s="84" t="s">
        <v>181</v>
      </c>
      <c r="B540" s="84"/>
      <c r="C540" s="84"/>
      <c r="D540" s="84"/>
      <c r="E540" s="84"/>
      <c r="F540" s="84"/>
      <c r="G540" s="84"/>
      <c r="H540" s="21"/>
    </row>
    <row r="541" spans="1:8" x14ac:dyDescent="0.25">
      <c r="A541" s="84" t="s">
        <v>177</v>
      </c>
      <c r="B541" s="84"/>
      <c r="C541" s="84"/>
      <c r="D541" s="84"/>
      <c r="E541" s="84"/>
      <c r="F541" s="84"/>
      <c r="G541" s="84"/>
      <c r="H541" s="21">
        <v>6.5</v>
      </c>
    </row>
    <row r="542" spans="1:8" x14ac:dyDescent="0.25">
      <c r="A542" s="84" t="s">
        <v>182</v>
      </c>
      <c r="B542" s="84"/>
      <c r="C542" s="84"/>
      <c r="D542" s="84"/>
      <c r="E542" s="84"/>
      <c r="F542" s="84"/>
      <c r="G542" s="84"/>
      <c r="H542" s="21"/>
    </row>
    <row r="543" spans="1:8" x14ac:dyDescent="0.25">
      <c r="A543" s="84" t="s">
        <v>177</v>
      </c>
      <c r="B543" s="84"/>
      <c r="C543" s="84"/>
      <c r="D543" s="84"/>
      <c r="E543" s="84"/>
      <c r="F543" s="84"/>
      <c r="G543" s="84"/>
      <c r="H543" s="21">
        <v>6.5</v>
      </c>
    </row>
    <row r="544" spans="1:8" x14ac:dyDescent="0.25">
      <c r="A544" s="84" t="s">
        <v>179</v>
      </c>
      <c r="B544" s="84"/>
      <c r="C544" s="84"/>
      <c r="D544" s="84"/>
      <c r="E544" s="84"/>
      <c r="F544" s="84"/>
      <c r="G544" s="84"/>
      <c r="H544" s="21">
        <v>6.5</v>
      </c>
    </row>
    <row r="545" spans="1:8" x14ac:dyDescent="0.25">
      <c r="A545" s="84" t="s">
        <v>457</v>
      </c>
      <c r="B545" s="84"/>
      <c r="C545" s="84"/>
      <c r="D545" s="84"/>
      <c r="E545" s="84"/>
      <c r="F545" s="84"/>
      <c r="G545" s="84"/>
      <c r="H545" s="21"/>
    </row>
    <row r="546" spans="1:8" x14ac:dyDescent="0.25">
      <c r="A546" s="84" t="s">
        <v>177</v>
      </c>
      <c r="B546" s="84"/>
      <c r="C546" s="84"/>
      <c r="D546" s="84"/>
      <c r="E546" s="84"/>
      <c r="F546" s="84"/>
      <c r="G546" s="84"/>
      <c r="H546" s="21">
        <v>6.5</v>
      </c>
    </row>
    <row r="547" spans="1:8" x14ac:dyDescent="0.25">
      <c r="A547" s="84" t="s">
        <v>179</v>
      </c>
      <c r="B547" s="84"/>
      <c r="C547" s="84"/>
      <c r="D547" s="84"/>
      <c r="E547" s="84"/>
      <c r="F547" s="84"/>
      <c r="G547" s="84"/>
      <c r="H547" s="21">
        <v>6.5</v>
      </c>
    </row>
    <row r="548" spans="1:8" x14ac:dyDescent="0.25">
      <c r="A548" s="84" t="s">
        <v>185</v>
      </c>
      <c r="B548" s="84"/>
      <c r="C548" s="84"/>
      <c r="D548" s="84"/>
      <c r="E548" s="84"/>
      <c r="F548" s="84"/>
      <c r="G548" s="84"/>
      <c r="H548" s="21"/>
    </row>
    <row r="549" spans="1:8" x14ac:dyDescent="0.25">
      <c r="A549" s="84" t="s">
        <v>177</v>
      </c>
      <c r="B549" s="84"/>
      <c r="C549" s="84"/>
      <c r="D549" s="84"/>
      <c r="E549" s="84"/>
      <c r="F549" s="84"/>
      <c r="G549" s="84"/>
      <c r="H549" s="21">
        <v>6.5</v>
      </c>
    </row>
    <row r="550" spans="1:8" x14ac:dyDescent="0.25">
      <c r="A550" s="84" t="s">
        <v>198</v>
      </c>
      <c r="B550" s="84"/>
      <c r="C550" s="84"/>
      <c r="D550" s="84"/>
      <c r="E550" s="84"/>
      <c r="F550" s="84"/>
      <c r="G550" s="84"/>
      <c r="H550" s="21"/>
    </row>
    <row r="551" spans="1:8" x14ac:dyDescent="0.25">
      <c r="A551" s="84" t="s">
        <v>179</v>
      </c>
      <c r="B551" s="84"/>
      <c r="C551" s="84"/>
      <c r="D551" s="84"/>
      <c r="E551" s="84"/>
      <c r="F551" s="84"/>
      <c r="G551" s="84"/>
      <c r="H551" s="21">
        <v>6.5</v>
      </c>
    </row>
    <row r="552" spans="1:8" x14ac:dyDescent="0.25">
      <c r="A552" s="84" t="s">
        <v>199</v>
      </c>
      <c r="B552" s="84"/>
      <c r="C552" s="84"/>
      <c r="D552" s="84"/>
      <c r="E552" s="84"/>
      <c r="F552" s="84"/>
      <c r="G552" s="84"/>
      <c r="H552" s="21"/>
    </row>
    <row r="553" spans="1:8" x14ac:dyDescent="0.25">
      <c r="A553" s="84" t="s">
        <v>186</v>
      </c>
      <c r="B553" s="84"/>
      <c r="C553" s="84"/>
      <c r="D553" s="84"/>
      <c r="E553" s="84"/>
      <c r="F553" s="84"/>
      <c r="G553" s="84"/>
      <c r="H553" s="21">
        <v>6.5</v>
      </c>
    </row>
    <row r="554" spans="1:8" x14ac:dyDescent="0.25">
      <c r="A554" s="84" t="s">
        <v>187</v>
      </c>
      <c r="B554" s="84"/>
      <c r="C554" s="84"/>
      <c r="D554" s="84"/>
      <c r="E554" s="84"/>
      <c r="F554" s="84"/>
      <c r="G554" s="84"/>
      <c r="H554" s="21">
        <v>6.5</v>
      </c>
    </row>
    <row r="555" spans="1:8" x14ac:dyDescent="0.25">
      <c r="A555" s="84" t="s">
        <v>200</v>
      </c>
      <c r="B555" s="84"/>
      <c r="C555" s="84"/>
      <c r="D555" s="84"/>
      <c r="E555" s="84"/>
      <c r="F555" s="84"/>
      <c r="G555" s="84"/>
      <c r="H555" s="21">
        <v>6.5</v>
      </c>
    </row>
    <row r="556" spans="1:8" x14ac:dyDescent="0.25">
      <c r="A556" s="84" t="s">
        <v>201</v>
      </c>
      <c r="B556" s="84"/>
      <c r="C556" s="84"/>
      <c r="D556" s="84"/>
      <c r="E556" s="84"/>
      <c r="F556" s="84"/>
      <c r="G556" s="84"/>
      <c r="H556" s="21">
        <v>6.5</v>
      </c>
    </row>
    <row r="557" spans="1:8" x14ac:dyDescent="0.25">
      <c r="A557" s="84" t="s">
        <v>202</v>
      </c>
      <c r="B557" s="84"/>
      <c r="C557" s="84"/>
      <c r="D557" s="84"/>
      <c r="E557" s="84"/>
      <c r="F557" s="84"/>
      <c r="G557" s="84"/>
      <c r="H557" s="21">
        <v>6.5</v>
      </c>
    </row>
    <row r="558" spans="1:8" x14ac:dyDescent="0.25">
      <c r="A558" s="84" t="s">
        <v>191</v>
      </c>
      <c r="B558" s="84"/>
      <c r="C558" s="84"/>
      <c r="D558" s="84"/>
      <c r="E558" s="84"/>
      <c r="F558" s="84"/>
      <c r="G558" s="84"/>
      <c r="H558" s="21">
        <v>6.5</v>
      </c>
    </row>
    <row r="559" spans="1:8" x14ac:dyDescent="0.25">
      <c r="A559" s="84" t="s">
        <v>192</v>
      </c>
      <c r="B559" s="84"/>
      <c r="C559" s="84"/>
      <c r="D559" s="84"/>
      <c r="E559" s="84"/>
      <c r="F559" s="84"/>
      <c r="G559" s="84"/>
      <c r="H559" s="21">
        <v>6.5</v>
      </c>
    </row>
    <row r="560" spans="1:8" x14ac:dyDescent="0.25">
      <c r="A560" s="84" t="s">
        <v>203</v>
      </c>
      <c r="B560" s="84"/>
      <c r="C560" s="84"/>
      <c r="D560" s="84"/>
      <c r="E560" s="84"/>
      <c r="F560" s="84"/>
      <c r="G560" s="84"/>
      <c r="H560" s="21">
        <v>6.5</v>
      </c>
    </row>
    <row r="561" spans="1:10" x14ac:dyDescent="0.25">
      <c r="A561" s="84"/>
      <c r="B561" s="84"/>
      <c r="C561" s="84"/>
      <c r="D561" s="84"/>
      <c r="E561" s="84"/>
      <c r="F561" s="84"/>
      <c r="G561" s="84"/>
      <c r="H561" s="21"/>
    </row>
    <row r="563" spans="1:10" x14ac:dyDescent="0.25">
      <c r="A563" s="96" t="s">
        <v>204</v>
      </c>
      <c r="B563" s="96"/>
      <c r="C563" s="96"/>
      <c r="D563" s="96"/>
      <c r="E563" s="96"/>
      <c r="F563" s="96"/>
      <c r="G563" s="96"/>
      <c r="H563" s="96"/>
    </row>
    <row r="564" spans="1:10" x14ac:dyDescent="0.25">
      <c r="G564" s="1" t="s">
        <v>205</v>
      </c>
      <c r="H564" s="1" t="s">
        <v>206</v>
      </c>
    </row>
    <row r="565" spans="1:10" x14ac:dyDescent="0.25">
      <c r="A565" s="84" t="s">
        <v>172</v>
      </c>
      <c r="B565" s="84"/>
      <c r="C565" s="84"/>
      <c r="D565" s="84"/>
      <c r="E565" s="84"/>
      <c r="F565" s="84"/>
      <c r="G565" s="11"/>
      <c r="H565" s="11"/>
    </row>
    <row r="566" spans="1:10" x14ac:dyDescent="0.25">
      <c r="A566" s="84" t="s">
        <v>177</v>
      </c>
      <c r="B566" s="84"/>
      <c r="C566" s="84"/>
      <c r="D566" s="84"/>
      <c r="E566" s="84"/>
      <c r="F566" s="84"/>
      <c r="G566" s="21">
        <f>10.8*1.2</f>
        <v>12.96</v>
      </c>
      <c r="H566" s="21">
        <f>18*1.2</f>
        <v>21.599999999999998</v>
      </c>
    </row>
    <row r="567" spans="1:10" x14ac:dyDescent="0.25">
      <c r="A567" s="84" t="s">
        <v>662</v>
      </c>
      <c r="B567" s="84"/>
      <c r="C567" s="84"/>
      <c r="D567" s="84"/>
      <c r="E567" s="84"/>
      <c r="F567" s="84"/>
      <c r="G567" s="21"/>
      <c r="H567" s="21"/>
    </row>
    <row r="568" spans="1:10" x14ac:dyDescent="0.25">
      <c r="A568" s="84" t="s">
        <v>174</v>
      </c>
      <c r="B568" s="84"/>
      <c r="C568" s="84"/>
      <c r="D568" s="84"/>
      <c r="E568" s="84"/>
      <c r="F568" s="84"/>
      <c r="G568" s="21">
        <v>13</v>
      </c>
      <c r="H568" s="21">
        <v>21.6</v>
      </c>
    </row>
    <row r="569" spans="1:10" x14ac:dyDescent="0.25">
      <c r="A569" s="84" t="s">
        <v>175</v>
      </c>
      <c r="B569" s="84"/>
      <c r="C569" s="84"/>
      <c r="D569" s="84"/>
      <c r="E569" s="84"/>
      <c r="F569" s="84"/>
      <c r="G569" s="21">
        <v>13</v>
      </c>
      <c r="H569" s="21">
        <v>21.6</v>
      </c>
      <c r="J569" s="46"/>
    </row>
    <row r="570" spans="1:10" x14ac:dyDescent="0.25">
      <c r="A570" s="84" t="s">
        <v>207</v>
      </c>
      <c r="B570" s="84"/>
      <c r="C570" s="84"/>
      <c r="D570" s="84"/>
      <c r="E570" s="84"/>
      <c r="F570" s="84"/>
      <c r="G570" s="21"/>
      <c r="H570" s="21"/>
    </row>
    <row r="571" spans="1:10" x14ac:dyDescent="0.25">
      <c r="A571" s="84" t="s">
        <v>208</v>
      </c>
      <c r="B571" s="84"/>
      <c r="C571" s="84"/>
      <c r="D571" s="84"/>
      <c r="E571" s="84"/>
      <c r="F571" s="84"/>
      <c r="G571" s="21"/>
      <c r="H571" s="21"/>
    </row>
    <row r="572" spans="1:10" x14ac:dyDescent="0.25">
      <c r="A572" s="84" t="s">
        <v>177</v>
      </c>
      <c r="B572" s="84"/>
      <c r="C572" s="84"/>
      <c r="D572" s="84"/>
      <c r="E572" s="84"/>
      <c r="F572" s="84"/>
      <c r="G572" s="21">
        <v>13</v>
      </c>
      <c r="H572" s="21">
        <v>21.6</v>
      </c>
    </row>
    <row r="573" spans="1:10" x14ac:dyDescent="0.25">
      <c r="A573" s="84" t="s">
        <v>209</v>
      </c>
      <c r="B573" s="84"/>
      <c r="C573" s="84"/>
      <c r="D573" s="84"/>
      <c r="E573" s="84"/>
      <c r="F573" s="84"/>
      <c r="G573" s="22"/>
      <c r="H573" s="22"/>
    </row>
    <row r="574" spans="1:10" x14ac:dyDescent="0.25">
      <c r="A574" s="84" t="s">
        <v>177</v>
      </c>
      <c r="B574" s="84" t="s">
        <v>93</v>
      </c>
      <c r="C574" s="84"/>
      <c r="D574" s="84"/>
      <c r="E574" s="84"/>
      <c r="F574" s="84"/>
      <c r="G574" s="21">
        <v>13</v>
      </c>
      <c r="H574" s="21">
        <v>21.6</v>
      </c>
    </row>
    <row r="575" spans="1:10" x14ac:dyDescent="0.25">
      <c r="A575" s="84" t="s">
        <v>179</v>
      </c>
      <c r="B575" s="84"/>
      <c r="C575" s="84"/>
      <c r="D575" s="84"/>
      <c r="E575" s="84"/>
      <c r="F575" s="84"/>
      <c r="G575" s="21">
        <v>13</v>
      </c>
      <c r="H575" s="21">
        <v>21.6</v>
      </c>
    </row>
    <row r="576" spans="1:10" ht="29.25" customHeight="1" x14ac:dyDescent="0.25">
      <c r="A576" s="84" t="s">
        <v>663</v>
      </c>
      <c r="B576" s="84"/>
      <c r="C576" s="84"/>
      <c r="D576" s="84"/>
      <c r="E576" s="84"/>
      <c r="F576" s="84"/>
      <c r="G576" s="22"/>
      <c r="H576" s="22"/>
    </row>
    <row r="577" spans="1:8" x14ac:dyDescent="0.25">
      <c r="A577" s="84" t="s">
        <v>179</v>
      </c>
      <c r="B577" s="84"/>
      <c r="C577" s="84"/>
      <c r="D577" s="84"/>
      <c r="E577" s="84"/>
      <c r="F577" s="84"/>
      <c r="G577" s="22">
        <v>13</v>
      </c>
      <c r="H577" s="22">
        <v>21.6</v>
      </c>
    </row>
    <row r="578" spans="1:8" ht="30" customHeight="1" x14ac:dyDescent="0.25">
      <c r="A578" s="84" t="s">
        <v>210</v>
      </c>
      <c r="B578" s="84"/>
      <c r="C578" s="84"/>
      <c r="D578" s="84"/>
      <c r="E578" s="84"/>
      <c r="F578" s="84"/>
      <c r="G578" s="22"/>
      <c r="H578" s="22"/>
    </row>
    <row r="579" spans="1:8" x14ac:dyDescent="0.25">
      <c r="A579" s="84" t="s">
        <v>174</v>
      </c>
      <c r="B579" s="84"/>
      <c r="C579" s="84"/>
      <c r="D579" s="84"/>
      <c r="E579" s="84"/>
      <c r="F579" s="84"/>
      <c r="G579" s="21">
        <v>13</v>
      </c>
      <c r="H579" s="22">
        <v>21.6</v>
      </c>
    </row>
    <row r="580" spans="1:8" x14ac:dyDescent="0.25">
      <c r="A580" s="84" t="s">
        <v>175</v>
      </c>
      <c r="B580" s="84"/>
      <c r="C580" s="84"/>
      <c r="D580" s="84"/>
      <c r="E580" s="84"/>
      <c r="F580" s="84"/>
      <c r="G580" s="21">
        <v>13</v>
      </c>
      <c r="H580" s="22">
        <v>21.6</v>
      </c>
    </row>
    <row r="581" spans="1:8" x14ac:dyDescent="0.25">
      <c r="A581" s="84" t="s">
        <v>664</v>
      </c>
      <c r="B581" s="84"/>
      <c r="C581" s="84"/>
      <c r="D581" s="84"/>
      <c r="E581" s="84"/>
      <c r="F581" s="84"/>
      <c r="G581" s="22"/>
      <c r="H581" s="22"/>
    </row>
    <row r="582" spans="1:8" x14ac:dyDescent="0.25">
      <c r="A582" s="84" t="s">
        <v>181</v>
      </c>
      <c r="B582" s="84"/>
      <c r="C582" s="84"/>
      <c r="D582" s="84"/>
      <c r="E582" s="84"/>
      <c r="F582" s="84"/>
      <c r="G582" s="22"/>
      <c r="H582" s="22"/>
    </row>
    <row r="583" spans="1:8" x14ac:dyDescent="0.25">
      <c r="A583" s="84" t="s">
        <v>177</v>
      </c>
      <c r="B583" s="84"/>
      <c r="C583" s="84"/>
      <c r="D583" s="84"/>
      <c r="E583" s="84"/>
      <c r="F583" s="84"/>
      <c r="G583" s="22">
        <v>13</v>
      </c>
      <c r="H583" s="22">
        <v>21.6</v>
      </c>
    </row>
    <row r="584" spans="1:8" x14ac:dyDescent="0.25">
      <c r="A584" s="84" t="s">
        <v>182</v>
      </c>
      <c r="B584" s="84"/>
      <c r="C584" s="84"/>
      <c r="D584" s="84"/>
      <c r="E584" s="84"/>
      <c r="F584" s="84"/>
      <c r="G584" s="22"/>
      <c r="H584" s="22"/>
    </row>
    <row r="585" spans="1:8" x14ac:dyDescent="0.25">
      <c r="A585" s="84" t="s">
        <v>177</v>
      </c>
      <c r="B585" s="84"/>
      <c r="C585" s="84"/>
      <c r="D585" s="84"/>
      <c r="E585" s="84"/>
      <c r="F585" s="84"/>
      <c r="G585" s="80">
        <v>13</v>
      </c>
      <c r="H585" s="22">
        <v>21.6</v>
      </c>
    </row>
    <row r="586" spans="1:8" x14ac:dyDescent="0.25">
      <c r="A586" s="84" t="s">
        <v>179</v>
      </c>
      <c r="B586" s="84"/>
      <c r="C586" s="84"/>
      <c r="D586" s="84"/>
      <c r="E586" s="84"/>
      <c r="F586" s="84"/>
      <c r="G586" s="22">
        <v>13</v>
      </c>
      <c r="H586" s="22">
        <v>21.6</v>
      </c>
    </row>
    <row r="587" spans="1:8" x14ac:dyDescent="0.25">
      <c r="A587" s="84" t="s">
        <v>211</v>
      </c>
      <c r="B587" s="84"/>
      <c r="C587" s="84"/>
      <c r="D587" s="84"/>
      <c r="E587" s="84"/>
      <c r="F587" s="84"/>
      <c r="G587" s="22"/>
      <c r="H587" s="22"/>
    </row>
    <row r="588" spans="1:8" x14ac:dyDescent="0.25">
      <c r="A588" s="84" t="s">
        <v>177</v>
      </c>
      <c r="B588" s="84"/>
      <c r="C588" s="84"/>
      <c r="D588" s="84"/>
      <c r="E588" s="84"/>
      <c r="F588" s="84"/>
      <c r="G588" s="22">
        <v>13</v>
      </c>
      <c r="H588" s="22">
        <v>21.6</v>
      </c>
    </row>
    <row r="589" spans="1:8" x14ac:dyDescent="0.25">
      <c r="A589" s="84" t="s">
        <v>179</v>
      </c>
      <c r="B589" s="84"/>
      <c r="C589" s="84"/>
      <c r="D589" s="84"/>
      <c r="E589" s="84"/>
      <c r="F589" s="84"/>
      <c r="G589" s="22">
        <v>13</v>
      </c>
      <c r="H589" s="22">
        <v>21.6</v>
      </c>
    </row>
    <row r="590" spans="1:8" x14ac:dyDescent="0.25">
      <c r="A590" s="84" t="s">
        <v>185</v>
      </c>
      <c r="B590" s="84"/>
      <c r="C590" s="84"/>
      <c r="D590" s="84"/>
      <c r="E590" s="84"/>
      <c r="F590" s="84"/>
      <c r="G590" s="22"/>
      <c r="H590" s="22"/>
    </row>
    <row r="591" spans="1:8" x14ac:dyDescent="0.25">
      <c r="A591" s="84" t="s">
        <v>177</v>
      </c>
      <c r="B591" s="84"/>
      <c r="C591" s="84"/>
      <c r="D591" s="84"/>
      <c r="E591" s="84"/>
      <c r="F591" s="84"/>
      <c r="G591" s="80">
        <v>13</v>
      </c>
      <c r="H591" s="22">
        <v>21.6</v>
      </c>
    </row>
    <row r="592" spans="1:8" x14ac:dyDescent="0.25">
      <c r="A592" s="84" t="s">
        <v>212</v>
      </c>
      <c r="B592" s="84"/>
      <c r="C592" s="84"/>
      <c r="D592" s="84"/>
      <c r="E592" s="84"/>
      <c r="F592" s="84"/>
      <c r="G592" s="22"/>
      <c r="H592" s="22"/>
    </row>
    <row r="593" spans="1:8" x14ac:dyDescent="0.25">
      <c r="A593" s="84" t="s">
        <v>179</v>
      </c>
      <c r="B593" s="84"/>
      <c r="C593" s="84"/>
      <c r="D593" s="84"/>
      <c r="E593" s="84"/>
      <c r="F593" s="84"/>
      <c r="G593" s="22">
        <f>12.6*1.2</f>
        <v>15.12</v>
      </c>
      <c r="H593" s="22">
        <v>21.6</v>
      </c>
    </row>
    <row r="594" spans="1:8" x14ac:dyDescent="0.25">
      <c r="A594" s="84" t="s">
        <v>199</v>
      </c>
      <c r="B594" s="84"/>
      <c r="C594" s="84"/>
      <c r="D594" s="84"/>
      <c r="E594" s="84"/>
      <c r="F594" s="84"/>
      <c r="G594" s="22"/>
      <c r="H594" s="22"/>
    </row>
    <row r="595" spans="1:8" x14ac:dyDescent="0.25">
      <c r="A595" s="84" t="s">
        <v>186</v>
      </c>
      <c r="B595" s="84"/>
      <c r="C595" s="84"/>
      <c r="D595" s="84"/>
      <c r="E595" s="84"/>
      <c r="F595" s="84"/>
      <c r="G595" s="22">
        <f>10.8*1.2</f>
        <v>12.96</v>
      </c>
      <c r="H595" s="80">
        <v>21.6</v>
      </c>
    </row>
    <row r="596" spans="1:8" x14ac:dyDescent="0.25">
      <c r="A596" s="84" t="s">
        <v>187</v>
      </c>
      <c r="B596" s="84"/>
      <c r="C596" s="84"/>
      <c r="D596" s="84"/>
      <c r="E596" s="84"/>
      <c r="F596" s="84"/>
      <c r="G596" s="22">
        <f>16.2*1.2</f>
        <v>19.439999999999998</v>
      </c>
      <c r="H596" s="22">
        <f>23.4*1.2</f>
        <v>28.08</v>
      </c>
    </row>
    <row r="597" spans="1:8" x14ac:dyDescent="0.25">
      <c r="A597" s="84" t="s">
        <v>213</v>
      </c>
      <c r="B597" s="84"/>
      <c r="C597" s="84"/>
      <c r="D597" s="84"/>
      <c r="E597" s="84"/>
      <c r="F597" s="84"/>
      <c r="G597" s="22">
        <f>10.8*1.2</f>
        <v>12.96</v>
      </c>
      <c r="H597" s="22">
        <f>18*1.2</f>
        <v>21.599999999999998</v>
      </c>
    </row>
    <row r="598" spans="1:8" x14ac:dyDescent="0.25">
      <c r="A598" s="84" t="s">
        <v>190</v>
      </c>
      <c r="B598" s="84"/>
      <c r="C598" s="84"/>
      <c r="D598" s="84"/>
      <c r="E598" s="84"/>
      <c r="F598" s="84"/>
      <c r="G598" s="22">
        <f>5.4*1.2</f>
        <v>6.48</v>
      </c>
      <c r="H598" s="22">
        <f>12.6*1.2</f>
        <v>15.12</v>
      </c>
    </row>
    <row r="599" spans="1:8" x14ac:dyDescent="0.25">
      <c r="A599" s="84" t="s">
        <v>202</v>
      </c>
      <c r="B599" s="84"/>
      <c r="C599" s="84"/>
      <c r="D599" s="84"/>
      <c r="E599" s="84"/>
      <c r="F599" s="84"/>
      <c r="G599" s="22">
        <v>6.5</v>
      </c>
      <c r="H599" s="22">
        <v>15.1</v>
      </c>
    </row>
    <row r="600" spans="1:8" x14ac:dyDescent="0.25">
      <c r="A600" s="84" t="s">
        <v>214</v>
      </c>
      <c r="B600" s="84"/>
      <c r="C600" s="84"/>
      <c r="D600" s="84"/>
      <c r="E600" s="84"/>
      <c r="F600" s="84"/>
      <c r="G600" s="22">
        <v>6.5</v>
      </c>
      <c r="H600" s="22">
        <v>15.1</v>
      </c>
    </row>
    <row r="601" spans="1:8" x14ac:dyDescent="0.25">
      <c r="A601" s="84" t="s">
        <v>192</v>
      </c>
      <c r="B601" s="84"/>
      <c r="C601" s="84"/>
      <c r="D601" s="84"/>
      <c r="E601" s="84"/>
      <c r="F601" s="84"/>
      <c r="G601" s="21">
        <v>6.5</v>
      </c>
      <c r="H601" s="22">
        <v>15.1</v>
      </c>
    </row>
    <row r="602" spans="1:8" x14ac:dyDescent="0.25">
      <c r="A602" s="84" t="s">
        <v>203</v>
      </c>
      <c r="B602" s="84"/>
      <c r="C602" s="84"/>
      <c r="D602" s="84"/>
      <c r="E602" s="84"/>
      <c r="F602" s="84"/>
      <c r="G602" s="21">
        <v>6.5</v>
      </c>
      <c r="H602" s="22">
        <v>15.1</v>
      </c>
    </row>
    <row r="603" spans="1:8" x14ac:dyDescent="0.25">
      <c r="A603" s="84"/>
      <c r="B603" s="84"/>
      <c r="C603" s="84"/>
      <c r="D603" s="84"/>
      <c r="E603" s="84"/>
      <c r="F603" s="84"/>
      <c r="G603" s="21"/>
      <c r="H603" s="21"/>
    </row>
    <row r="605" spans="1:8" ht="30" customHeight="1" x14ac:dyDescent="0.25">
      <c r="A605" s="84" t="s">
        <v>665</v>
      </c>
      <c r="B605" s="84"/>
      <c r="C605" s="84"/>
      <c r="D605" s="84"/>
      <c r="E605" s="84"/>
      <c r="F605" s="84"/>
      <c r="G605" s="84"/>
      <c r="H605" s="84"/>
    </row>
    <row r="607" spans="1:8" x14ac:dyDescent="0.25">
      <c r="A607" s="84" t="s">
        <v>215</v>
      </c>
      <c r="B607" s="84"/>
      <c r="C607" s="84"/>
      <c r="D607" s="84"/>
      <c r="E607" s="84"/>
      <c r="F607" s="84"/>
      <c r="G607" s="84"/>
      <c r="H607" s="23"/>
    </row>
    <row r="608" spans="1:8" x14ac:dyDescent="0.25">
      <c r="A608" s="84" t="s">
        <v>216</v>
      </c>
      <c r="B608" s="84"/>
      <c r="C608" s="84"/>
      <c r="D608" s="84"/>
      <c r="E608" s="84"/>
      <c r="F608" s="84"/>
      <c r="G608" s="84"/>
      <c r="H608" s="2">
        <f>925*1.2</f>
        <v>1110</v>
      </c>
    </row>
    <row r="609" spans="1:10" x14ac:dyDescent="0.25">
      <c r="A609" s="84" t="s">
        <v>217</v>
      </c>
      <c r="B609" s="84"/>
      <c r="C609" s="84"/>
      <c r="D609" s="84"/>
      <c r="E609" s="84"/>
      <c r="F609" s="84"/>
      <c r="G609" s="84"/>
      <c r="H609" s="2">
        <f>484*1.2</f>
        <v>580.79999999999995</v>
      </c>
    </row>
    <row r="610" spans="1:10" x14ac:dyDescent="0.25">
      <c r="A610" s="84" t="s">
        <v>218</v>
      </c>
      <c r="B610" s="84"/>
      <c r="C610" s="84"/>
      <c r="D610" s="84"/>
      <c r="E610" s="84"/>
      <c r="F610" s="84"/>
      <c r="G610" s="84"/>
      <c r="H610" s="2">
        <f>243*1.2</f>
        <v>291.59999999999997</v>
      </c>
    </row>
    <row r="611" spans="1:10" x14ac:dyDescent="0.25">
      <c r="A611" s="84" t="s">
        <v>219</v>
      </c>
      <c r="B611" s="84"/>
      <c r="C611" s="84"/>
      <c r="D611" s="84"/>
      <c r="E611" s="84"/>
      <c r="F611" s="84"/>
      <c r="G611" s="84"/>
      <c r="H611" s="2">
        <f>243*1.2</f>
        <v>291.59999999999997</v>
      </c>
      <c r="J611" s="46"/>
    </row>
    <row r="612" spans="1:10" x14ac:dyDescent="0.25">
      <c r="A612" s="84" t="s">
        <v>220</v>
      </c>
      <c r="B612" s="84"/>
      <c r="C612" s="84"/>
      <c r="D612" s="84"/>
      <c r="E612" s="84"/>
      <c r="F612" s="84"/>
      <c r="G612" s="84"/>
      <c r="H612" s="2">
        <f>727*1.2</f>
        <v>872.4</v>
      </c>
    </row>
    <row r="613" spans="1:10" x14ac:dyDescent="0.25">
      <c r="A613" s="84"/>
      <c r="B613" s="84"/>
      <c r="C613" s="84"/>
      <c r="D613" s="84"/>
      <c r="E613" s="84"/>
      <c r="F613" s="84"/>
      <c r="G613" s="84"/>
      <c r="H613" s="2"/>
    </row>
    <row r="614" spans="1:10" x14ac:dyDescent="0.25">
      <c r="A614" s="84" t="s">
        <v>221</v>
      </c>
      <c r="B614" s="84"/>
      <c r="C614" s="84"/>
      <c r="D614" s="84"/>
      <c r="E614" s="84"/>
      <c r="F614" s="84"/>
      <c r="G614" s="84"/>
      <c r="H614" s="2"/>
    </row>
    <row r="615" spans="1:10" x14ac:dyDescent="0.25">
      <c r="A615" s="84" t="s">
        <v>222</v>
      </c>
      <c r="B615" s="84"/>
      <c r="C615" s="84"/>
      <c r="D615" s="84"/>
      <c r="E615" s="84"/>
      <c r="F615" s="84"/>
      <c r="G615" s="84"/>
      <c r="H615" s="2">
        <f>484*1.2</f>
        <v>580.79999999999995</v>
      </c>
    </row>
    <row r="616" spans="1:10" x14ac:dyDescent="0.25">
      <c r="A616" s="84" t="s">
        <v>223</v>
      </c>
      <c r="B616" s="84"/>
      <c r="C616" s="84"/>
      <c r="D616" s="84"/>
      <c r="E616" s="84"/>
      <c r="F616" s="84"/>
      <c r="G616" s="84"/>
      <c r="H616" s="2">
        <f>243*1.2</f>
        <v>291.59999999999997</v>
      </c>
    </row>
    <row r="617" spans="1:10" x14ac:dyDescent="0.25">
      <c r="A617" s="84" t="s">
        <v>224</v>
      </c>
      <c r="B617" s="84"/>
      <c r="C617" s="84"/>
      <c r="D617" s="84"/>
      <c r="E617" s="84"/>
      <c r="F617" s="84"/>
      <c r="G617" s="84"/>
      <c r="H617" s="2">
        <v>292</v>
      </c>
    </row>
    <row r="618" spans="1:10" x14ac:dyDescent="0.25">
      <c r="A618" s="84" t="s">
        <v>666</v>
      </c>
      <c r="B618" s="84"/>
      <c r="C618" s="84"/>
      <c r="D618" s="84"/>
      <c r="E618" s="84"/>
      <c r="F618" s="84"/>
      <c r="G618" s="84"/>
      <c r="H618" s="2">
        <v>292</v>
      </c>
    </row>
    <row r="619" spans="1:10" x14ac:dyDescent="0.25">
      <c r="A619" s="84" t="s">
        <v>225</v>
      </c>
      <c r="B619" s="84"/>
      <c r="C619" s="84"/>
      <c r="D619" s="84"/>
      <c r="E619" s="84"/>
      <c r="F619" s="84"/>
      <c r="G619" s="84"/>
      <c r="H619" s="2">
        <v>292</v>
      </c>
    </row>
    <row r="620" spans="1:10" x14ac:dyDescent="0.25">
      <c r="H620" s="2"/>
    </row>
    <row r="621" spans="1:10" x14ac:dyDescent="0.25">
      <c r="A621" s="84" t="s">
        <v>226</v>
      </c>
      <c r="B621" s="84"/>
      <c r="C621" s="84"/>
      <c r="D621" s="84"/>
      <c r="E621" s="84"/>
      <c r="F621" s="84"/>
      <c r="G621" s="84"/>
      <c r="H621" s="2"/>
    </row>
    <row r="622" spans="1:10" x14ac:dyDescent="0.25">
      <c r="A622" s="84" t="s">
        <v>227</v>
      </c>
      <c r="B622" s="84"/>
      <c r="C622" s="84"/>
      <c r="D622" s="84"/>
      <c r="E622" s="84"/>
      <c r="F622" s="84"/>
      <c r="G622" s="84"/>
      <c r="H622" s="2">
        <f>160*1.2</f>
        <v>192</v>
      </c>
    </row>
    <row r="623" spans="1:10" x14ac:dyDescent="0.25">
      <c r="A623" s="84" t="s">
        <v>228</v>
      </c>
      <c r="B623" s="84"/>
      <c r="C623" s="84"/>
      <c r="D623" s="84"/>
      <c r="E623" s="84"/>
      <c r="F623" s="84"/>
      <c r="G623" s="84"/>
      <c r="H623" s="2">
        <f>160*1.2</f>
        <v>192</v>
      </c>
    </row>
    <row r="624" spans="1:10" x14ac:dyDescent="0.25">
      <c r="A624" s="84" t="s">
        <v>229</v>
      </c>
      <c r="B624" s="84"/>
      <c r="C624" s="84"/>
      <c r="D624" s="84"/>
      <c r="E624" s="84"/>
      <c r="F624" s="84"/>
      <c r="G624" s="84"/>
      <c r="H624" s="2">
        <f>99*1.2</f>
        <v>118.8</v>
      </c>
    </row>
    <row r="625" spans="1:10" x14ac:dyDescent="0.25">
      <c r="H625" s="2"/>
    </row>
    <row r="626" spans="1:10" x14ac:dyDescent="0.25">
      <c r="A626" s="84" t="s">
        <v>590</v>
      </c>
      <c r="B626" s="84"/>
      <c r="C626" s="84"/>
      <c r="D626" s="84"/>
      <c r="E626" s="84"/>
      <c r="F626" s="84"/>
      <c r="G626" s="84"/>
    </row>
    <row r="628" spans="1:10" ht="45" customHeight="1" x14ac:dyDescent="0.25">
      <c r="A628" s="84" t="s">
        <v>591</v>
      </c>
      <c r="B628" s="84"/>
      <c r="C628" s="84"/>
      <c r="D628" s="84"/>
      <c r="E628" s="84"/>
      <c r="F628" s="84"/>
      <c r="G628" s="84"/>
      <c r="H628" s="84"/>
    </row>
    <row r="630" spans="1:10" ht="32.25" customHeight="1" x14ac:dyDescent="0.25">
      <c r="A630" s="84" t="s">
        <v>889</v>
      </c>
      <c r="B630" s="84"/>
      <c r="C630" s="84"/>
      <c r="D630" s="84"/>
      <c r="E630" s="84"/>
      <c r="F630" s="84"/>
      <c r="G630" s="84"/>
      <c r="H630" s="84"/>
    </row>
    <row r="633" spans="1:10" ht="48" customHeight="1" x14ac:dyDescent="0.35">
      <c r="A633" s="105" t="s">
        <v>592</v>
      </c>
      <c r="B633" s="105"/>
      <c r="C633" s="105"/>
      <c r="D633" s="105"/>
      <c r="E633" s="105"/>
      <c r="F633" s="105"/>
      <c r="G633" s="105"/>
      <c r="H633" s="105"/>
    </row>
    <row r="635" spans="1:10" ht="21" x14ac:dyDescent="0.35">
      <c r="A635" s="128" t="s">
        <v>667</v>
      </c>
      <c r="B635" s="128"/>
      <c r="C635" s="128"/>
      <c r="D635" s="128"/>
      <c r="E635" s="128"/>
      <c r="F635" s="128"/>
      <c r="G635" s="128"/>
      <c r="H635" s="128"/>
    </row>
    <row r="637" spans="1:10" ht="77.25" customHeight="1" x14ac:dyDescent="0.25">
      <c r="A637" s="84" t="s">
        <v>897</v>
      </c>
      <c r="B637" s="84"/>
      <c r="C637" s="84"/>
      <c r="D637" s="84"/>
      <c r="E637" s="84"/>
      <c r="F637" s="84"/>
      <c r="G637" s="84"/>
      <c r="H637" s="84"/>
    </row>
    <row r="638" spans="1:10" x14ac:dyDescent="0.25">
      <c r="A638" s="29"/>
      <c r="H638" s="29"/>
    </row>
    <row r="639" spans="1:10" x14ac:dyDescent="0.25">
      <c r="A639" s="29" t="s">
        <v>841</v>
      </c>
      <c r="B639" s="29"/>
      <c r="C639" s="29"/>
      <c r="D639" s="29"/>
      <c r="E639" s="29"/>
      <c r="F639" s="29"/>
      <c r="G639" s="29"/>
      <c r="H639" s="74">
        <f>300*1.8</f>
        <v>540</v>
      </c>
      <c r="J639" s="54"/>
    </row>
    <row r="640" spans="1:10" ht="15" customHeight="1" x14ac:dyDescent="0.25">
      <c r="A640" s="29" t="s">
        <v>842</v>
      </c>
      <c r="B640" s="29"/>
      <c r="C640" s="29"/>
      <c r="D640" s="29"/>
      <c r="E640" s="29"/>
      <c r="F640" s="29"/>
      <c r="G640" s="29"/>
      <c r="H640" s="74">
        <f>320*1.8</f>
        <v>576</v>
      </c>
      <c r="J640" s="54"/>
    </row>
    <row r="641" spans="1:12" x14ac:dyDescent="0.25">
      <c r="A641" s="29" t="s">
        <v>843</v>
      </c>
      <c r="B641" s="29"/>
      <c r="C641" s="29"/>
      <c r="D641" s="29"/>
      <c r="E641" s="29"/>
      <c r="F641" s="29"/>
      <c r="G641" s="29"/>
      <c r="H641" s="74">
        <f>355*1.8</f>
        <v>639</v>
      </c>
      <c r="J641" s="54"/>
      <c r="K641" s="54"/>
    </row>
    <row r="642" spans="1:12" x14ac:dyDescent="0.25">
      <c r="A642" s="29" t="s">
        <v>844</v>
      </c>
      <c r="B642" s="29"/>
      <c r="C642" s="29"/>
      <c r="D642" s="29"/>
      <c r="E642" s="29"/>
      <c r="F642" s="29"/>
      <c r="G642" s="29"/>
      <c r="H642" s="74">
        <f>450*1.8</f>
        <v>810</v>
      </c>
      <c r="J642" s="54"/>
      <c r="K642" s="77"/>
    </row>
    <row r="643" spans="1:12" x14ac:dyDescent="0.25">
      <c r="A643" s="29" t="s">
        <v>845</v>
      </c>
      <c r="B643" s="29"/>
      <c r="C643" s="29"/>
      <c r="D643" s="29"/>
      <c r="E643" s="29"/>
      <c r="F643" s="29"/>
      <c r="G643" s="29"/>
      <c r="H643" s="74">
        <f>570*1.8</f>
        <v>1026</v>
      </c>
      <c r="J643" s="54"/>
    </row>
    <row r="644" spans="1:12" x14ac:dyDescent="0.25">
      <c r="H644" s="74"/>
    </row>
    <row r="645" spans="1:12" x14ac:dyDescent="0.25">
      <c r="A645" s="103" t="s">
        <v>780</v>
      </c>
      <c r="B645" s="103"/>
      <c r="C645" s="103"/>
      <c r="D645" s="103"/>
      <c r="E645" s="103"/>
      <c r="F645" s="103"/>
      <c r="G645" s="103"/>
      <c r="H645" s="103"/>
      <c r="L645" s="76"/>
    </row>
    <row r="646" spans="1:12" ht="30" customHeight="1" x14ac:dyDescent="0.25">
      <c r="A646" s="84" t="s">
        <v>781</v>
      </c>
      <c r="B646" s="84"/>
      <c r="C646" s="84"/>
      <c r="D646" s="84"/>
      <c r="E646" s="84"/>
      <c r="F646" s="84"/>
      <c r="G646" s="84"/>
      <c r="H646" s="84"/>
      <c r="I646" s="24"/>
      <c r="L646" s="76"/>
    </row>
    <row r="647" spans="1:12" ht="29.25" customHeight="1" x14ac:dyDescent="0.25">
      <c r="A647" s="84" t="s">
        <v>773</v>
      </c>
      <c r="B647" s="84"/>
      <c r="C647" s="84"/>
      <c r="D647" s="84"/>
      <c r="E647" s="84"/>
      <c r="F647" s="84"/>
      <c r="G647" s="84"/>
      <c r="H647" s="84"/>
      <c r="I647" s="24"/>
    </row>
    <row r="648" spans="1:12" x14ac:dyDescent="0.25">
      <c r="I648" s="24"/>
    </row>
    <row r="649" spans="1:12" ht="35.25" customHeight="1" x14ac:dyDescent="0.35">
      <c r="A649" s="105" t="s">
        <v>593</v>
      </c>
      <c r="B649" s="105"/>
      <c r="C649" s="105"/>
      <c r="D649" s="105"/>
      <c r="E649" s="105"/>
      <c r="F649" s="105"/>
      <c r="G649" s="105"/>
      <c r="H649" s="105"/>
    </row>
    <row r="650" spans="1:12" ht="28.5" customHeight="1" x14ac:dyDescent="0.25">
      <c r="J650" s="54"/>
    </row>
    <row r="651" spans="1:12" ht="21" x14ac:dyDescent="0.35">
      <c r="A651" s="93" t="s">
        <v>668</v>
      </c>
      <c r="B651" s="93"/>
      <c r="C651" s="93"/>
      <c r="D651" s="93"/>
      <c r="E651" s="93"/>
      <c r="F651" s="93"/>
      <c r="G651" s="93"/>
      <c r="H651" s="93"/>
    </row>
    <row r="653" spans="1:12" ht="30" customHeight="1" x14ac:dyDescent="0.25">
      <c r="A653" s="100" t="s">
        <v>669</v>
      </c>
      <c r="B653" s="100"/>
      <c r="C653" s="100"/>
      <c r="D653" s="100"/>
      <c r="E653" s="100"/>
      <c r="F653" s="100"/>
      <c r="G653" s="100"/>
      <c r="H653" s="100"/>
    </row>
    <row r="655" spans="1:12" x14ac:dyDescent="0.25">
      <c r="A655" s="84" t="s">
        <v>670</v>
      </c>
      <c r="B655" s="84"/>
      <c r="C655" s="84"/>
      <c r="D655" s="84"/>
      <c r="E655" s="84"/>
      <c r="F655" s="84"/>
      <c r="G655" s="84"/>
      <c r="H655" s="2">
        <f>484*1.8</f>
        <v>871.2</v>
      </c>
    </row>
    <row r="656" spans="1:12" x14ac:dyDescent="0.25">
      <c r="A656" s="84" t="s">
        <v>230</v>
      </c>
      <c r="B656" s="84"/>
      <c r="C656" s="84"/>
      <c r="D656" s="84"/>
      <c r="E656" s="84"/>
      <c r="F656" s="84"/>
      <c r="G656" s="84"/>
      <c r="H656" s="2">
        <f>623*1.8</f>
        <v>1121.4000000000001</v>
      </c>
    </row>
    <row r="657" spans="1:9" x14ac:dyDescent="0.25">
      <c r="A657" s="84" t="s">
        <v>231</v>
      </c>
      <c r="B657" s="84"/>
      <c r="C657" s="84"/>
      <c r="D657" s="84"/>
      <c r="E657" s="84"/>
      <c r="F657" s="84"/>
      <c r="G657" s="84"/>
      <c r="H657" s="2">
        <f>1246*1.8</f>
        <v>2242.8000000000002</v>
      </c>
    </row>
    <row r="658" spans="1:9" x14ac:dyDescent="0.25">
      <c r="A658" s="84" t="s">
        <v>232</v>
      </c>
      <c r="B658" s="84"/>
      <c r="C658" s="84"/>
      <c r="D658" s="84"/>
      <c r="E658" s="84"/>
      <c r="F658" s="84"/>
      <c r="G658" s="84"/>
      <c r="H658" s="2">
        <f>1518*1.8</f>
        <v>2732.4</v>
      </c>
    </row>
    <row r="659" spans="1:9" x14ac:dyDescent="0.25">
      <c r="A659" s="84" t="s">
        <v>233</v>
      </c>
      <c r="B659" s="84"/>
      <c r="C659" s="84"/>
      <c r="D659" s="84"/>
      <c r="E659" s="84"/>
      <c r="F659" s="84"/>
      <c r="G659" s="84"/>
      <c r="H659" s="2">
        <f>623*1.8</f>
        <v>1121.4000000000001</v>
      </c>
    </row>
    <row r="660" spans="1:9" x14ac:dyDescent="0.25">
      <c r="A660" s="84" t="s">
        <v>234</v>
      </c>
      <c r="B660" s="84"/>
      <c r="C660" s="84"/>
      <c r="D660" s="84"/>
      <c r="E660" s="84"/>
      <c r="F660" s="84"/>
      <c r="G660" s="84"/>
      <c r="H660" s="2">
        <f>811*1.8</f>
        <v>1459.8</v>
      </c>
    </row>
    <row r="661" spans="1:9" x14ac:dyDescent="0.25">
      <c r="A661" s="84" t="s">
        <v>235</v>
      </c>
      <c r="B661" s="84"/>
      <c r="C661" s="84"/>
      <c r="D661" s="84"/>
      <c r="E661" s="84"/>
      <c r="F661" s="84"/>
      <c r="G661" s="84"/>
      <c r="H661" s="2">
        <f>380*1.8</f>
        <v>684</v>
      </c>
    </row>
    <row r="662" spans="1:9" x14ac:dyDescent="0.25">
      <c r="A662" s="84" t="s">
        <v>236</v>
      </c>
      <c r="B662" s="84"/>
      <c r="C662" s="84"/>
      <c r="D662" s="84"/>
      <c r="E662" s="84"/>
      <c r="F662" s="84"/>
      <c r="G662" s="84"/>
      <c r="H662" s="2">
        <f>1628*1.8</f>
        <v>2930.4</v>
      </c>
    </row>
    <row r="663" spans="1:9" x14ac:dyDescent="0.25">
      <c r="A663" s="84" t="s">
        <v>237</v>
      </c>
      <c r="B663" s="84"/>
      <c r="C663" s="84"/>
      <c r="D663" s="84"/>
      <c r="E663" s="84"/>
      <c r="F663" s="84"/>
      <c r="G663" s="84"/>
      <c r="H663" s="2">
        <f>2494*1.8</f>
        <v>4489.2</v>
      </c>
    </row>
    <row r="664" spans="1:9" x14ac:dyDescent="0.25">
      <c r="A664" s="84" t="s">
        <v>238</v>
      </c>
      <c r="B664" s="84"/>
      <c r="C664" s="84"/>
      <c r="D664" s="84"/>
      <c r="E664" s="84"/>
      <c r="F664" s="84"/>
      <c r="G664" s="84"/>
      <c r="H664" s="2">
        <f>3796*1.8</f>
        <v>6832.8</v>
      </c>
    </row>
    <row r="665" spans="1:9" x14ac:dyDescent="0.25">
      <c r="A665" s="84" t="s">
        <v>239</v>
      </c>
      <c r="B665" s="84"/>
      <c r="C665" s="84"/>
      <c r="D665" s="84"/>
      <c r="E665" s="84"/>
      <c r="F665" s="84"/>
      <c r="G665" s="84"/>
      <c r="H665" s="2">
        <f>3796*1.8</f>
        <v>6832.8</v>
      </c>
      <c r="I665" s="25"/>
    </row>
    <row r="666" spans="1:9" x14ac:dyDescent="0.25">
      <c r="A666" s="84" t="s">
        <v>240</v>
      </c>
      <c r="B666" s="84"/>
      <c r="C666" s="84"/>
      <c r="D666" s="84"/>
      <c r="E666" s="84"/>
      <c r="F666" s="84"/>
      <c r="G666" s="84"/>
      <c r="H666" s="2">
        <f>4339*1.8</f>
        <v>7810.2</v>
      </c>
    </row>
    <row r="667" spans="1:9" x14ac:dyDescent="0.25">
      <c r="A667" s="84" t="s">
        <v>241</v>
      </c>
      <c r="B667" s="84"/>
      <c r="C667" s="84"/>
      <c r="D667" s="84"/>
      <c r="E667" s="84"/>
      <c r="F667" s="84"/>
      <c r="G667" s="84"/>
      <c r="H667" s="2">
        <f>5639*1.8</f>
        <v>10150.200000000001</v>
      </c>
    </row>
    <row r="668" spans="1:9" x14ac:dyDescent="0.25">
      <c r="A668" s="84" t="s">
        <v>242</v>
      </c>
      <c r="B668" s="84"/>
      <c r="C668" s="84"/>
      <c r="D668" s="84"/>
      <c r="E668" s="84"/>
      <c r="F668" s="84"/>
      <c r="G668" s="84"/>
      <c r="H668" s="2">
        <f>623*1.8</f>
        <v>1121.4000000000001</v>
      </c>
    </row>
    <row r="669" spans="1:9" x14ac:dyDescent="0.25">
      <c r="A669" s="84" t="s">
        <v>243</v>
      </c>
      <c r="B669" s="84"/>
      <c r="C669" s="84"/>
      <c r="D669" s="84"/>
      <c r="E669" s="84"/>
      <c r="F669" s="84"/>
      <c r="G669" s="84"/>
      <c r="H669" s="2">
        <f>380*1.8</f>
        <v>684</v>
      </c>
    </row>
    <row r="670" spans="1:9" x14ac:dyDescent="0.25">
      <c r="A670" s="84" t="s">
        <v>244</v>
      </c>
      <c r="B670" s="84"/>
      <c r="C670" s="84"/>
      <c r="D670" s="84"/>
      <c r="E670" s="84"/>
      <c r="F670" s="84"/>
      <c r="G670" s="84"/>
      <c r="H670" s="2">
        <f>1246*1.8</f>
        <v>2242.8000000000002</v>
      </c>
    </row>
    <row r="671" spans="1:9" x14ac:dyDescent="0.25">
      <c r="A671" s="84" t="s">
        <v>245</v>
      </c>
      <c r="B671" s="84"/>
      <c r="C671" s="84"/>
      <c r="D671" s="84"/>
      <c r="E671" s="84"/>
      <c r="F671" s="84"/>
      <c r="G671" s="84"/>
      <c r="H671" s="2">
        <f>2494*1.8</f>
        <v>4489.2</v>
      </c>
    </row>
    <row r="672" spans="1:9" x14ac:dyDescent="0.25">
      <c r="A672" s="84" t="s">
        <v>246</v>
      </c>
      <c r="B672" s="84"/>
      <c r="C672" s="84"/>
      <c r="D672" s="84"/>
      <c r="E672" s="84"/>
      <c r="F672" s="84"/>
      <c r="G672" s="84"/>
      <c r="H672" s="2">
        <f>1570*1.8</f>
        <v>2826</v>
      </c>
    </row>
    <row r="673" spans="1:8" x14ac:dyDescent="0.25">
      <c r="A673" s="84" t="s">
        <v>247</v>
      </c>
      <c r="B673" s="84"/>
      <c r="C673" s="84"/>
      <c r="D673" s="84"/>
      <c r="E673" s="84"/>
      <c r="F673" s="84"/>
      <c r="G673" s="84"/>
      <c r="H673" s="2">
        <f>1319*1.8</f>
        <v>2374.2000000000003</v>
      </c>
    </row>
    <row r="676" spans="1:8" ht="21" x14ac:dyDescent="0.35">
      <c r="A676" s="105" t="s">
        <v>594</v>
      </c>
      <c r="B676" s="105"/>
      <c r="C676" s="105"/>
      <c r="D676" s="105"/>
      <c r="E676" s="105"/>
      <c r="F676" s="105"/>
      <c r="G676" s="105"/>
      <c r="H676" s="105"/>
    </row>
    <row r="678" spans="1:8" ht="21" x14ac:dyDescent="0.35">
      <c r="A678" s="109" t="s">
        <v>248</v>
      </c>
      <c r="B678" s="109"/>
      <c r="C678" s="109"/>
      <c r="D678" s="109"/>
      <c r="E678" s="109"/>
      <c r="F678" s="109"/>
      <c r="G678" s="109"/>
      <c r="H678" s="109"/>
    </row>
    <row r="679" spans="1:8" ht="65.25" customHeight="1" x14ac:dyDescent="0.25">
      <c r="A679" s="100" t="s">
        <v>600</v>
      </c>
      <c r="B679" s="100"/>
      <c r="C679" s="100"/>
      <c r="D679" s="100"/>
      <c r="E679" s="100"/>
      <c r="F679" s="100"/>
      <c r="G679" s="100"/>
      <c r="H679" s="100"/>
    </row>
    <row r="680" spans="1:8" x14ac:dyDescent="0.25">
      <c r="A680" s="84" t="s">
        <v>249</v>
      </c>
      <c r="B680" s="84"/>
      <c r="C680" s="84"/>
      <c r="D680" s="84"/>
      <c r="E680" s="84"/>
      <c r="F680" s="84"/>
      <c r="G680" s="84"/>
      <c r="H680" s="84"/>
    </row>
    <row r="682" spans="1:8" ht="88.5" customHeight="1" x14ac:dyDescent="0.25">
      <c r="F682" s="26" t="s">
        <v>250</v>
      </c>
      <c r="G682" s="26" t="s">
        <v>251</v>
      </c>
      <c r="H682" s="26" t="s">
        <v>252</v>
      </c>
    </row>
    <row r="683" spans="1:8" x14ac:dyDescent="0.25">
      <c r="F683" s="1">
        <v>5</v>
      </c>
      <c r="G683" s="1">
        <v>130</v>
      </c>
      <c r="H683" s="2">
        <f>1428*1.8</f>
        <v>2570.4</v>
      </c>
    </row>
    <row r="684" spans="1:8" x14ac:dyDescent="0.25">
      <c r="F684" s="1">
        <v>6</v>
      </c>
      <c r="G684" s="1">
        <v>156</v>
      </c>
      <c r="H684" s="2">
        <f>1712*1.8</f>
        <v>3081.6</v>
      </c>
    </row>
    <row r="685" spans="1:8" x14ac:dyDescent="0.25">
      <c r="F685" s="1">
        <v>8</v>
      </c>
      <c r="G685" s="1">
        <v>208</v>
      </c>
      <c r="H685" s="2">
        <f>2285*1.8</f>
        <v>4113</v>
      </c>
    </row>
    <row r="686" spans="1:8" x14ac:dyDescent="0.25">
      <c r="C686" s="1" t="s">
        <v>253</v>
      </c>
      <c r="F686" s="1">
        <v>10</v>
      </c>
      <c r="G686" s="1">
        <v>260</v>
      </c>
      <c r="H686" s="2">
        <f>2853*1.8</f>
        <v>5135.4000000000005</v>
      </c>
    </row>
    <row r="687" spans="1:8" x14ac:dyDescent="0.25">
      <c r="C687" s="1" t="s">
        <v>96</v>
      </c>
      <c r="F687" s="1">
        <v>15</v>
      </c>
      <c r="G687" s="1">
        <v>390</v>
      </c>
      <c r="H687" s="2">
        <f>4282*1.8</f>
        <v>7707.6</v>
      </c>
    </row>
    <row r="689" spans="1:8" x14ac:dyDescent="0.25">
      <c r="A689" s="84" t="s">
        <v>601</v>
      </c>
      <c r="B689" s="84"/>
      <c r="C689" s="84"/>
      <c r="D689" s="84"/>
      <c r="E689" s="84"/>
      <c r="F689" s="84"/>
      <c r="G689" s="84"/>
      <c r="H689" s="84"/>
    </row>
    <row r="690" spans="1:8" ht="45" x14ac:dyDescent="0.25">
      <c r="F690" s="27" t="s">
        <v>602</v>
      </c>
      <c r="G690" s="27" t="s">
        <v>254</v>
      </c>
      <c r="H690" s="27"/>
    </row>
    <row r="691" spans="1:8" x14ac:dyDescent="0.25">
      <c r="F691" s="1" t="s">
        <v>255</v>
      </c>
      <c r="H691" s="2">
        <f>1*1.8</f>
        <v>1.8</v>
      </c>
    </row>
    <row r="692" spans="1:8" x14ac:dyDescent="0.25">
      <c r="F692" s="1" t="s">
        <v>256</v>
      </c>
      <c r="H692" s="2">
        <f>7*1.8</f>
        <v>12.6</v>
      </c>
    </row>
    <row r="693" spans="1:8" x14ac:dyDescent="0.25">
      <c r="F693" s="1" t="s">
        <v>257</v>
      </c>
      <c r="H693" s="2">
        <f>9*1.8</f>
        <v>16.2</v>
      </c>
    </row>
    <row r="694" spans="1:8" x14ac:dyDescent="0.25">
      <c r="F694" s="1" t="s">
        <v>258</v>
      </c>
      <c r="H694" s="2">
        <f>9*1.8</f>
        <v>16.2</v>
      </c>
    </row>
    <row r="695" spans="1:8" x14ac:dyDescent="0.25">
      <c r="F695" s="1" t="s">
        <v>259</v>
      </c>
      <c r="H695" s="2">
        <f>10*1.8</f>
        <v>18</v>
      </c>
    </row>
    <row r="696" spans="1:8" x14ac:dyDescent="0.25">
      <c r="F696" s="1" t="s">
        <v>260</v>
      </c>
      <c r="H696" s="2">
        <f>1*1.8</f>
        <v>1.8</v>
      </c>
    </row>
    <row r="697" spans="1:8" x14ac:dyDescent="0.25">
      <c r="F697" s="1" t="s">
        <v>261</v>
      </c>
      <c r="H697" s="2">
        <f>13*1.8</f>
        <v>23.400000000000002</v>
      </c>
    </row>
    <row r="698" spans="1:8" x14ac:dyDescent="0.25">
      <c r="F698" s="1" t="s">
        <v>262</v>
      </c>
      <c r="H698" s="2">
        <f>13*1.8</f>
        <v>23.400000000000002</v>
      </c>
    </row>
    <row r="699" spans="1:8" x14ac:dyDescent="0.25">
      <c r="F699" s="1" t="s">
        <v>263</v>
      </c>
      <c r="H699" s="2">
        <f>15*1.8</f>
        <v>27</v>
      </c>
    </row>
    <row r="700" spans="1:8" x14ac:dyDescent="0.25">
      <c r="F700" s="1" t="s">
        <v>264</v>
      </c>
      <c r="H700" s="2">
        <f>16*1.8</f>
        <v>28.8</v>
      </c>
    </row>
    <row r="701" spans="1:8" x14ac:dyDescent="0.25">
      <c r="F701" s="1" t="s">
        <v>265</v>
      </c>
      <c r="H701" s="2">
        <f>18*1.8</f>
        <v>32.4</v>
      </c>
    </row>
    <row r="702" spans="1:8" x14ac:dyDescent="0.25">
      <c r="F702" s="1" t="s">
        <v>266</v>
      </c>
      <c r="H702" s="2">
        <f>19*1.8</f>
        <v>34.200000000000003</v>
      </c>
    </row>
    <row r="703" spans="1:8" x14ac:dyDescent="0.25">
      <c r="F703" s="1" t="s">
        <v>267</v>
      </c>
      <c r="H703" s="2">
        <v>34</v>
      </c>
    </row>
    <row r="704" spans="1:8" x14ac:dyDescent="0.25">
      <c r="F704" s="1" t="s">
        <v>268</v>
      </c>
      <c r="H704" s="2">
        <f>21*1.8</f>
        <v>37.800000000000004</v>
      </c>
    </row>
    <row r="705" spans="1:8" x14ac:dyDescent="0.25">
      <c r="F705" s="1" t="s">
        <v>269</v>
      </c>
      <c r="H705" s="2">
        <f>22*1.8</f>
        <v>39.6</v>
      </c>
    </row>
    <row r="707" spans="1:8" x14ac:dyDescent="0.25">
      <c r="A707" s="84" t="s">
        <v>603</v>
      </c>
      <c r="B707" s="84"/>
      <c r="C707" s="84"/>
      <c r="D707" s="84"/>
      <c r="E707" s="84"/>
      <c r="F707" s="84"/>
      <c r="G707" s="84"/>
      <c r="H707" s="84"/>
    </row>
    <row r="708" spans="1:8" ht="27.75" customHeight="1" x14ac:dyDescent="0.25">
      <c r="A708" s="100" t="s">
        <v>604</v>
      </c>
      <c r="B708" s="100"/>
      <c r="C708" s="100"/>
      <c r="D708" s="100"/>
      <c r="E708" s="100"/>
      <c r="F708" s="100"/>
      <c r="G708" s="100"/>
      <c r="H708" s="100"/>
    </row>
    <row r="709" spans="1:8" x14ac:dyDescent="0.25">
      <c r="A709" s="84" t="s">
        <v>605</v>
      </c>
      <c r="B709" s="84"/>
      <c r="C709" s="84"/>
      <c r="D709" s="84"/>
      <c r="E709" s="84"/>
      <c r="F709" s="84"/>
      <c r="G709" s="84"/>
      <c r="H709" s="84"/>
    </row>
    <row r="710" spans="1:8" x14ac:dyDescent="0.25">
      <c r="A710" s="100" t="s">
        <v>606</v>
      </c>
      <c r="B710" s="100"/>
      <c r="C710" s="100"/>
      <c r="D710" s="100"/>
      <c r="E710" s="100"/>
      <c r="F710" s="100"/>
      <c r="G710" s="100"/>
      <c r="H710" s="100"/>
    </row>
    <row r="711" spans="1:8" ht="48" customHeight="1" x14ac:dyDescent="0.25">
      <c r="A711" s="127" t="s">
        <v>607</v>
      </c>
      <c r="B711" s="127"/>
      <c r="C711" s="127"/>
      <c r="D711" s="127"/>
      <c r="E711" s="127"/>
      <c r="F711" s="127"/>
      <c r="G711" s="127"/>
      <c r="H711" s="127"/>
    </row>
    <row r="712" spans="1:8" ht="43.5" customHeight="1" x14ac:dyDescent="0.25">
      <c r="A712" s="100" t="s">
        <v>671</v>
      </c>
      <c r="B712" s="100"/>
      <c r="C712" s="100"/>
      <c r="D712" s="100"/>
      <c r="E712" s="100"/>
      <c r="F712" s="100"/>
      <c r="G712" s="100"/>
      <c r="H712" s="100"/>
    </row>
    <row r="713" spans="1:8" x14ac:dyDescent="0.25">
      <c r="A713" s="100" t="s">
        <v>672</v>
      </c>
      <c r="B713" s="100"/>
      <c r="C713" s="100"/>
      <c r="D713" s="100"/>
      <c r="E713" s="100"/>
      <c r="F713" s="100"/>
      <c r="G713" s="100"/>
      <c r="H713" s="100"/>
    </row>
    <row r="714" spans="1:8" ht="35.25" customHeight="1" x14ac:dyDescent="0.25">
      <c r="A714" s="100" t="s">
        <v>673</v>
      </c>
      <c r="B714" s="100"/>
      <c r="C714" s="100"/>
      <c r="D714" s="100"/>
      <c r="E714" s="100"/>
      <c r="F714" s="100"/>
      <c r="G714" s="100"/>
      <c r="H714" s="100"/>
    </row>
    <row r="715" spans="1:8" ht="37.5" customHeight="1" x14ac:dyDescent="0.25">
      <c r="A715" s="100" t="s">
        <v>674</v>
      </c>
      <c r="B715" s="100"/>
      <c r="C715" s="100"/>
      <c r="D715" s="100"/>
      <c r="E715" s="100"/>
      <c r="F715" s="100"/>
      <c r="G715" s="100"/>
      <c r="H715" s="100"/>
    </row>
    <row r="716" spans="1:8" x14ac:dyDescent="0.25">
      <c r="A716" s="4"/>
      <c r="B716" s="4"/>
      <c r="C716" s="4"/>
      <c r="D716" s="4"/>
      <c r="E716" s="4"/>
      <c r="F716" s="4"/>
      <c r="G716" s="4"/>
      <c r="H716" s="55"/>
    </row>
    <row r="717" spans="1:8" ht="36" customHeight="1" x14ac:dyDescent="0.35">
      <c r="A717" s="105" t="s">
        <v>608</v>
      </c>
      <c r="B717" s="105"/>
      <c r="C717" s="105"/>
      <c r="D717" s="105"/>
      <c r="E717" s="105"/>
      <c r="F717" s="105"/>
      <c r="G717" s="105"/>
      <c r="H717" s="105"/>
    </row>
    <row r="718" spans="1:8" ht="12.75" customHeight="1" x14ac:dyDescent="0.35">
      <c r="A718" s="28"/>
      <c r="B718" s="28"/>
      <c r="C718" s="28"/>
      <c r="D718" s="28"/>
      <c r="E718" s="28"/>
      <c r="F718" s="28"/>
      <c r="G718" s="28"/>
      <c r="H718" s="28"/>
    </row>
    <row r="719" spans="1:8" ht="33" customHeight="1" x14ac:dyDescent="0.35">
      <c r="A719" s="93" t="s">
        <v>675</v>
      </c>
      <c r="B719" s="93"/>
      <c r="C719" s="93"/>
      <c r="D719" s="93"/>
      <c r="E719" s="93"/>
      <c r="F719" s="93"/>
      <c r="G719" s="93"/>
      <c r="H719" s="93"/>
    </row>
    <row r="720" spans="1:8" ht="21" x14ac:dyDescent="0.35">
      <c r="A720" s="28"/>
      <c r="B720" s="28"/>
      <c r="C720" s="28"/>
      <c r="D720" s="28"/>
      <c r="E720" s="28"/>
      <c r="F720" s="28"/>
      <c r="G720" s="28"/>
      <c r="H720" s="28"/>
    </row>
    <row r="721" spans="1:12" s="29" customFormat="1" ht="33.75" customHeight="1" x14ac:dyDescent="0.25">
      <c r="A721" s="88" t="s">
        <v>609</v>
      </c>
      <c r="B721" s="88"/>
      <c r="C721" s="88"/>
      <c r="D721" s="88"/>
      <c r="E721" s="88"/>
      <c r="F721" s="88"/>
      <c r="G721" s="88"/>
      <c r="H721" s="88"/>
      <c r="L721" s="48"/>
    </row>
    <row r="722" spans="1:12" ht="21" customHeight="1" x14ac:dyDescent="0.25">
      <c r="A722" s="29"/>
      <c r="B722" s="29"/>
      <c r="C722" s="29"/>
      <c r="D722" s="29"/>
      <c r="E722" s="29"/>
      <c r="F722" s="29"/>
      <c r="G722" s="29"/>
      <c r="H722" s="29"/>
    </row>
    <row r="723" spans="1:12" s="29" customFormat="1" x14ac:dyDescent="0.25">
      <c r="A723" s="108" t="s">
        <v>270</v>
      </c>
      <c r="B723" s="108"/>
      <c r="C723" s="108"/>
      <c r="D723" s="108"/>
      <c r="E723" s="108"/>
      <c r="F723" s="108"/>
      <c r="G723" s="108"/>
      <c r="L723" s="48"/>
    </row>
    <row r="724" spans="1:12" s="29" customFormat="1" x14ac:dyDescent="0.25">
      <c r="A724" s="89" t="s">
        <v>271</v>
      </c>
      <c r="B724" s="89"/>
      <c r="C724" s="89"/>
      <c r="D724" s="89"/>
      <c r="E724" s="89"/>
      <c r="F724" s="89"/>
      <c r="G724" s="89"/>
      <c r="H724" s="3">
        <f>496*1.8</f>
        <v>892.80000000000007</v>
      </c>
      <c r="L724" s="48"/>
    </row>
    <row r="725" spans="1:12" s="29" customFormat="1" x14ac:dyDescent="0.25">
      <c r="A725" s="89" t="s">
        <v>272</v>
      </c>
      <c r="B725" s="89"/>
      <c r="C725" s="89"/>
      <c r="D725" s="89"/>
      <c r="E725" s="89"/>
      <c r="F725" s="89"/>
      <c r="G725" s="89"/>
      <c r="H725" s="3">
        <f>980*1.8</f>
        <v>1764</v>
      </c>
      <c r="L725" s="48"/>
    </row>
    <row r="726" spans="1:12" s="29" customFormat="1" x14ac:dyDescent="0.25">
      <c r="A726" s="89" t="s">
        <v>273</v>
      </c>
      <c r="B726" s="89"/>
      <c r="C726" s="89"/>
      <c r="D726" s="89"/>
      <c r="E726" s="89"/>
      <c r="F726" s="89"/>
      <c r="G726" s="89"/>
      <c r="H726" s="3">
        <f>1958*1.8</f>
        <v>3524.4</v>
      </c>
      <c r="L726" s="48"/>
    </row>
    <row r="727" spans="1:12" s="29" customFormat="1" x14ac:dyDescent="0.25">
      <c r="A727" s="89" t="s">
        <v>274</v>
      </c>
      <c r="B727" s="89"/>
      <c r="C727" s="89"/>
      <c r="D727" s="89"/>
      <c r="E727" s="89"/>
      <c r="F727" s="89"/>
      <c r="G727" s="89"/>
      <c r="H727" s="3">
        <f>9790*1.8</f>
        <v>17622</v>
      </c>
      <c r="L727" s="48"/>
    </row>
    <row r="728" spans="1:12" s="29" customFormat="1" x14ac:dyDescent="0.25">
      <c r="A728" s="89" t="s">
        <v>275</v>
      </c>
      <c r="B728" s="89"/>
      <c r="C728" s="89"/>
      <c r="D728" s="89"/>
      <c r="E728" s="89"/>
      <c r="F728" s="89"/>
      <c r="G728" s="89"/>
      <c r="H728" s="3">
        <f>19579*1.8</f>
        <v>35242.200000000004</v>
      </c>
      <c r="L728" s="48"/>
    </row>
    <row r="729" spans="1:12" s="29" customFormat="1" x14ac:dyDescent="0.25">
      <c r="H729" s="3"/>
      <c r="L729" s="48"/>
    </row>
    <row r="730" spans="1:12" s="29" customFormat="1" x14ac:dyDescent="0.25">
      <c r="A730" s="107" t="s">
        <v>276</v>
      </c>
      <c r="B730" s="107"/>
      <c r="C730" s="107"/>
      <c r="D730" s="107"/>
      <c r="E730" s="107"/>
      <c r="F730" s="107"/>
      <c r="G730" s="107"/>
      <c r="H730" s="3"/>
      <c r="L730" s="48"/>
    </row>
    <row r="731" spans="1:12" s="29" customFormat="1" x14ac:dyDescent="0.25">
      <c r="A731" s="89" t="s">
        <v>277</v>
      </c>
      <c r="B731" s="89"/>
      <c r="C731" s="89"/>
      <c r="D731" s="89"/>
      <c r="E731" s="89"/>
      <c r="F731" s="89"/>
      <c r="G731" s="89"/>
      <c r="H731" s="3">
        <f>687*1.8</f>
        <v>1236.6000000000001</v>
      </c>
      <c r="L731" s="48"/>
    </row>
    <row r="732" spans="1:12" s="29" customFormat="1" ht="13.5" customHeight="1" x14ac:dyDescent="0.25">
      <c r="A732" s="89" t="s">
        <v>278</v>
      </c>
      <c r="B732" s="89"/>
      <c r="C732" s="89"/>
      <c r="D732" s="89"/>
      <c r="E732" s="89"/>
      <c r="F732" s="89"/>
      <c r="G732" s="89"/>
      <c r="H732" s="3">
        <f>1273*1.8</f>
        <v>2291.4</v>
      </c>
      <c r="L732" s="48"/>
    </row>
    <row r="733" spans="1:12" s="29" customFormat="1" x14ac:dyDescent="0.25">
      <c r="A733" s="89" t="s">
        <v>279</v>
      </c>
      <c r="B733" s="89"/>
      <c r="C733" s="89"/>
      <c r="D733" s="89"/>
      <c r="E733" s="89"/>
      <c r="F733" s="89"/>
      <c r="G733" s="89"/>
      <c r="H733" s="3">
        <f>2350*1.8</f>
        <v>4230</v>
      </c>
      <c r="L733" s="48"/>
    </row>
    <row r="734" spans="1:12" s="29" customFormat="1" x14ac:dyDescent="0.25">
      <c r="A734" s="89" t="s">
        <v>280</v>
      </c>
      <c r="B734" s="89"/>
      <c r="C734" s="89"/>
      <c r="D734" s="89"/>
      <c r="E734" s="89"/>
      <c r="F734" s="89"/>
      <c r="G734" s="89"/>
      <c r="H734" s="3">
        <f>10572*1.8</f>
        <v>19029.600000000002</v>
      </c>
      <c r="I734" s="30"/>
      <c r="J734" s="30"/>
      <c r="L734" s="48"/>
    </row>
    <row r="735" spans="1:12" s="29" customFormat="1" x14ac:dyDescent="0.25">
      <c r="A735" s="89" t="s">
        <v>281</v>
      </c>
      <c r="B735" s="89"/>
      <c r="C735" s="89"/>
      <c r="D735" s="89"/>
      <c r="E735" s="89"/>
      <c r="F735" s="89"/>
      <c r="G735" s="89"/>
      <c r="H735" s="3">
        <f>20696*1.8</f>
        <v>37252.800000000003</v>
      </c>
      <c r="I735" s="30"/>
      <c r="J735" s="30"/>
      <c r="L735" s="48"/>
    </row>
    <row r="736" spans="1:12" s="29" customFormat="1" x14ac:dyDescent="0.25">
      <c r="A736" s="31"/>
      <c r="B736" s="31"/>
      <c r="C736" s="31"/>
      <c r="D736" s="31"/>
      <c r="E736" s="31"/>
      <c r="F736" s="31"/>
      <c r="G736" s="31"/>
      <c r="H736" s="3"/>
      <c r="I736" s="30"/>
      <c r="J736" s="30"/>
      <c r="L736" s="48"/>
    </row>
    <row r="737" spans="1:12" s="29" customFormat="1" x14ac:dyDescent="0.25">
      <c r="A737" s="107" t="s">
        <v>282</v>
      </c>
      <c r="B737" s="107"/>
      <c r="C737" s="107"/>
      <c r="D737" s="107"/>
      <c r="E737" s="107"/>
      <c r="F737" s="107"/>
      <c r="G737" s="107"/>
      <c r="H737" s="3"/>
      <c r="I737" s="30"/>
      <c r="J737" s="30"/>
      <c r="L737" s="48"/>
    </row>
    <row r="738" spans="1:12" x14ac:dyDescent="0.25">
      <c r="A738" s="89" t="s">
        <v>283</v>
      </c>
      <c r="B738" s="89"/>
      <c r="C738" s="89"/>
      <c r="D738" s="89"/>
      <c r="E738" s="89"/>
      <c r="F738" s="89"/>
      <c r="G738" s="89"/>
      <c r="H738" s="3">
        <f>490*1.8</f>
        <v>882</v>
      </c>
      <c r="I738" s="30"/>
      <c r="J738" s="30"/>
      <c r="K738" s="29"/>
    </row>
    <row r="739" spans="1:12" x14ac:dyDescent="0.25">
      <c r="A739" s="29"/>
      <c r="B739" s="29"/>
      <c r="C739" s="29"/>
      <c r="D739" s="29"/>
      <c r="E739" s="29"/>
      <c r="F739" s="29"/>
      <c r="G739" s="29"/>
      <c r="H739" s="3"/>
      <c r="I739" s="29"/>
      <c r="J739" s="29"/>
      <c r="K739" s="29"/>
    </row>
    <row r="740" spans="1:12" x14ac:dyDescent="0.25">
      <c r="A740" s="36" t="s">
        <v>284</v>
      </c>
      <c r="B740" s="29"/>
      <c r="C740" s="29"/>
      <c r="D740" s="29"/>
      <c r="E740" s="29"/>
      <c r="F740" s="29"/>
      <c r="G740" s="29"/>
      <c r="H740" s="3">
        <f>1319*1.8</f>
        <v>2374.2000000000003</v>
      </c>
      <c r="I740" s="29"/>
      <c r="J740" s="29"/>
      <c r="K740" s="29"/>
    </row>
    <row r="741" spans="1:12" ht="16.5" customHeight="1" x14ac:dyDescent="0.25">
      <c r="A741" s="32"/>
      <c r="B741" s="29"/>
      <c r="C741" s="29"/>
      <c r="D741" s="29"/>
      <c r="E741" s="29"/>
      <c r="F741" s="29"/>
      <c r="G741" s="29"/>
      <c r="H741" s="3"/>
      <c r="I741" s="29"/>
      <c r="J741" s="29"/>
      <c r="K741" s="29"/>
    </row>
    <row r="742" spans="1:12" x14ac:dyDescent="0.25">
      <c r="A742" s="84" t="s">
        <v>837</v>
      </c>
      <c r="B742" s="84"/>
      <c r="C742" s="84"/>
      <c r="D742" s="84"/>
      <c r="E742" s="84"/>
      <c r="F742" s="84"/>
      <c r="G742" s="84"/>
      <c r="H742" s="3">
        <f>12876*1.8</f>
        <v>23176.799999999999</v>
      </c>
      <c r="I742" s="29"/>
      <c r="J742" s="29"/>
      <c r="K742" s="29"/>
    </row>
    <row r="743" spans="1:12" x14ac:dyDescent="0.25">
      <c r="A743" s="88"/>
      <c r="B743" s="88"/>
      <c r="C743" s="88"/>
      <c r="D743" s="88"/>
      <c r="E743" s="88"/>
      <c r="F743" s="88"/>
      <c r="G743" s="69"/>
      <c r="H743" s="3"/>
      <c r="I743" s="29"/>
      <c r="J743" s="29"/>
      <c r="K743" s="29"/>
    </row>
    <row r="744" spans="1:12" x14ac:dyDescent="0.25">
      <c r="A744" s="88"/>
      <c r="B744" s="88"/>
      <c r="C744" s="88"/>
      <c r="D744" s="88"/>
      <c r="E744" s="88"/>
      <c r="F744" s="88"/>
      <c r="G744" s="69"/>
      <c r="H744" s="3"/>
      <c r="I744" s="29"/>
      <c r="J744" s="29"/>
      <c r="K744" s="29"/>
    </row>
    <row r="745" spans="1:12" x14ac:dyDescent="0.25">
      <c r="A745" s="29"/>
      <c r="B745" s="29"/>
      <c r="C745" s="29"/>
      <c r="D745" s="29"/>
      <c r="E745" s="29"/>
      <c r="F745" s="29"/>
      <c r="G745" s="29"/>
      <c r="H745" s="29"/>
      <c r="I745" s="29"/>
      <c r="J745" s="29"/>
      <c r="K745" s="29"/>
    </row>
    <row r="746" spans="1:12" x14ac:dyDescent="0.25">
      <c r="A746" s="29"/>
      <c r="B746" s="29"/>
      <c r="C746" s="29"/>
      <c r="D746" s="29"/>
      <c r="E746" s="29"/>
      <c r="F746" s="29"/>
      <c r="G746" s="29"/>
      <c r="H746" s="29"/>
      <c r="I746" s="29"/>
      <c r="J746" s="29"/>
      <c r="K746" s="29"/>
    </row>
    <row r="747" spans="1:12" ht="21" x14ac:dyDescent="0.35">
      <c r="A747" s="105" t="s">
        <v>610</v>
      </c>
      <c r="B747" s="105"/>
      <c r="C747" s="105"/>
      <c r="D747" s="105"/>
      <c r="E747" s="105"/>
      <c r="F747" s="105"/>
      <c r="G747" s="105"/>
      <c r="H747" s="105"/>
      <c r="I747" s="29"/>
      <c r="J747" s="29"/>
      <c r="K747" s="29"/>
    </row>
    <row r="748" spans="1:12" x14ac:dyDescent="0.25">
      <c r="I748" s="29"/>
      <c r="J748" s="29"/>
      <c r="K748" s="29"/>
    </row>
    <row r="749" spans="1:12" ht="21" x14ac:dyDescent="0.35">
      <c r="A749" s="93" t="s">
        <v>676</v>
      </c>
      <c r="B749" s="93"/>
      <c r="C749" s="93"/>
      <c r="D749" s="93"/>
      <c r="E749" s="93"/>
      <c r="F749" s="93"/>
      <c r="G749" s="93"/>
      <c r="H749" s="93"/>
      <c r="I749" s="29"/>
      <c r="J749" s="29"/>
      <c r="K749" s="29"/>
    </row>
    <row r="750" spans="1:12" x14ac:dyDescent="0.25">
      <c r="I750" s="29"/>
      <c r="J750" s="29"/>
      <c r="K750" s="29"/>
    </row>
    <row r="751" spans="1:12" ht="30.75" customHeight="1" x14ac:dyDescent="0.25">
      <c r="A751" s="84" t="s">
        <v>677</v>
      </c>
      <c r="B751" s="84"/>
      <c r="C751" s="84"/>
      <c r="D751" s="84"/>
      <c r="E751" s="84"/>
      <c r="F751" s="84"/>
      <c r="G751" s="84"/>
      <c r="H751" s="84"/>
      <c r="I751" s="29"/>
      <c r="J751" s="29"/>
      <c r="K751" s="29"/>
    </row>
    <row r="752" spans="1:12" x14ac:dyDescent="0.25">
      <c r="I752" s="29"/>
      <c r="J752" s="29"/>
      <c r="K752" s="29"/>
    </row>
    <row r="753" spans="1:11" x14ac:dyDescent="0.25">
      <c r="A753" s="92" t="s">
        <v>678</v>
      </c>
      <c r="B753" s="92"/>
      <c r="C753" s="92"/>
      <c r="D753" s="92"/>
      <c r="E753" s="92"/>
      <c r="F753" s="92"/>
      <c r="G753" s="92"/>
      <c r="I753" s="29"/>
      <c r="J753" s="29"/>
      <c r="K753" s="29"/>
    </row>
    <row r="754" spans="1:11" x14ac:dyDescent="0.25">
      <c r="A754" s="84" t="s">
        <v>285</v>
      </c>
      <c r="B754" s="84"/>
      <c r="C754" s="84"/>
      <c r="D754" s="84"/>
      <c r="E754" s="84"/>
      <c r="F754" s="84"/>
      <c r="G754" s="84"/>
      <c r="H754" s="2">
        <f>12000*2</f>
        <v>24000</v>
      </c>
      <c r="I754" s="29"/>
      <c r="J754" s="29"/>
      <c r="K754" s="29"/>
    </row>
    <row r="755" spans="1:11" x14ac:dyDescent="0.25">
      <c r="A755" s="84" t="s">
        <v>286</v>
      </c>
      <c r="B755" s="84"/>
      <c r="C755" s="84"/>
      <c r="D755" s="84"/>
      <c r="E755" s="84"/>
      <c r="F755" s="84"/>
      <c r="G755" s="84"/>
      <c r="H755" s="2">
        <v>24000</v>
      </c>
      <c r="I755" s="29"/>
      <c r="J755" s="29"/>
      <c r="K755" s="29"/>
    </row>
    <row r="756" spans="1:11" x14ac:dyDescent="0.25">
      <c r="A756" s="84" t="s">
        <v>501</v>
      </c>
      <c r="B756" s="84"/>
      <c r="C756" s="84"/>
      <c r="D756" s="84"/>
      <c r="E756" s="84"/>
      <c r="F756" s="84"/>
      <c r="G756" s="84"/>
      <c r="H756" s="2">
        <f>8000*2</f>
        <v>16000</v>
      </c>
      <c r="I756" s="29"/>
      <c r="J756" s="29"/>
      <c r="K756" s="29"/>
    </row>
    <row r="757" spans="1:11" x14ac:dyDescent="0.25">
      <c r="A757" s="84" t="s">
        <v>500</v>
      </c>
      <c r="B757" s="84"/>
      <c r="C757" s="84"/>
      <c r="D757" s="84"/>
      <c r="E757" s="84"/>
      <c r="F757" s="84"/>
      <c r="G757" s="84"/>
      <c r="H757" s="2">
        <f>9000*2</f>
        <v>18000</v>
      </c>
      <c r="I757" s="29"/>
      <c r="J757" s="29"/>
      <c r="K757" s="29"/>
    </row>
    <row r="758" spans="1:11" x14ac:dyDescent="0.25">
      <c r="A758" s="84" t="s">
        <v>447</v>
      </c>
      <c r="B758" s="84"/>
      <c r="C758" s="84"/>
      <c r="D758" s="84"/>
      <c r="E758" s="84"/>
      <c r="F758" s="84"/>
      <c r="G758" s="84"/>
      <c r="H758" s="2">
        <f>8000*2</f>
        <v>16000</v>
      </c>
      <c r="I758" s="29"/>
      <c r="J758" s="29"/>
      <c r="K758" s="29"/>
    </row>
    <row r="759" spans="1:11" x14ac:dyDescent="0.25">
      <c r="A759" s="84" t="s">
        <v>482</v>
      </c>
      <c r="B759" s="84"/>
      <c r="C759" s="84"/>
      <c r="D759" s="84"/>
      <c r="E759" s="84"/>
      <c r="F759" s="84"/>
      <c r="G759" s="84"/>
      <c r="H759" s="2">
        <f>4057*2</f>
        <v>8114</v>
      </c>
      <c r="I759" s="29"/>
      <c r="J759" s="47"/>
      <c r="K759" s="29"/>
    </row>
    <row r="760" spans="1:11" x14ac:dyDescent="0.25">
      <c r="A760" s="84" t="s">
        <v>836</v>
      </c>
      <c r="B760" s="84"/>
      <c r="C760" s="84"/>
      <c r="D760" s="84"/>
      <c r="E760" s="84"/>
      <c r="F760" s="84"/>
      <c r="G760" s="84"/>
      <c r="H760" s="2">
        <f>3500*2</f>
        <v>7000</v>
      </c>
      <c r="I760" s="29"/>
      <c r="J760" s="29"/>
      <c r="K760" s="29"/>
    </row>
    <row r="761" spans="1:11" x14ac:dyDescent="0.25">
      <c r="A761" s="84" t="s">
        <v>679</v>
      </c>
      <c r="B761" s="84"/>
      <c r="C761" s="84"/>
      <c r="D761" s="84"/>
      <c r="E761" s="84"/>
      <c r="F761" s="84"/>
      <c r="G761" s="84"/>
      <c r="H761" s="2">
        <f>3500*2</f>
        <v>7000</v>
      </c>
      <c r="I761" s="29"/>
      <c r="J761" s="29"/>
      <c r="K761" s="29"/>
    </row>
    <row r="762" spans="1:11" x14ac:dyDescent="0.25">
      <c r="A762" s="84" t="s">
        <v>503</v>
      </c>
      <c r="B762" s="84"/>
      <c r="C762" s="84"/>
      <c r="D762" s="84"/>
      <c r="E762" s="84"/>
      <c r="F762" s="84"/>
      <c r="G762" s="84"/>
      <c r="H762" s="2">
        <f>4000*2</f>
        <v>8000</v>
      </c>
      <c r="I762" s="29"/>
      <c r="J762" s="29"/>
      <c r="K762" s="29"/>
    </row>
    <row r="763" spans="1:11" x14ac:dyDescent="0.25">
      <c r="A763" s="84" t="s">
        <v>504</v>
      </c>
      <c r="B763" s="84"/>
      <c r="C763" s="84"/>
      <c r="D763" s="84"/>
      <c r="E763" s="84"/>
      <c r="F763" s="84"/>
      <c r="G763" s="84"/>
      <c r="H763" s="2">
        <f>4000*2</f>
        <v>8000</v>
      </c>
      <c r="I763" s="29"/>
      <c r="J763" s="47"/>
      <c r="K763" s="29"/>
    </row>
    <row r="764" spans="1:11" x14ac:dyDescent="0.25">
      <c r="A764" s="84" t="s">
        <v>505</v>
      </c>
      <c r="B764" s="84"/>
      <c r="C764" s="84"/>
      <c r="D764" s="84"/>
      <c r="E764" s="84"/>
      <c r="F764" s="84"/>
      <c r="G764" s="84"/>
      <c r="H764" s="2">
        <f>67*2</f>
        <v>134</v>
      </c>
      <c r="I764" s="29"/>
      <c r="J764" s="29"/>
      <c r="K764" s="29"/>
    </row>
    <row r="765" spans="1:11" x14ac:dyDescent="0.25">
      <c r="A765" s="89" t="s">
        <v>792</v>
      </c>
      <c r="B765" s="89"/>
      <c r="C765" s="89"/>
      <c r="D765" s="89"/>
      <c r="E765" s="89"/>
      <c r="F765" s="89"/>
      <c r="G765" s="89"/>
      <c r="H765" s="3">
        <f>7243*2</f>
        <v>14486</v>
      </c>
      <c r="I765" s="29"/>
      <c r="J765" s="29"/>
      <c r="K765" s="29"/>
    </row>
    <row r="766" spans="1:11" x14ac:dyDescent="0.25">
      <c r="A766" s="49" t="s">
        <v>506</v>
      </c>
      <c r="B766" s="49"/>
      <c r="C766" s="49"/>
      <c r="D766" s="49"/>
      <c r="E766" s="49"/>
      <c r="F766" s="49"/>
      <c r="G766" s="49"/>
      <c r="H766" s="3">
        <f>2028*2</f>
        <v>4056</v>
      </c>
      <c r="I766" s="29"/>
      <c r="J766" s="29"/>
      <c r="K766" s="29"/>
    </row>
    <row r="767" spans="1:11" x14ac:dyDescent="0.25">
      <c r="A767" s="88" t="s">
        <v>502</v>
      </c>
      <c r="B767" s="88"/>
      <c r="C767" s="88"/>
      <c r="D767" s="88"/>
      <c r="E767" s="88"/>
      <c r="F767" s="88"/>
      <c r="G767" s="88"/>
      <c r="H767" s="88"/>
      <c r="I767" s="29"/>
      <c r="J767" s="29"/>
      <c r="K767" s="29"/>
    </row>
    <row r="768" spans="1:11" ht="30" customHeight="1" x14ac:dyDescent="0.25">
      <c r="A768" s="84" t="s">
        <v>611</v>
      </c>
      <c r="B768" s="84"/>
      <c r="C768" s="84"/>
      <c r="D768" s="84"/>
      <c r="E768" s="84"/>
      <c r="F768" s="84"/>
      <c r="G768" s="84"/>
      <c r="H768" s="84"/>
      <c r="I768" s="29"/>
      <c r="J768" s="29"/>
      <c r="K768" s="29"/>
    </row>
    <row r="769" spans="1:11" x14ac:dyDescent="0.25">
      <c r="I769" s="29"/>
      <c r="J769" s="29"/>
      <c r="K769" s="29"/>
    </row>
    <row r="770" spans="1:11" ht="30" customHeight="1" x14ac:dyDescent="0.25">
      <c r="A770" s="84" t="s">
        <v>612</v>
      </c>
      <c r="B770" s="84"/>
      <c r="C770" s="84"/>
      <c r="D770" s="84"/>
      <c r="E770" s="84"/>
      <c r="F770" s="84"/>
      <c r="G770" s="84"/>
      <c r="H770" s="84"/>
      <c r="I770" s="29"/>
      <c r="J770" s="29"/>
      <c r="K770" s="29"/>
    </row>
    <row r="771" spans="1:11" ht="21.75" hidden="1" customHeight="1" x14ac:dyDescent="0.25">
      <c r="I771" s="29"/>
      <c r="J771" s="29"/>
      <c r="K771" s="29"/>
    </row>
    <row r="772" spans="1:11" hidden="1" x14ac:dyDescent="0.25">
      <c r="A772" s="92" t="s">
        <v>287</v>
      </c>
      <c r="B772" s="92"/>
      <c r="C772" s="92"/>
      <c r="D772" s="92"/>
      <c r="E772" s="92"/>
      <c r="F772" s="92"/>
      <c r="G772" s="92"/>
      <c r="I772" s="29"/>
      <c r="J772" s="29"/>
      <c r="K772" s="29"/>
    </row>
    <row r="773" spans="1:11" ht="38.25" customHeight="1" x14ac:dyDescent="0.25">
      <c r="A773" s="91" t="s">
        <v>288</v>
      </c>
      <c r="B773" s="91"/>
      <c r="C773" s="91"/>
      <c r="D773" s="91"/>
      <c r="E773" s="91"/>
      <c r="F773" s="91"/>
      <c r="G773" s="91"/>
      <c r="I773" s="29"/>
      <c r="J773" s="29"/>
      <c r="K773" s="29"/>
    </row>
    <row r="774" spans="1:11" x14ac:dyDescent="0.25">
      <c r="A774" s="60"/>
      <c r="B774" s="60"/>
      <c r="C774" s="60"/>
      <c r="D774" s="60"/>
      <c r="E774" s="60"/>
      <c r="F774" s="60"/>
      <c r="G774" s="60"/>
      <c r="I774" s="29"/>
      <c r="J774" s="29"/>
      <c r="K774" s="29"/>
    </row>
    <row r="775" spans="1:11" x14ac:dyDescent="0.25">
      <c r="A775" s="92" t="s">
        <v>680</v>
      </c>
      <c r="B775" s="92"/>
      <c r="C775" s="92"/>
      <c r="D775" s="92"/>
      <c r="E775" s="92"/>
      <c r="F775" s="92"/>
      <c r="G775" s="92"/>
      <c r="H775" s="92"/>
      <c r="I775" s="29"/>
      <c r="J775" s="29"/>
      <c r="K775" s="29"/>
    </row>
    <row r="776" spans="1:11" x14ac:dyDescent="0.25">
      <c r="A776" s="106" t="s">
        <v>681</v>
      </c>
      <c r="B776" s="106"/>
      <c r="C776" s="61"/>
      <c r="D776" s="61"/>
      <c r="E776" s="61"/>
      <c r="F776" s="61"/>
      <c r="G776" s="61"/>
      <c r="H776" s="61"/>
      <c r="I776" s="29"/>
      <c r="J776" s="29"/>
      <c r="K776" s="29"/>
    </row>
    <row r="777" spans="1:11" x14ac:dyDescent="0.25">
      <c r="A777" s="84" t="s">
        <v>682</v>
      </c>
      <c r="B777" s="84"/>
      <c r="C777" s="84"/>
      <c r="D777" s="84"/>
      <c r="E777" s="84"/>
      <c r="F777" s="84"/>
      <c r="G777" s="84"/>
      <c r="H777" s="2">
        <f>5873*1.8</f>
        <v>10571.4</v>
      </c>
      <c r="I777" s="29"/>
      <c r="J777" s="29"/>
      <c r="K777" s="29"/>
    </row>
    <row r="778" spans="1:11" x14ac:dyDescent="0.25">
      <c r="A778" s="90" t="s">
        <v>289</v>
      </c>
      <c r="B778" s="90"/>
      <c r="C778" s="90"/>
      <c r="D778" s="90"/>
      <c r="E778" s="90"/>
      <c r="F778" s="90"/>
      <c r="G778" s="90"/>
      <c r="H778" s="2">
        <f>10338*1.8</f>
        <v>18608.400000000001</v>
      </c>
      <c r="I778" s="29"/>
      <c r="J778" s="29"/>
      <c r="K778" s="29"/>
    </row>
    <row r="779" spans="1:11" x14ac:dyDescent="0.25">
      <c r="A779" s="90" t="s">
        <v>290</v>
      </c>
      <c r="B779" s="90"/>
      <c r="C779" s="90"/>
      <c r="D779" s="90"/>
      <c r="E779" s="90"/>
      <c r="F779" s="90"/>
      <c r="G779" s="90"/>
      <c r="H779" s="2">
        <f>10428*1.8</f>
        <v>18770.400000000001</v>
      </c>
      <c r="I779" s="29"/>
      <c r="J779" s="29"/>
      <c r="K779" s="29"/>
    </row>
    <row r="780" spans="1:11" x14ac:dyDescent="0.25">
      <c r="A780" s="84" t="s">
        <v>684</v>
      </c>
      <c r="B780" s="84"/>
      <c r="C780" s="84"/>
      <c r="D780" s="84"/>
      <c r="E780" s="84"/>
      <c r="F780" s="84"/>
      <c r="G780" s="84"/>
      <c r="H780" s="2">
        <f>58*1.8</f>
        <v>104.4</v>
      </c>
      <c r="I780" s="29"/>
      <c r="J780" s="29"/>
      <c r="K780" s="29"/>
    </row>
    <row r="781" spans="1:11" x14ac:dyDescent="0.25">
      <c r="A781" s="91" t="s">
        <v>685</v>
      </c>
      <c r="B781" s="91"/>
      <c r="C781" s="91"/>
      <c r="D781" s="91"/>
      <c r="E781" s="91"/>
      <c r="F781" s="91"/>
      <c r="G781" s="91"/>
      <c r="H781" s="2"/>
      <c r="I781" s="29"/>
      <c r="J781" s="29"/>
      <c r="K781" s="29"/>
    </row>
    <row r="782" spans="1:11" x14ac:dyDescent="0.25">
      <c r="A782" s="84" t="s">
        <v>686</v>
      </c>
      <c r="B782" s="84"/>
      <c r="C782" s="84"/>
      <c r="D782" s="84"/>
      <c r="E782" s="84"/>
      <c r="F782" s="84"/>
      <c r="G782" s="84"/>
      <c r="H782" s="2">
        <v>104</v>
      </c>
      <c r="I782" s="29"/>
      <c r="J782" s="29"/>
      <c r="K782" s="29"/>
    </row>
    <row r="783" spans="1:11" ht="30" customHeight="1" x14ac:dyDescent="0.25">
      <c r="A783" s="84" t="s">
        <v>683</v>
      </c>
      <c r="B783" s="84"/>
      <c r="C783" s="84"/>
      <c r="D783" s="84"/>
      <c r="E783" s="84"/>
      <c r="F783" s="84"/>
      <c r="G783" s="84"/>
      <c r="H783" s="2"/>
      <c r="I783" s="29"/>
      <c r="J783" s="29"/>
      <c r="K783" s="29"/>
    </row>
    <row r="784" spans="1:11" x14ac:dyDescent="0.25">
      <c r="H784" s="2"/>
      <c r="I784" s="29"/>
      <c r="J784" s="47"/>
      <c r="K784" s="29"/>
    </row>
    <row r="785" spans="1:12" x14ac:dyDescent="0.25">
      <c r="A785" s="92" t="s">
        <v>442</v>
      </c>
      <c r="B785" s="92"/>
      <c r="C785" s="92"/>
      <c r="D785" s="92"/>
      <c r="E785" s="92"/>
      <c r="F785" s="92"/>
      <c r="G785" s="92"/>
      <c r="I785" s="29"/>
      <c r="J785" s="29"/>
      <c r="K785" s="29"/>
    </row>
    <row r="786" spans="1:12" ht="15" customHeight="1" x14ac:dyDescent="0.25">
      <c r="A786" s="33"/>
      <c r="B786" s="33"/>
      <c r="C786" s="33"/>
      <c r="D786" s="33"/>
      <c r="E786" s="33"/>
      <c r="F786" s="33"/>
      <c r="G786" s="33"/>
      <c r="H786" s="29"/>
      <c r="I786" s="29"/>
      <c r="J786" s="29"/>
      <c r="K786" s="29"/>
    </row>
    <row r="787" spans="1:12" ht="15" customHeight="1" x14ac:dyDescent="0.25">
      <c r="A787" s="92" t="s">
        <v>489</v>
      </c>
      <c r="B787" s="92"/>
      <c r="C787" s="92"/>
      <c r="D787" s="92"/>
      <c r="E787" s="92"/>
      <c r="F787" s="92"/>
      <c r="G787" s="92"/>
      <c r="I787" s="29"/>
      <c r="J787" s="29"/>
      <c r="K787" s="29"/>
    </row>
    <row r="788" spans="1:12" ht="15" customHeight="1" x14ac:dyDescent="0.25">
      <c r="A788" s="1" t="s">
        <v>483</v>
      </c>
      <c r="H788" s="2">
        <f>5794*1.8</f>
        <v>10429.200000000001</v>
      </c>
      <c r="I788" s="29"/>
      <c r="J788" s="47"/>
      <c r="K788" s="29"/>
    </row>
    <row r="789" spans="1:12" ht="15" customHeight="1" x14ac:dyDescent="0.25">
      <c r="A789" s="1" t="s">
        <v>484</v>
      </c>
      <c r="H789" s="2">
        <f>7822*1.8</f>
        <v>14079.6</v>
      </c>
      <c r="I789" s="29"/>
      <c r="J789" s="29"/>
      <c r="K789" s="29"/>
    </row>
    <row r="790" spans="1:12" ht="30.75" customHeight="1" x14ac:dyDescent="0.25">
      <c r="A790" s="92" t="s">
        <v>490</v>
      </c>
      <c r="B790" s="92"/>
      <c r="C790" s="92"/>
      <c r="D790" s="92"/>
      <c r="E790" s="92"/>
      <c r="F790" s="92"/>
      <c r="G790" s="92"/>
      <c r="H790" s="92"/>
      <c r="I790" s="29"/>
      <c r="J790" s="47"/>
      <c r="K790" s="47"/>
    </row>
    <row r="791" spans="1:12" ht="15" customHeight="1" x14ac:dyDescent="0.25">
      <c r="A791" s="1" t="s">
        <v>687</v>
      </c>
      <c r="D791" s="34"/>
      <c r="H791" s="2">
        <f>290*1.8</f>
        <v>522</v>
      </c>
      <c r="L791" s="1"/>
    </row>
    <row r="792" spans="1:12" ht="15" customHeight="1" x14ac:dyDescent="0.25">
      <c r="A792" s="1" t="s">
        <v>688</v>
      </c>
      <c r="D792" s="34"/>
      <c r="H792" s="2">
        <f>1449*1.8</f>
        <v>2608.2000000000003</v>
      </c>
      <c r="I792" s="29"/>
      <c r="J792" s="29"/>
      <c r="K792" s="29"/>
    </row>
    <row r="793" spans="1:12" ht="14.25" customHeight="1" x14ac:dyDescent="0.25">
      <c r="A793" s="1" t="s">
        <v>689</v>
      </c>
      <c r="D793" s="34"/>
      <c r="H793" s="2">
        <f>3477*1.8</f>
        <v>6258.6</v>
      </c>
      <c r="I793" s="29"/>
      <c r="J793" s="29"/>
      <c r="K793" s="29"/>
    </row>
    <row r="794" spans="1:12" ht="15" customHeight="1" x14ac:dyDescent="0.25">
      <c r="A794" s="1" t="s">
        <v>98</v>
      </c>
      <c r="I794" s="29"/>
      <c r="J794" s="29"/>
      <c r="K794" s="29"/>
    </row>
    <row r="795" spans="1:12" ht="15" customHeight="1" x14ac:dyDescent="0.25">
      <c r="A795" s="92" t="s">
        <v>491</v>
      </c>
      <c r="B795" s="92"/>
      <c r="C795" s="92"/>
      <c r="D795" s="92"/>
      <c r="E795" s="92"/>
      <c r="F795" s="92"/>
      <c r="G795" s="92"/>
      <c r="H795" s="92"/>
      <c r="I795" s="29"/>
      <c r="J795" s="29"/>
      <c r="K795" s="29"/>
    </row>
    <row r="796" spans="1:12" x14ac:dyDescent="0.25">
      <c r="A796" s="84" t="s">
        <v>291</v>
      </c>
      <c r="B796" s="84"/>
      <c r="C796" s="84"/>
      <c r="D796" s="84"/>
      <c r="E796" s="84"/>
      <c r="F796" s="84"/>
      <c r="G796" s="84"/>
      <c r="H796" s="2">
        <f>176*1.8</f>
        <v>316.8</v>
      </c>
      <c r="I796" s="29"/>
      <c r="J796" s="29"/>
      <c r="K796" s="29"/>
    </row>
    <row r="797" spans="1:12" x14ac:dyDescent="0.25">
      <c r="A797" s="84" t="s">
        <v>690</v>
      </c>
      <c r="B797" s="84"/>
      <c r="C797" s="84"/>
      <c r="D797" s="84"/>
      <c r="E797" s="84"/>
      <c r="F797" s="84"/>
      <c r="G797" s="84"/>
      <c r="H797" s="2">
        <f>604*1.8</f>
        <v>1087.2</v>
      </c>
      <c r="I797" s="29"/>
      <c r="J797" s="29"/>
      <c r="K797" s="29"/>
    </row>
    <row r="798" spans="1:12" x14ac:dyDescent="0.25">
      <c r="A798" s="84" t="s">
        <v>691</v>
      </c>
      <c r="B798" s="84"/>
      <c r="C798" s="84"/>
      <c r="D798" s="84"/>
      <c r="E798" s="84"/>
      <c r="F798" s="84"/>
      <c r="G798" s="84"/>
      <c r="H798" s="2"/>
      <c r="I798" s="29"/>
      <c r="J798" s="29"/>
      <c r="K798" s="29"/>
    </row>
    <row r="799" spans="1:12" x14ac:dyDescent="0.25">
      <c r="A799" s="84" t="s">
        <v>292</v>
      </c>
      <c r="B799" s="84"/>
      <c r="C799" s="84"/>
      <c r="D799" s="84"/>
      <c r="E799" s="84"/>
      <c r="F799" s="84"/>
      <c r="G799" s="84"/>
      <c r="H799" s="2">
        <f>3767*1.8</f>
        <v>6780.6</v>
      </c>
      <c r="I799" s="29"/>
      <c r="J799" s="29"/>
      <c r="K799" s="29"/>
    </row>
    <row r="800" spans="1:12" x14ac:dyDescent="0.25">
      <c r="A800" s="84" t="s">
        <v>293</v>
      </c>
      <c r="B800" s="84"/>
      <c r="C800" s="84"/>
      <c r="D800" s="84"/>
      <c r="E800" s="84"/>
      <c r="F800" s="84"/>
      <c r="G800" s="84"/>
      <c r="H800" s="2">
        <f>2260*1.8</f>
        <v>4068</v>
      </c>
      <c r="I800" s="29"/>
      <c r="J800" s="29"/>
      <c r="K800" s="29"/>
    </row>
    <row r="801" spans="1:11" ht="30" customHeight="1" x14ac:dyDescent="0.25">
      <c r="A801" s="84" t="s">
        <v>692</v>
      </c>
      <c r="B801" s="84"/>
      <c r="C801" s="84"/>
      <c r="D801" s="84"/>
      <c r="E801" s="84"/>
      <c r="F801" s="84"/>
      <c r="G801" s="84"/>
      <c r="H801" s="2">
        <f>527*1.8</f>
        <v>948.6</v>
      </c>
      <c r="I801" s="29"/>
      <c r="J801" s="29"/>
      <c r="K801" s="29"/>
    </row>
    <row r="802" spans="1:11" ht="30" customHeight="1" x14ac:dyDescent="0.25">
      <c r="A802" s="84" t="s">
        <v>294</v>
      </c>
      <c r="B802" s="84"/>
      <c r="C802" s="84"/>
      <c r="D802" s="84"/>
      <c r="E802" s="84"/>
      <c r="F802" s="84"/>
      <c r="G802" s="84"/>
      <c r="H802" s="2">
        <f>1234*1.8</f>
        <v>2221.2000000000003</v>
      </c>
      <c r="I802" s="29"/>
      <c r="J802" s="29"/>
      <c r="K802" s="29"/>
    </row>
    <row r="803" spans="1:11" ht="30" customHeight="1" x14ac:dyDescent="0.25">
      <c r="A803" s="84" t="s">
        <v>693</v>
      </c>
      <c r="B803" s="84"/>
      <c r="C803" s="84"/>
      <c r="D803" s="84"/>
      <c r="E803" s="84"/>
      <c r="F803" s="84"/>
      <c r="G803" s="84"/>
      <c r="H803" s="2">
        <f>527*1.8</f>
        <v>948.6</v>
      </c>
      <c r="I803" s="29"/>
      <c r="J803" s="29"/>
      <c r="K803" s="29"/>
    </row>
    <row r="804" spans="1:11" ht="30" customHeight="1" x14ac:dyDescent="0.25">
      <c r="A804" s="84" t="s">
        <v>295</v>
      </c>
      <c r="B804" s="84"/>
      <c r="C804" s="84"/>
      <c r="D804" s="84"/>
      <c r="E804" s="84"/>
      <c r="F804" s="84"/>
      <c r="G804" s="84"/>
      <c r="H804" s="2">
        <f>7*1.8</f>
        <v>12.6</v>
      </c>
      <c r="I804" s="29"/>
      <c r="J804" s="29"/>
      <c r="K804" s="29"/>
    </row>
    <row r="805" spans="1:11" x14ac:dyDescent="0.25">
      <c r="A805" s="84" t="s">
        <v>296</v>
      </c>
      <c r="B805" s="84"/>
      <c r="C805" s="84"/>
      <c r="D805" s="84"/>
      <c r="E805" s="84"/>
      <c r="F805" s="84"/>
      <c r="G805" s="84"/>
      <c r="H805" s="2"/>
      <c r="I805" s="29"/>
      <c r="J805" s="29"/>
      <c r="K805" s="29"/>
    </row>
    <row r="806" spans="1:11" ht="15" customHeight="1" x14ac:dyDescent="0.25">
      <c r="A806" s="84" t="s">
        <v>298</v>
      </c>
      <c r="B806" s="84"/>
      <c r="C806" s="84"/>
      <c r="D806" s="84"/>
      <c r="E806" s="84"/>
      <c r="F806" s="84"/>
      <c r="G806" s="84"/>
      <c r="H806" s="2">
        <f>792*1.8</f>
        <v>1425.6000000000001</v>
      </c>
      <c r="I806" s="29"/>
      <c r="J806" s="29"/>
      <c r="K806" s="29"/>
    </row>
    <row r="807" spans="1:11" x14ac:dyDescent="0.25">
      <c r="A807" s="84" t="s">
        <v>774</v>
      </c>
      <c r="B807" s="84"/>
      <c r="C807" s="84"/>
      <c r="D807" s="84"/>
      <c r="E807" s="84"/>
      <c r="F807" s="84"/>
      <c r="G807" s="84"/>
      <c r="H807" s="2">
        <f>1055*1.8</f>
        <v>1899</v>
      </c>
      <c r="I807" s="29"/>
      <c r="J807" s="29"/>
      <c r="K807" s="29"/>
    </row>
    <row r="808" spans="1:11" x14ac:dyDescent="0.25">
      <c r="A808" s="84" t="s">
        <v>694</v>
      </c>
      <c r="B808" s="84"/>
      <c r="C808" s="84"/>
      <c r="D808" s="84"/>
      <c r="E808" s="84"/>
      <c r="F808" s="84"/>
      <c r="G808" s="84"/>
      <c r="H808" s="2"/>
      <c r="I808" s="29"/>
      <c r="J808" s="29"/>
      <c r="K808" s="29"/>
    </row>
    <row r="809" spans="1:11" x14ac:dyDescent="0.25">
      <c r="A809" s="84" t="s">
        <v>298</v>
      </c>
      <c r="B809" s="84"/>
      <c r="C809" s="84"/>
      <c r="D809" s="84"/>
      <c r="E809" s="84"/>
      <c r="F809" s="84"/>
      <c r="G809" s="84"/>
      <c r="H809" s="2">
        <f>792*1.8</f>
        <v>1425.6000000000001</v>
      </c>
      <c r="I809" s="29"/>
      <c r="J809" s="29"/>
      <c r="K809" s="29"/>
    </row>
    <row r="810" spans="1:11" x14ac:dyDescent="0.25">
      <c r="A810" s="84" t="s">
        <v>297</v>
      </c>
      <c r="B810" s="84"/>
      <c r="C810" s="84"/>
      <c r="D810" s="84"/>
      <c r="E810" s="84"/>
      <c r="F810" s="84"/>
      <c r="G810" s="84"/>
      <c r="H810" s="2">
        <f>1055*1.8</f>
        <v>1899</v>
      </c>
      <c r="I810" s="29"/>
      <c r="J810" s="29"/>
      <c r="K810" s="29"/>
    </row>
    <row r="811" spans="1:11" x14ac:dyDescent="0.25">
      <c r="A811" s="84" t="s">
        <v>299</v>
      </c>
      <c r="B811" s="84"/>
      <c r="C811" s="84"/>
      <c r="D811" s="84"/>
      <c r="E811" s="84"/>
      <c r="F811" s="84"/>
      <c r="G811" s="84"/>
      <c r="H811" s="2">
        <f>2637*1.8</f>
        <v>4746.6000000000004</v>
      </c>
      <c r="I811" s="29"/>
      <c r="J811" s="29"/>
      <c r="K811" s="29"/>
    </row>
    <row r="812" spans="1:11" x14ac:dyDescent="0.25">
      <c r="A812" s="84" t="s">
        <v>300</v>
      </c>
      <c r="B812" s="84"/>
      <c r="C812" s="84"/>
      <c r="D812" s="84"/>
      <c r="E812" s="84"/>
      <c r="F812" s="84"/>
      <c r="G812" s="84"/>
      <c r="H812" s="2">
        <f>1055*1.8</f>
        <v>1899</v>
      </c>
      <c r="I812" s="29"/>
      <c r="J812" s="29"/>
      <c r="K812" s="29"/>
    </row>
    <row r="813" spans="1:11" x14ac:dyDescent="0.25">
      <c r="A813" s="84" t="s">
        <v>424</v>
      </c>
      <c r="B813" s="84"/>
      <c r="C813" s="84"/>
      <c r="D813" s="84"/>
      <c r="E813" s="84"/>
      <c r="F813" s="84"/>
      <c r="G813" s="84"/>
      <c r="H813" s="2">
        <f>811*1.8</f>
        <v>1459.8</v>
      </c>
      <c r="I813" s="29"/>
      <c r="J813" s="29"/>
      <c r="K813" s="29"/>
    </row>
    <row r="814" spans="1:11" x14ac:dyDescent="0.25">
      <c r="A814" s="88" t="s">
        <v>799</v>
      </c>
      <c r="B814" s="88"/>
      <c r="C814" s="88"/>
      <c r="D814" s="88"/>
      <c r="E814" s="88"/>
      <c r="F814" s="88"/>
      <c r="G814" s="88"/>
      <c r="H814" s="3">
        <f>5275*1.8</f>
        <v>9495</v>
      </c>
      <c r="I814" s="29"/>
      <c r="J814" s="29"/>
      <c r="K814" s="29"/>
    </row>
    <row r="815" spans="1:11" x14ac:dyDescent="0.25">
      <c r="A815" s="89" t="s">
        <v>800</v>
      </c>
      <c r="B815" s="89"/>
      <c r="C815" s="89"/>
      <c r="D815" s="89"/>
      <c r="E815" s="89"/>
      <c r="F815" s="89"/>
      <c r="G815" s="89"/>
      <c r="H815" s="3">
        <f>8880*1.8</f>
        <v>15984</v>
      </c>
      <c r="I815" s="29"/>
      <c r="J815" s="29"/>
      <c r="K815" s="29"/>
    </row>
    <row r="816" spans="1:11" x14ac:dyDescent="0.25">
      <c r="F816" s="34"/>
      <c r="I816" s="29"/>
      <c r="J816" s="29"/>
      <c r="K816" s="29"/>
    </row>
    <row r="817" spans="1:11" x14ac:dyDescent="0.25">
      <c r="A817" s="92" t="s">
        <v>492</v>
      </c>
      <c r="B817" s="92"/>
      <c r="C817" s="92"/>
      <c r="D817" s="92"/>
      <c r="E817" s="92"/>
      <c r="F817" s="92"/>
      <c r="G817" s="92"/>
      <c r="H817" s="92"/>
      <c r="I817" s="29"/>
      <c r="J817" s="29"/>
      <c r="K817" s="29"/>
    </row>
    <row r="818" spans="1:11" x14ac:dyDescent="0.25">
      <c r="A818" s="84" t="s">
        <v>301</v>
      </c>
      <c r="B818" s="84"/>
      <c r="C818" s="84"/>
      <c r="D818" s="84"/>
      <c r="E818" s="84"/>
      <c r="F818" s="84"/>
      <c r="G818" s="84"/>
      <c r="H818" s="2">
        <f>5273*1.8</f>
        <v>9491.4</v>
      </c>
      <c r="I818" s="29"/>
      <c r="J818" s="29"/>
      <c r="K818" s="29"/>
    </row>
    <row r="819" spans="1:11" x14ac:dyDescent="0.25">
      <c r="A819" s="84" t="s">
        <v>302</v>
      </c>
      <c r="B819" s="84"/>
      <c r="C819" s="84"/>
      <c r="D819" s="84"/>
      <c r="E819" s="84"/>
      <c r="F819" s="84"/>
      <c r="G819" s="84"/>
      <c r="H819" s="2">
        <f>5273*1.8</f>
        <v>9491.4</v>
      </c>
      <c r="I819" s="29"/>
      <c r="J819" s="29"/>
      <c r="K819" s="29"/>
    </row>
    <row r="820" spans="1:11" x14ac:dyDescent="0.25">
      <c r="A820" s="84" t="s">
        <v>303</v>
      </c>
      <c r="B820" s="84"/>
      <c r="C820" s="84"/>
      <c r="D820" s="84"/>
      <c r="E820" s="84"/>
      <c r="F820" s="84"/>
      <c r="G820" s="84"/>
      <c r="H820" s="2">
        <f>2193*1.8</f>
        <v>3947.4</v>
      </c>
      <c r="I820" s="29"/>
      <c r="J820" s="29"/>
      <c r="K820" s="29"/>
    </row>
    <row r="821" spans="1:11" x14ac:dyDescent="0.25">
      <c r="I821" s="29"/>
      <c r="J821" s="29"/>
      <c r="K821" s="29"/>
    </row>
    <row r="822" spans="1:11" x14ac:dyDescent="0.25">
      <c r="A822" s="92" t="s">
        <v>493</v>
      </c>
      <c r="B822" s="92"/>
      <c r="C822" s="92"/>
      <c r="D822" s="92"/>
      <c r="E822" s="92"/>
      <c r="F822" s="92"/>
      <c r="G822" s="92"/>
      <c r="H822" s="92"/>
      <c r="I822" s="29"/>
      <c r="J822" s="29"/>
      <c r="K822" s="29"/>
    </row>
    <row r="823" spans="1:11" x14ac:dyDescent="0.25">
      <c r="A823" s="91" t="s">
        <v>304</v>
      </c>
      <c r="B823" s="91"/>
      <c r="C823" s="91"/>
      <c r="D823" s="91"/>
      <c r="E823" s="91"/>
      <c r="F823" s="91"/>
      <c r="G823" s="91"/>
      <c r="I823" s="29"/>
      <c r="J823" s="29"/>
      <c r="K823" s="29"/>
    </row>
    <row r="824" spans="1:11" x14ac:dyDescent="0.25">
      <c r="A824" s="84" t="s">
        <v>305</v>
      </c>
      <c r="B824" s="84"/>
      <c r="C824" s="84"/>
      <c r="D824" s="84">
        <v>10</v>
      </c>
      <c r="E824" s="84"/>
      <c r="F824" s="84"/>
      <c r="G824" s="84"/>
      <c r="H824" s="2">
        <v>70</v>
      </c>
      <c r="I824" s="29"/>
      <c r="J824" s="29"/>
      <c r="K824" s="29"/>
    </row>
    <row r="825" spans="1:11" x14ac:dyDescent="0.25">
      <c r="A825" s="84" t="s">
        <v>306</v>
      </c>
      <c r="B825" s="84"/>
      <c r="C825" s="84"/>
      <c r="D825" s="84">
        <v>50</v>
      </c>
      <c r="E825" s="84"/>
      <c r="F825" s="84"/>
      <c r="G825" s="84"/>
      <c r="H825" s="2">
        <v>450</v>
      </c>
      <c r="I825" s="29"/>
      <c r="J825" s="29"/>
      <c r="K825" s="29"/>
    </row>
    <row r="826" spans="1:11" x14ac:dyDescent="0.25">
      <c r="A826" s="84" t="s">
        <v>307</v>
      </c>
      <c r="B826" s="84"/>
      <c r="C826" s="84"/>
      <c r="D826" s="84">
        <v>150</v>
      </c>
      <c r="E826" s="84"/>
      <c r="F826" s="84"/>
      <c r="G826" s="84"/>
      <c r="H826" s="2">
        <v>1700</v>
      </c>
      <c r="I826" s="29"/>
      <c r="J826" s="29"/>
      <c r="K826" s="29"/>
    </row>
    <row r="827" spans="1:11" x14ac:dyDescent="0.25">
      <c r="A827" s="84" t="s">
        <v>308</v>
      </c>
      <c r="B827" s="84"/>
      <c r="C827" s="84"/>
      <c r="D827" s="84">
        <v>200</v>
      </c>
      <c r="E827" s="84"/>
      <c r="F827" s="84"/>
      <c r="G827" s="84"/>
      <c r="H827" s="2">
        <v>3000</v>
      </c>
      <c r="I827" s="29"/>
      <c r="J827" s="29"/>
      <c r="K827" s="29"/>
    </row>
    <row r="828" spans="1:11" x14ac:dyDescent="0.25">
      <c r="A828" s="91" t="s">
        <v>309</v>
      </c>
      <c r="B828" s="91"/>
      <c r="C828" s="91"/>
      <c r="D828" s="91"/>
      <c r="E828" s="91"/>
      <c r="F828" s="91"/>
      <c r="G828" s="91"/>
      <c r="H828" s="2"/>
      <c r="I828" s="29"/>
      <c r="J828" s="29"/>
      <c r="K828" s="29"/>
    </row>
    <row r="829" spans="1:11" x14ac:dyDescent="0.25">
      <c r="A829" s="84" t="s">
        <v>310</v>
      </c>
      <c r="B829" s="84"/>
      <c r="C829" s="84"/>
      <c r="D829" s="84">
        <v>300</v>
      </c>
      <c r="E829" s="84"/>
      <c r="F829" s="84"/>
      <c r="G829" s="84"/>
      <c r="H829" s="2">
        <v>4000</v>
      </c>
      <c r="I829" s="29"/>
      <c r="J829" s="29"/>
      <c r="K829" s="29"/>
    </row>
    <row r="830" spans="1:11" x14ac:dyDescent="0.25">
      <c r="A830" s="84" t="s">
        <v>311</v>
      </c>
      <c r="B830" s="84"/>
      <c r="C830" s="84"/>
      <c r="D830" s="84">
        <v>400</v>
      </c>
      <c r="E830" s="84"/>
      <c r="F830" s="84"/>
      <c r="G830" s="84"/>
      <c r="H830" s="2">
        <v>6000</v>
      </c>
      <c r="I830" s="29"/>
      <c r="J830" s="29"/>
      <c r="K830" s="29"/>
    </row>
    <row r="831" spans="1:11" x14ac:dyDescent="0.25">
      <c r="A831" s="4"/>
      <c r="B831" s="4"/>
      <c r="C831" s="4"/>
      <c r="D831" s="4"/>
      <c r="E831" s="4"/>
      <c r="F831" s="4"/>
      <c r="G831" s="4"/>
      <c r="I831" s="29"/>
      <c r="J831" s="29"/>
      <c r="K831" s="29"/>
    </row>
    <row r="832" spans="1:11" x14ac:dyDescent="0.25">
      <c r="A832" s="92" t="s">
        <v>494</v>
      </c>
      <c r="B832" s="92"/>
      <c r="C832" s="92"/>
      <c r="D832" s="92"/>
      <c r="E832" s="92"/>
      <c r="F832" s="92"/>
      <c r="G832" s="92"/>
      <c r="H832" s="92"/>
      <c r="I832" s="29"/>
      <c r="J832" s="29"/>
      <c r="K832" s="29"/>
    </row>
    <row r="833" spans="1:11" x14ac:dyDescent="0.25">
      <c r="A833" s="84" t="s">
        <v>312</v>
      </c>
      <c r="B833" s="84"/>
      <c r="C833" s="84"/>
      <c r="D833" s="84"/>
      <c r="E833" s="84"/>
      <c r="F833" s="84"/>
      <c r="G833" s="84"/>
      <c r="H833" s="2">
        <f>2232*1.8</f>
        <v>4017.6</v>
      </c>
      <c r="I833" s="29"/>
      <c r="J833" s="29"/>
      <c r="K833" s="29"/>
    </row>
    <row r="834" spans="1:11" x14ac:dyDescent="0.25">
      <c r="A834" s="84" t="s">
        <v>313</v>
      </c>
      <c r="B834" s="84"/>
      <c r="C834" s="84"/>
      <c r="D834" s="84"/>
      <c r="E834" s="84"/>
      <c r="F834" s="84"/>
      <c r="G834" s="84"/>
      <c r="H834" s="2">
        <f>2232*1.8</f>
        <v>4017.6</v>
      </c>
      <c r="I834" s="29"/>
      <c r="J834" s="29"/>
      <c r="K834" s="29"/>
    </row>
    <row r="835" spans="1:11" x14ac:dyDescent="0.25">
      <c r="A835" s="84" t="s">
        <v>314</v>
      </c>
      <c r="B835" s="84"/>
      <c r="C835" s="84"/>
      <c r="D835" s="84"/>
      <c r="E835" s="84"/>
      <c r="F835" s="84"/>
      <c r="G835" s="84"/>
      <c r="H835" s="2">
        <f>1217*1.8</f>
        <v>2190.6</v>
      </c>
      <c r="I835" s="29"/>
      <c r="J835" s="29"/>
      <c r="K835" s="29"/>
    </row>
    <row r="836" spans="1:11" x14ac:dyDescent="0.25">
      <c r="A836" s="84" t="s">
        <v>695</v>
      </c>
      <c r="B836" s="84"/>
      <c r="C836" s="84"/>
      <c r="D836" s="84"/>
      <c r="E836" s="84"/>
      <c r="F836" s="84"/>
      <c r="G836" s="84"/>
      <c r="H836" s="2">
        <f>1217*1.8</f>
        <v>2190.6</v>
      </c>
      <c r="I836" s="29"/>
      <c r="J836" s="29"/>
      <c r="K836" s="29"/>
    </row>
    <row r="837" spans="1:11" x14ac:dyDescent="0.25">
      <c r="H837" s="2"/>
      <c r="I837" s="29"/>
      <c r="J837" s="29"/>
      <c r="K837" s="29"/>
    </row>
    <row r="838" spans="1:11" x14ac:dyDescent="0.25">
      <c r="A838" s="92" t="s">
        <v>852</v>
      </c>
      <c r="B838" s="92"/>
      <c r="C838" s="92"/>
      <c r="D838" s="92"/>
      <c r="E838" s="92"/>
      <c r="F838" s="92"/>
      <c r="G838" s="92"/>
      <c r="H838" s="35">
        <f>118*1.8</f>
        <v>212.4</v>
      </c>
      <c r="I838" s="29"/>
      <c r="J838" s="29"/>
      <c r="K838" s="29"/>
    </row>
    <row r="839" spans="1:11" x14ac:dyDescent="0.25">
      <c r="H839" s="2"/>
      <c r="I839" s="29"/>
      <c r="J839" s="29"/>
      <c r="K839" s="29"/>
    </row>
    <row r="840" spans="1:11" x14ac:dyDescent="0.25">
      <c r="A840" s="15" t="s">
        <v>495</v>
      </c>
      <c r="B840" s="15"/>
      <c r="C840" s="15"/>
      <c r="D840" s="15"/>
      <c r="E840" s="15"/>
      <c r="F840" s="15"/>
      <c r="G840" s="15"/>
      <c r="H840" s="35"/>
      <c r="I840" s="29"/>
      <c r="J840" s="29"/>
      <c r="K840" s="29"/>
    </row>
    <row r="841" spans="1:11" x14ac:dyDescent="0.25">
      <c r="A841" s="84" t="s">
        <v>315</v>
      </c>
      <c r="B841" s="84"/>
      <c r="C841" s="84"/>
      <c r="D841" s="84"/>
      <c r="E841" s="84"/>
      <c r="F841" s="84"/>
      <c r="G841" s="84"/>
      <c r="H841" s="2">
        <f>160*1.8</f>
        <v>288</v>
      </c>
      <c r="I841" s="29"/>
      <c r="J841" s="29"/>
      <c r="K841" s="29"/>
    </row>
    <row r="842" spans="1:11" x14ac:dyDescent="0.25">
      <c r="A842" s="84" t="s">
        <v>316</v>
      </c>
      <c r="B842" s="84"/>
      <c r="C842" s="84"/>
      <c r="D842" s="84"/>
      <c r="E842" s="84"/>
      <c r="F842" s="84"/>
      <c r="G842" s="84"/>
      <c r="H842" s="2">
        <f>527*1.8</f>
        <v>948.6</v>
      </c>
      <c r="I842" s="29"/>
      <c r="J842" s="29"/>
      <c r="K842" s="29"/>
    </row>
    <row r="843" spans="1:11" x14ac:dyDescent="0.25">
      <c r="A843" s="4"/>
      <c r="B843" s="4"/>
      <c r="C843" s="4"/>
      <c r="D843" s="4"/>
      <c r="E843" s="4"/>
      <c r="F843" s="4"/>
      <c r="G843" s="4"/>
      <c r="H843" s="2"/>
      <c r="I843" s="29"/>
      <c r="J843" s="29"/>
      <c r="K843" s="29"/>
    </row>
    <row r="844" spans="1:11" ht="30" customHeight="1" x14ac:dyDescent="0.25">
      <c r="A844" s="92" t="s">
        <v>496</v>
      </c>
      <c r="B844" s="92"/>
      <c r="C844" s="92"/>
      <c r="D844" s="92"/>
      <c r="E844" s="92"/>
      <c r="F844" s="92"/>
      <c r="G844" s="92"/>
      <c r="H844" s="2">
        <f>5904*1.8</f>
        <v>10627.2</v>
      </c>
      <c r="I844" s="29"/>
      <c r="J844" s="29"/>
      <c r="K844" s="29"/>
    </row>
    <row r="845" spans="1:11" x14ac:dyDescent="0.25">
      <c r="A845" s="4"/>
      <c r="B845" s="29"/>
      <c r="C845" s="29"/>
      <c r="D845" s="29"/>
      <c r="E845" s="29"/>
      <c r="F845" s="29"/>
      <c r="G845" s="29"/>
      <c r="H845" s="29"/>
      <c r="I845" s="29"/>
      <c r="J845" s="29"/>
      <c r="K845" s="29"/>
    </row>
    <row r="846" spans="1:11" x14ac:dyDescent="0.25">
      <c r="A846" s="92" t="s">
        <v>613</v>
      </c>
      <c r="B846" s="92"/>
      <c r="C846" s="92"/>
      <c r="D846" s="92"/>
      <c r="E846" s="92"/>
      <c r="F846" s="92"/>
      <c r="G846" s="92"/>
      <c r="H846" s="2"/>
      <c r="I846" s="29"/>
      <c r="J846" s="29"/>
      <c r="K846" s="29"/>
    </row>
    <row r="847" spans="1:11" x14ac:dyDescent="0.25">
      <c r="A847" s="36" t="s">
        <v>433</v>
      </c>
      <c r="B847" s="29"/>
      <c r="C847" s="29"/>
      <c r="D847" s="29"/>
      <c r="E847" s="29"/>
      <c r="F847" s="29"/>
      <c r="G847" s="29"/>
      <c r="H847" s="2">
        <f>17383*1.8</f>
        <v>31289.4</v>
      </c>
      <c r="I847" s="29"/>
      <c r="J847" s="29"/>
      <c r="K847" s="29"/>
    </row>
    <row r="848" spans="1:11" x14ac:dyDescent="0.25">
      <c r="A848" s="36" t="s">
        <v>434</v>
      </c>
      <c r="B848" s="36"/>
      <c r="C848" s="36"/>
      <c r="D848" s="29"/>
      <c r="E848" s="29"/>
      <c r="F848" s="29"/>
      <c r="G848" s="29"/>
      <c r="H848" s="2">
        <f>2898*1.8</f>
        <v>5216.4000000000005</v>
      </c>
      <c r="I848" s="29"/>
      <c r="J848" s="29"/>
      <c r="K848" s="29"/>
    </row>
    <row r="849" spans="1:11" x14ac:dyDescent="0.25">
      <c r="A849" s="29"/>
      <c r="B849" s="29"/>
      <c r="C849" s="29"/>
      <c r="D849" s="29"/>
      <c r="E849" s="29"/>
      <c r="F849" s="29"/>
      <c r="G849" s="29"/>
      <c r="H849" s="29"/>
      <c r="I849" s="29"/>
      <c r="J849" s="29"/>
      <c r="K849" s="29"/>
    </row>
    <row r="850" spans="1:11" ht="30" customHeight="1" x14ac:dyDescent="0.25">
      <c r="A850" s="92" t="s">
        <v>497</v>
      </c>
      <c r="B850" s="92"/>
      <c r="C850" s="92"/>
      <c r="D850" s="92"/>
      <c r="E850" s="92"/>
      <c r="F850" s="92"/>
      <c r="G850" s="92"/>
      <c r="H850" s="2"/>
      <c r="I850" s="29"/>
      <c r="J850" s="29"/>
      <c r="K850" s="29"/>
    </row>
    <row r="851" spans="1:11" x14ac:dyDescent="0.25">
      <c r="A851" s="29"/>
      <c r="B851" s="29"/>
      <c r="C851" s="29"/>
      <c r="D851" s="29"/>
      <c r="E851" s="29"/>
      <c r="F851" s="29"/>
      <c r="G851" s="29"/>
      <c r="H851" s="29"/>
      <c r="I851" s="29"/>
      <c r="J851" s="29"/>
      <c r="K851" s="29"/>
    </row>
    <row r="852" spans="1:11" x14ac:dyDescent="0.25">
      <c r="A852" s="92" t="s">
        <v>696</v>
      </c>
      <c r="B852" s="92"/>
      <c r="C852" s="92"/>
      <c r="D852" s="92"/>
      <c r="E852" s="92"/>
      <c r="F852" s="92"/>
      <c r="G852" s="92"/>
      <c r="H852" s="2">
        <f>4345*1.8</f>
        <v>7821</v>
      </c>
      <c r="I852" s="29"/>
      <c r="J852" s="29"/>
      <c r="K852" s="29"/>
    </row>
    <row r="853" spans="1:11" x14ac:dyDescent="0.25">
      <c r="A853" s="29"/>
      <c r="B853" s="29"/>
      <c r="C853" s="29"/>
      <c r="D853" s="29"/>
      <c r="E853" s="29"/>
      <c r="F853" s="29"/>
      <c r="G853" s="29"/>
      <c r="H853" s="29"/>
      <c r="I853" s="29"/>
      <c r="J853" s="29"/>
      <c r="K853" s="29"/>
    </row>
    <row r="854" spans="1:11" x14ac:dyDescent="0.25">
      <c r="A854" s="92" t="s">
        <v>498</v>
      </c>
      <c r="B854" s="92"/>
      <c r="C854" s="92"/>
      <c r="D854" s="92"/>
      <c r="E854" s="92"/>
      <c r="F854" s="92"/>
      <c r="G854" s="92"/>
      <c r="H854" s="2"/>
      <c r="I854" s="29"/>
      <c r="J854" s="29"/>
      <c r="K854" s="29"/>
    </row>
    <row r="855" spans="1:11" x14ac:dyDescent="0.25">
      <c r="A855" s="1" t="s">
        <v>697</v>
      </c>
      <c r="H855" s="2">
        <f>580*1.8</f>
        <v>1044</v>
      </c>
      <c r="I855" s="29"/>
      <c r="J855" s="29"/>
      <c r="K855" s="29"/>
    </row>
    <row r="856" spans="1:11" x14ac:dyDescent="0.25">
      <c r="A856" s="1" t="s">
        <v>698</v>
      </c>
      <c r="H856" s="2">
        <f>1449*1.8</f>
        <v>2608.2000000000003</v>
      </c>
      <c r="I856" s="29"/>
      <c r="J856" s="29"/>
      <c r="K856" s="29"/>
    </row>
    <row r="857" spans="1:11" ht="12" customHeight="1" x14ac:dyDescent="0.25">
      <c r="A857" s="29"/>
      <c r="B857" s="29"/>
      <c r="C857" s="29"/>
      <c r="D857" s="29"/>
      <c r="E857" s="29"/>
      <c r="F857" s="29"/>
      <c r="G857" s="29"/>
      <c r="H857" s="29"/>
      <c r="I857" s="29"/>
      <c r="J857" s="29"/>
      <c r="K857" s="29"/>
    </row>
    <row r="858" spans="1:11" ht="48" customHeight="1" x14ac:dyDescent="0.25">
      <c r="A858" s="84" t="s">
        <v>699</v>
      </c>
      <c r="B858" s="84"/>
      <c r="C858" s="84"/>
      <c r="D858" s="84"/>
      <c r="E858" s="84"/>
      <c r="F858" s="84"/>
      <c r="G858" s="84"/>
      <c r="H858" s="84"/>
      <c r="I858" s="29"/>
      <c r="J858" s="29"/>
      <c r="K858" s="29"/>
    </row>
    <row r="859" spans="1:11" x14ac:dyDescent="0.25">
      <c r="A859" s="29"/>
      <c r="B859" s="29"/>
      <c r="C859" s="29"/>
      <c r="D859" s="29"/>
      <c r="E859" s="29"/>
      <c r="F859" s="29"/>
      <c r="G859" s="29"/>
      <c r="H859" s="29"/>
      <c r="I859" s="29"/>
      <c r="J859" s="29"/>
      <c r="K859" s="29"/>
    </row>
    <row r="860" spans="1:11" ht="31.5" customHeight="1" x14ac:dyDescent="0.35">
      <c r="A860" s="105" t="s">
        <v>614</v>
      </c>
      <c r="B860" s="105"/>
      <c r="C860" s="105"/>
      <c r="D860" s="105"/>
      <c r="E860" s="105"/>
      <c r="F860" s="105"/>
      <c r="G860" s="105"/>
      <c r="H860" s="105"/>
    </row>
    <row r="861" spans="1:11" ht="21" x14ac:dyDescent="0.35">
      <c r="A861" s="28"/>
      <c r="B861" s="28"/>
      <c r="C861" s="28"/>
      <c r="D861" s="28"/>
      <c r="E861" s="28"/>
      <c r="F861" s="28"/>
      <c r="G861" s="28"/>
      <c r="H861" s="28"/>
      <c r="I861" s="29"/>
      <c r="J861" s="29"/>
      <c r="K861" s="29"/>
    </row>
    <row r="862" spans="1:11" ht="31.5" customHeight="1" x14ac:dyDescent="0.35">
      <c r="A862" s="93" t="s">
        <v>317</v>
      </c>
      <c r="B862" s="93"/>
      <c r="C862" s="93"/>
      <c r="D862" s="93"/>
      <c r="E862" s="93"/>
      <c r="F862" s="93"/>
      <c r="G862" s="93"/>
      <c r="H862" s="93"/>
    </row>
    <row r="863" spans="1:11" x14ac:dyDescent="0.25">
      <c r="A863" s="29"/>
      <c r="B863" s="29"/>
      <c r="C863" s="29"/>
      <c r="D863" s="29"/>
      <c r="E863" s="29"/>
      <c r="F863" s="29"/>
      <c r="G863" s="29"/>
      <c r="H863" s="29"/>
      <c r="I863" s="29"/>
      <c r="J863" s="29"/>
      <c r="K863" s="29"/>
    </row>
    <row r="864" spans="1:11" ht="30" customHeight="1" x14ac:dyDescent="0.25">
      <c r="A864" s="84" t="s">
        <v>700</v>
      </c>
      <c r="B864" s="84"/>
      <c r="C864" s="84"/>
      <c r="D864" s="84"/>
      <c r="E864" s="84"/>
      <c r="F864" s="84"/>
      <c r="G864" s="84"/>
      <c r="H864" s="84"/>
      <c r="I864" s="29"/>
      <c r="J864" s="29"/>
      <c r="K864" s="29"/>
    </row>
    <row r="865" spans="1:11" x14ac:dyDescent="0.25">
      <c r="I865" s="29"/>
      <c r="J865" s="29"/>
      <c r="K865" s="29"/>
    </row>
    <row r="866" spans="1:11" ht="17.25" customHeight="1" x14ac:dyDescent="0.25">
      <c r="A866" s="94" t="s">
        <v>318</v>
      </c>
      <c r="B866" s="94"/>
      <c r="C866" s="94"/>
      <c r="D866" s="94"/>
      <c r="E866" s="94"/>
      <c r="F866" s="94"/>
      <c r="G866" s="94"/>
      <c r="H866" s="94"/>
    </row>
    <row r="867" spans="1:11" x14ac:dyDescent="0.25">
      <c r="A867" s="84" t="s">
        <v>701</v>
      </c>
      <c r="B867" s="84"/>
      <c r="C867" s="84"/>
      <c r="D867" s="84"/>
      <c r="E867" s="84"/>
      <c r="F867" s="84"/>
      <c r="G867" s="84"/>
      <c r="H867" s="2">
        <f>9037*1.8</f>
        <v>16266.6</v>
      </c>
      <c r="I867" s="29"/>
      <c r="J867" s="29"/>
      <c r="K867" s="29"/>
    </row>
    <row r="868" spans="1:11" x14ac:dyDescent="0.25">
      <c r="A868" s="84" t="s">
        <v>703</v>
      </c>
      <c r="B868" s="84"/>
      <c r="C868" s="84"/>
      <c r="D868" s="84"/>
      <c r="E868" s="84"/>
      <c r="F868" s="84"/>
      <c r="G868" s="84"/>
      <c r="H868" s="2">
        <f>9037*1.8</f>
        <v>16266.6</v>
      </c>
    </row>
    <row r="869" spans="1:11" x14ac:dyDescent="0.25">
      <c r="A869" s="84" t="s">
        <v>702</v>
      </c>
      <c r="B869" s="84"/>
      <c r="C869" s="84"/>
      <c r="D869" s="84"/>
      <c r="E869" s="84"/>
      <c r="F869" s="84"/>
      <c r="G869" s="84"/>
      <c r="H869" s="2">
        <v>16267</v>
      </c>
      <c r="I869" s="29"/>
      <c r="J869" s="29"/>
      <c r="K869" s="29"/>
    </row>
    <row r="870" spans="1:11" x14ac:dyDescent="0.25">
      <c r="A870" s="84" t="s">
        <v>704</v>
      </c>
      <c r="B870" s="84"/>
      <c r="C870" s="84"/>
      <c r="D870" s="84"/>
      <c r="E870" s="84"/>
      <c r="F870" s="84"/>
      <c r="G870" s="84"/>
      <c r="H870" s="2">
        <v>16267</v>
      </c>
      <c r="I870" s="29"/>
      <c r="J870" s="29"/>
      <c r="K870" s="29"/>
    </row>
    <row r="871" spans="1:11" ht="15.75" customHeight="1" x14ac:dyDescent="0.25">
      <c r="A871" s="84" t="s">
        <v>705</v>
      </c>
      <c r="B871" s="84"/>
      <c r="C871" s="84"/>
      <c r="D871" s="84"/>
      <c r="E871" s="84"/>
      <c r="F871" s="84"/>
      <c r="G871" s="84"/>
      <c r="H871" s="2">
        <f>27108*1.8</f>
        <v>48794.400000000001</v>
      </c>
      <c r="I871" s="29"/>
      <c r="J871" s="29"/>
      <c r="K871" s="29"/>
    </row>
    <row r="872" spans="1:11" ht="31.5" customHeight="1" x14ac:dyDescent="0.25">
      <c r="A872" s="84" t="s">
        <v>319</v>
      </c>
      <c r="B872" s="84"/>
      <c r="C872" s="84"/>
      <c r="D872" s="84"/>
      <c r="E872" s="84"/>
      <c r="F872" s="84"/>
      <c r="G872" s="84"/>
      <c r="H872" s="29"/>
      <c r="I872" s="29"/>
      <c r="J872" s="29"/>
      <c r="K872" s="29"/>
    </row>
    <row r="873" spans="1:11" ht="31.5" customHeight="1" x14ac:dyDescent="0.25">
      <c r="A873" s="84" t="s">
        <v>706</v>
      </c>
      <c r="B873" s="84"/>
      <c r="C873" s="84"/>
      <c r="D873" s="84"/>
      <c r="E873" s="84"/>
      <c r="F873" s="84"/>
      <c r="G873" s="84"/>
      <c r="H873" s="29"/>
      <c r="I873" s="29"/>
      <c r="J873" s="29"/>
      <c r="K873" s="29"/>
    </row>
    <row r="874" spans="1:11" x14ac:dyDescent="0.25">
      <c r="A874" s="90" t="s">
        <v>320</v>
      </c>
      <c r="B874" s="90"/>
      <c r="C874" s="90"/>
      <c r="D874" s="90"/>
      <c r="E874" s="90"/>
      <c r="F874" s="90"/>
      <c r="G874" s="90"/>
    </row>
    <row r="875" spans="1:11" x14ac:dyDescent="0.25">
      <c r="A875" s="90" t="s">
        <v>321</v>
      </c>
      <c r="B875" s="90"/>
      <c r="C875" s="90"/>
      <c r="D875" s="90"/>
      <c r="E875" s="90"/>
      <c r="F875" s="90"/>
      <c r="G875" s="90"/>
    </row>
    <row r="876" spans="1:11" ht="45" customHeight="1" x14ac:dyDescent="0.25">
      <c r="A876" s="84" t="s">
        <v>322</v>
      </c>
      <c r="B876" s="84"/>
      <c r="C876" s="84"/>
      <c r="D876" s="84"/>
      <c r="E876" s="84"/>
      <c r="F876" s="84"/>
      <c r="G876" s="84"/>
    </row>
    <row r="877" spans="1:11" ht="15" customHeight="1" x14ac:dyDescent="0.25">
      <c r="A877" s="84" t="s">
        <v>323</v>
      </c>
      <c r="B877" s="84"/>
      <c r="C877" s="84"/>
      <c r="D877" s="84"/>
      <c r="E877" s="84"/>
      <c r="F877" s="84"/>
      <c r="G877" s="84"/>
    </row>
    <row r="878" spans="1:11" ht="30" customHeight="1" x14ac:dyDescent="0.25">
      <c r="A878" s="84" t="s">
        <v>324</v>
      </c>
      <c r="B878" s="84"/>
      <c r="C878" s="84"/>
      <c r="D878" s="84"/>
      <c r="E878" s="84"/>
      <c r="F878" s="84"/>
      <c r="G878" s="84"/>
    </row>
    <row r="879" spans="1:11" ht="29.25" customHeight="1" x14ac:dyDescent="0.25">
      <c r="A879" s="84" t="s">
        <v>325</v>
      </c>
      <c r="B879" s="84"/>
      <c r="C879" s="84"/>
      <c r="D879" s="84"/>
      <c r="E879" s="84"/>
      <c r="F879" s="84"/>
      <c r="G879" s="84"/>
    </row>
    <row r="880" spans="1:11" ht="30.75" customHeight="1" x14ac:dyDescent="0.25">
      <c r="A880" s="84" t="s">
        <v>326</v>
      </c>
      <c r="B880" s="84"/>
      <c r="C880" s="84"/>
      <c r="D880" s="84"/>
      <c r="E880" s="84"/>
      <c r="F880" s="84"/>
      <c r="G880" s="84"/>
    </row>
    <row r="881" spans="1:8" ht="30" customHeight="1" x14ac:dyDescent="0.25">
      <c r="A881" s="84" t="s">
        <v>327</v>
      </c>
      <c r="B881" s="84"/>
      <c r="C881" s="84"/>
      <c r="D881" s="84"/>
      <c r="E881" s="84"/>
      <c r="F881" s="84"/>
      <c r="G881" s="84"/>
    </row>
    <row r="882" spans="1:8" ht="30.75" customHeight="1" x14ac:dyDescent="0.25">
      <c r="A882" s="94" t="s">
        <v>328</v>
      </c>
      <c r="B882" s="94"/>
      <c r="C882" s="94"/>
      <c r="D882" s="94"/>
      <c r="E882" s="94"/>
      <c r="F882" s="94"/>
      <c r="G882" s="94"/>
      <c r="H882" s="94"/>
    </row>
    <row r="883" spans="1:8" x14ac:dyDescent="0.25">
      <c r="A883" s="84" t="s">
        <v>446</v>
      </c>
      <c r="B883" s="84"/>
      <c r="C883" s="84"/>
      <c r="D883" s="84"/>
      <c r="E883" s="84"/>
      <c r="F883" s="84"/>
      <c r="G883" s="84"/>
      <c r="H883" s="2">
        <f>21033*1.8</f>
        <v>37859.4</v>
      </c>
    </row>
    <row r="884" spans="1:8" ht="30.75" customHeight="1" x14ac:dyDescent="0.25">
      <c r="A884" s="88" t="s">
        <v>892</v>
      </c>
      <c r="B884" s="88"/>
      <c r="C884" s="88"/>
      <c r="D884" s="88"/>
      <c r="E884" s="88"/>
      <c r="F884" s="88"/>
      <c r="G884" s="88"/>
      <c r="H884" s="2"/>
    </row>
    <row r="885" spans="1:8" ht="15" customHeight="1" x14ac:dyDescent="0.25">
      <c r="A885" s="84" t="s">
        <v>707</v>
      </c>
      <c r="B885" s="84"/>
      <c r="C885" s="84"/>
      <c r="D885" s="84"/>
      <c r="E885" s="84"/>
      <c r="F885" s="84"/>
      <c r="G885" s="84"/>
      <c r="H885" s="81">
        <f>5791.24*1.8</f>
        <v>10424.232</v>
      </c>
    </row>
    <row r="886" spans="1:8" ht="15" customHeight="1" x14ac:dyDescent="0.25">
      <c r="A886" s="84" t="s">
        <v>708</v>
      </c>
      <c r="B886" s="84"/>
      <c r="C886" s="84"/>
      <c r="D886" s="84"/>
      <c r="E886" s="84"/>
      <c r="F886" s="84"/>
      <c r="G886" s="84"/>
      <c r="H886" s="82">
        <f>+H885*2</f>
        <v>20848.464</v>
      </c>
    </row>
    <row r="887" spans="1:8" x14ac:dyDescent="0.25">
      <c r="A887" s="84" t="s">
        <v>329</v>
      </c>
      <c r="B887" s="84"/>
      <c r="C887" s="84"/>
      <c r="D887" s="84"/>
      <c r="E887" s="84"/>
      <c r="F887" s="84"/>
      <c r="G887" s="84"/>
      <c r="H887" s="2">
        <f>12046*1.8</f>
        <v>21682.799999999999</v>
      </c>
    </row>
    <row r="888" spans="1:8" ht="30.75" customHeight="1" x14ac:dyDescent="0.25">
      <c r="A888" s="84" t="s">
        <v>437</v>
      </c>
      <c r="B888" s="84"/>
      <c r="C888" s="84"/>
      <c r="D888" s="84"/>
      <c r="E888" s="84"/>
      <c r="F888" s="84"/>
      <c r="G888" s="84"/>
      <c r="H888" s="2">
        <f>4345*1.8</f>
        <v>7821</v>
      </c>
    </row>
    <row r="889" spans="1:8" ht="44.25" customHeight="1" x14ac:dyDescent="0.25">
      <c r="A889" s="84" t="s">
        <v>330</v>
      </c>
      <c r="B889" s="84"/>
      <c r="C889" s="84"/>
      <c r="D889" s="84"/>
      <c r="E889" s="84"/>
      <c r="F889" s="84"/>
      <c r="G889" s="84"/>
      <c r="H889" s="2">
        <f>57921*1.8</f>
        <v>104257.8</v>
      </c>
    </row>
    <row r="890" spans="1:8" ht="15" customHeight="1" x14ac:dyDescent="0.25">
      <c r="A890" s="84" t="s">
        <v>709</v>
      </c>
      <c r="B890" s="84"/>
      <c r="C890" s="84"/>
      <c r="D890" s="84"/>
      <c r="E890" s="84"/>
      <c r="F890" s="84"/>
      <c r="G890" s="84"/>
      <c r="H890" s="2"/>
    </row>
    <row r="891" spans="1:8" ht="15" customHeight="1" x14ac:dyDescent="0.25">
      <c r="A891" s="84" t="s">
        <v>331</v>
      </c>
      <c r="B891" s="84"/>
      <c r="C891" s="84"/>
      <c r="D891" s="84"/>
      <c r="E891" s="84"/>
      <c r="F891" s="84"/>
      <c r="G891" s="84"/>
      <c r="H891" s="2">
        <f>12046*1.8</f>
        <v>21682.799999999999</v>
      </c>
    </row>
    <row r="892" spans="1:8" x14ac:dyDescent="0.25">
      <c r="A892" s="84" t="s">
        <v>440</v>
      </c>
      <c r="B892" s="84"/>
      <c r="C892" s="84"/>
      <c r="D892" s="84"/>
      <c r="E892" s="84"/>
      <c r="F892" s="84"/>
      <c r="G892" s="84"/>
      <c r="H892" s="2">
        <f>21083*1.8</f>
        <v>37949.4</v>
      </c>
    </row>
    <row r="893" spans="1:8" ht="30" customHeight="1" x14ac:dyDescent="0.25">
      <c r="A893" s="84" t="s">
        <v>332</v>
      </c>
      <c r="B893" s="84"/>
      <c r="C893" s="84"/>
      <c r="D893" s="84"/>
      <c r="E893" s="84"/>
      <c r="F893" s="84"/>
      <c r="G893" s="84"/>
      <c r="H893" s="2"/>
    </row>
    <row r="894" spans="1:8" ht="15" customHeight="1" x14ac:dyDescent="0.25">
      <c r="A894" s="84" t="s">
        <v>331</v>
      </c>
      <c r="B894" s="84" t="s">
        <v>333</v>
      </c>
      <c r="C894" s="84"/>
      <c r="D894" s="84"/>
      <c r="E894" s="84"/>
      <c r="F894" s="84"/>
      <c r="G894" s="84"/>
      <c r="H894" s="2">
        <f>6024*1.8</f>
        <v>10843.2</v>
      </c>
    </row>
    <row r="895" spans="1:8" ht="15" customHeight="1" x14ac:dyDescent="0.25">
      <c r="A895" s="84" t="s">
        <v>440</v>
      </c>
      <c r="B895" s="84"/>
      <c r="C895" s="84"/>
      <c r="D895" s="84"/>
      <c r="E895" s="84"/>
      <c r="F895" s="84"/>
      <c r="G895" s="84"/>
      <c r="H895" s="2">
        <f>12046*1.8</f>
        <v>21682.799999999999</v>
      </c>
    </row>
    <row r="896" spans="1:8" x14ac:dyDescent="0.25">
      <c r="A896" s="84" t="s">
        <v>334</v>
      </c>
      <c r="B896" s="84"/>
      <c r="C896" s="84"/>
      <c r="D896" s="84"/>
      <c r="E896" s="84"/>
      <c r="F896" s="84"/>
      <c r="G896" s="84"/>
      <c r="H896" s="2">
        <f>7530*1.8</f>
        <v>13554</v>
      </c>
    </row>
    <row r="897" spans="1:8" ht="15" customHeight="1" x14ac:dyDescent="0.25">
      <c r="A897" s="84" t="s">
        <v>335</v>
      </c>
      <c r="B897" s="84"/>
      <c r="C897" s="84"/>
      <c r="D897" s="84"/>
      <c r="E897" s="84"/>
      <c r="F897" s="84"/>
      <c r="G897" s="84"/>
      <c r="H897" s="2">
        <v>13554</v>
      </c>
    </row>
    <row r="898" spans="1:8" ht="31.5" customHeight="1" x14ac:dyDescent="0.25">
      <c r="A898" s="84" t="s">
        <v>336</v>
      </c>
      <c r="B898" s="84"/>
      <c r="C898" s="84"/>
      <c r="D898" s="84"/>
      <c r="E898" s="84"/>
      <c r="F898" s="84"/>
      <c r="G898" s="84"/>
      <c r="H898" s="2">
        <f>15059*1.8</f>
        <v>27106.2</v>
      </c>
    </row>
    <row r="899" spans="1:8" ht="30.75" customHeight="1" x14ac:dyDescent="0.25">
      <c r="A899" s="84" t="s">
        <v>337</v>
      </c>
      <c r="B899" s="84"/>
      <c r="C899" s="84"/>
      <c r="D899" s="84"/>
      <c r="E899" s="84"/>
      <c r="F899" s="84"/>
      <c r="G899" s="84"/>
      <c r="H899" s="2">
        <f>18072*1.8</f>
        <v>32529.600000000002</v>
      </c>
    </row>
    <row r="900" spans="1:8" ht="15" customHeight="1" x14ac:dyDescent="0.25">
      <c r="A900" s="84" t="s">
        <v>338</v>
      </c>
      <c r="B900" s="84"/>
      <c r="C900" s="84"/>
      <c r="D900" s="84"/>
      <c r="E900" s="84"/>
      <c r="F900" s="84"/>
      <c r="G900" s="84"/>
      <c r="H900" s="2">
        <f>7530*1.8</f>
        <v>13554</v>
      </c>
    </row>
    <row r="901" spans="1:8" x14ac:dyDescent="0.25">
      <c r="A901" s="84" t="s">
        <v>339</v>
      </c>
      <c r="B901" s="84"/>
      <c r="C901" s="84"/>
      <c r="D901" s="84"/>
      <c r="E901" s="84"/>
      <c r="F901" s="84"/>
      <c r="G901" s="84"/>
      <c r="H901" s="2"/>
    </row>
    <row r="902" spans="1:8" x14ac:dyDescent="0.25">
      <c r="A902" s="84" t="s">
        <v>340</v>
      </c>
      <c r="B902" s="84"/>
      <c r="C902" s="84"/>
      <c r="D902" s="84"/>
      <c r="E902" s="84"/>
      <c r="F902" s="84"/>
      <c r="G902" s="84"/>
      <c r="H902" s="2">
        <f>10544*1.8</f>
        <v>18979.2</v>
      </c>
    </row>
    <row r="903" spans="1:8" x14ac:dyDescent="0.25">
      <c r="A903" s="84" t="s">
        <v>440</v>
      </c>
      <c r="B903" s="84"/>
      <c r="C903" s="84"/>
      <c r="D903" s="84"/>
      <c r="E903" s="84"/>
      <c r="F903" s="84"/>
      <c r="G903" s="84"/>
      <c r="H903" s="2">
        <f>18072*1.8</f>
        <v>32529.600000000002</v>
      </c>
    </row>
    <row r="904" spans="1:8" ht="30" customHeight="1" x14ac:dyDescent="0.25">
      <c r="A904" s="84" t="s">
        <v>341</v>
      </c>
      <c r="B904" s="84"/>
      <c r="C904" s="84"/>
      <c r="D904" s="84"/>
      <c r="E904" s="84"/>
      <c r="F904" s="84"/>
      <c r="G904" s="84"/>
      <c r="H904" s="2">
        <f>19579*1.8</f>
        <v>35242.200000000004</v>
      </c>
    </row>
    <row r="905" spans="1:8" ht="22.5" customHeight="1" x14ac:dyDescent="0.25">
      <c r="A905" s="84" t="s">
        <v>891</v>
      </c>
      <c r="B905" s="84"/>
      <c r="C905" s="84"/>
      <c r="D905" s="84"/>
      <c r="E905" s="84"/>
      <c r="F905" s="84"/>
      <c r="G905" s="84"/>
      <c r="H905" s="2"/>
    </row>
    <row r="906" spans="1:8" x14ac:dyDescent="0.25">
      <c r="A906" s="84" t="s">
        <v>342</v>
      </c>
      <c r="B906" s="84"/>
      <c r="C906" s="84"/>
      <c r="D906" s="84"/>
      <c r="E906" s="84"/>
      <c r="F906" s="84"/>
      <c r="G906" s="84"/>
      <c r="H906" s="2">
        <f>6024*1.8</f>
        <v>10843.2</v>
      </c>
    </row>
    <row r="907" spans="1:8" ht="15.75" customHeight="1" x14ac:dyDescent="0.25">
      <c r="A907" s="84" t="s">
        <v>343</v>
      </c>
      <c r="B907" s="84"/>
      <c r="C907" s="84"/>
      <c r="D907" s="84"/>
      <c r="E907" s="84"/>
      <c r="F907" s="84"/>
      <c r="G907" s="84"/>
      <c r="H907" s="2"/>
    </row>
    <row r="908" spans="1:8" x14ac:dyDescent="0.25">
      <c r="A908" s="84" t="s">
        <v>344</v>
      </c>
      <c r="B908" s="84"/>
      <c r="C908" s="84"/>
      <c r="D908" s="84"/>
      <c r="E908" s="84"/>
      <c r="F908" s="84"/>
      <c r="G908" s="84"/>
      <c r="H908" s="2">
        <f>9037*1.8</f>
        <v>16266.6</v>
      </c>
    </row>
    <row r="909" spans="1:8" x14ac:dyDescent="0.25">
      <c r="A909" s="84" t="s">
        <v>441</v>
      </c>
      <c r="B909" s="84"/>
      <c r="C909" s="84"/>
      <c r="D909" s="84"/>
      <c r="E909" s="84"/>
      <c r="F909" s="84"/>
      <c r="G909" s="84"/>
      <c r="H909" s="2">
        <f>18072*1.8</f>
        <v>32529.600000000002</v>
      </c>
    </row>
    <row r="910" spans="1:8" ht="30.75" customHeight="1" x14ac:dyDescent="0.25">
      <c r="A910" s="84" t="s">
        <v>345</v>
      </c>
      <c r="B910" s="84"/>
      <c r="C910" s="84"/>
      <c r="D910" s="84"/>
      <c r="E910" s="84"/>
      <c r="F910" s="84"/>
      <c r="G910" s="84"/>
      <c r="H910" s="2">
        <f>10544*1.8</f>
        <v>18979.2</v>
      </c>
    </row>
    <row r="911" spans="1:8" x14ac:dyDescent="0.25">
      <c r="A911" s="84" t="s">
        <v>346</v>
      </c>
      <c r="B911" s="84"/>
      <c r="C911" s="84"/>
      <c r="D911" s="84"/>
      <c r="E911" s="84"/>
      <c r="F911" s="84"/>
      <c r="G911" s="84"/>
      <c r="H911" s="2">
        <f>4517*1.8</f>
        <v>8130.6</v>
      </c>
    </row>
    <row r="912" spans="1:8" x14ac:dyDescent="0.25">
      <c r="A912" s="84" t="s">
        <v>347</v>
      </c>
      <c r="B912" s="84"/>
      <c r="C912" s="84"/>
      <c r="D912" s="84"/>
      <c r="E912" s="84"/>
      <c r="F912" s="84"/>
      <c r="G912" s="84"/>
      <c r="H912" s="2">
        <f>12046*1.8</f>
        <v>21682.799999999999</v>
      </c>
    </row>
    <row r="913" spans="1:8" x14ac:dyDescent="0.25">
      <c r="A913" s="84" t="s">
        <v>710</v>
      </c>
      <c r="B913" s="84"/>
      <c r="C913" s="84"/>
      <c r="D913" s="84"/>
      <c r="E913" s="84"/>
      <c r="F913" s="84"/>
      <c r="G913" s="84"/>
      <c r="H913" s="2">
        <f>15059*1.8</f>
        <v>27106.2</v>
      </c>
    </row>
    <row r="914" spans="1:8" x14ac:dyDescent="0.25">
      <c r="A914" s="84" t="s">
        <v>348</v>
      </c>
      <c r="B914" s="84"/>
      <c r="C914" s="84"/>
      <c r="D914" s="84"/>
      <c r="E914" s="84"/>
      <c r="F914" s="84"/>
      <c r="G914" s="84"/>
      <c r="H914" s="2">
        <f>30118*1.8</f>
        <v>54212.4</v>
      </c>
    </row>
    <row r="915" spans="1:8" ht="29.25" customHeight="1" x14ac:dyDescent="0.25">
      <c r="A915" s="84" t="s">
        <v>349</v>
      </c>
      <c r="B915" s="84"/>
      <c r="C915" s="84"/>
      <c r="D915" s="84"/>
      <c r="E915" s="84"/>
      <c r="F915" s="84"/>
      <c r="G915" s="84"/>
      <c r="H915" s="2">
        <f>15059*1.8</f>
        <v>27106.2</v>
      </c>
    </row>
    <row r="916" spans="1:8" x14ac:dyDescent="0.25">
      <c r="A916" s="84" t="s">
        <v>350</v>
      </c>
      <c r="B916" s="84"/>
      <c r="C916" s="84"/>
      <c r="D916" s="84"/>
      <c r="E916" s="84"/>
      <c r="F916" s="84"/>
      <c r="G916" s="84"/>
      <c r="H916" s="2">
        <v>27106</v>
      </c>
    </row>
    <row r="917" spans="1:8" ht="27" customHeight="1" x14ac:dyDescent="0.25">
      <c r="A917" s="88" t="s">
        <v>351</v>
      </c>
      <c r="B917" s="88"/>
      <c r="C917" s="88"/>
      <c r="D917" s="88"/>
      <c r="E917" s="88"/>
      <c r="F917" s="88"/>
      <c r="G917" s="88"/>
      <c r="H917" s="29"/>
    </row>
    <row r="918" spans="1:8" x14ac:dyDescent="0.25">
      <c r="A918" s="84" t="s">
        <v>711</v>
      </c>
      <c r="B918" s="84"/>
      <c r="C918" s="84"/>
      <c r="D918" s="84"/>
      <c r="E918" s="84"/>
      <c r="F918" s="84"/>
      <c r="G918" s="84"/>
      <c r="H918" s="2">
        <f>5794*1.8</f>
        <v>10429.200000000001</v>
      </c>
    </row>
    <row r="919" spans="1:8" ht="16.5" customHeight="1" x14ac:dyDescent="0.25">
      <c r="A919" s="84" t="s">
        <v>712</v>
      </c>
      <c r="B919" s="84"/>
      <c r="C919" s="84"/>
      <c r="D919" s="84"/>
      <c r="E919" s="84"/>
      <c r="F919" s="84"/>
      <c r="G919" s="84"/>
      <c r="H919" s="2">
        <f>11588*1.8</f>
        <v>20858.400000000001</v>
      </c>
    </row>
    <row r="920" spans="1:8" ht="16.5" customHeight="1" x14ac:dyDescent="0.25">
      <c r="A920" s="55" t="s">
        <v>481</v>
      </c>
      <c r="B920" s="55"/>
      <c r="C920" s="55"/>
      <c r="D920" s="55"/>
      <c r="E920" s="55"/>
      <c r="F920" s="55"/>
      <c r="G920" s="55"/>
      <c r="H920" s="2">
        <f>17383*1.8</f>
        <v>31289.4</v>
      </c>
    </row>
    <row r="921" spans="1:8" ht="15" customHeight="1" x14ac:dyDescent="0.25">
      <c r="A921" s="84" t="s">
        <v>438</v>
      </c>
      <c r="B921" s="84"/>
      <c r="C921" s="84"/>
      <c r="D921" s="84"/>
      <c r="E921" s="84"/>
      <c r="F921" s="84"/>
      <c r="G921" s="84"/>
      <c r="H921" s="2"/>
    </row>
    <row r="922" spans="1:8" x14ac:dyDescent="0.25">
      <c r="A922" s="84" t="s">
        <v>711</v>
      </c>
      <c r="B922" s="84"/>
      <c r="C922" s="84"/>
      <c r="D922" s="84"/>
      <c r="E922" s="84"/>
      <c r="F922" s="84"/>
      <c r="G922" s="84"/>
      <c r="H922" s="2">
        <f>12169*1.8</f>
        <v>21904.2</v>
      </c>
    </row>
    <row r="923" spans="1:8" x14ac:dyDescent="0.25">
      <c r="A923" s="84" t="s">
        <v>440</v>
      </c>
      <c r="B923" s="84"/>
      <c r="C923" s="84"/>
      <c r="D923" s="84"/>
      <c r="E923" s="84"/>
      <c r="F923" s="84"/>
      <c r="G923" s="84"/>
      <c r="H923" s="2">
        <f>20280*1.8</f>
        <v>36504</v>
      </c>
    </row>
    <row r="924" spans="1:8" ht="27.75" customHeight="1" x14ac:dyDescent="0.25">
      <c r="A924" s="88" t="s">
        <v>793</v>
      </c>
      <c r="B924" s="88"/>
      <c r="C924" s="88"/>
      <c r="D924" s="88"/>
      <c r="E924" s="88"/>
      <c r="F924" s="88"/>
      <c r="G924" s="88"/>
      <c r="H924" s="3"/>
    </row>
    <row r="925" spans="1:8" x14ac:dyDescent="0.25">
      <c r="A925" s="88" t="s">
        <v>794</v>
      </c>
      <c r="B925" s="88"/>
      <c r="C925" s="88"/>
      <c r="D925" s="88"/>
      <c r="E925" s="88"/>
      <c r="F925" s="88"/>
      <c r="G925" s="88"/>
      <c r="H925" s="3"/>
    </row>
    <row r="926" spans="1:8" x14ac:dyDescent="0.25">
      <c r="A926" s="88" t="s">
        <v>795</v>
      </c>
      <c r="B926" s="88"/>
      <c r="C926" s="88"/>
      <c r="D926" s="88"/>
      <c r="E926" s="88"/>
      <c r="F926" s="88"/>
      <c r="G926" s="88"/>
      <c r="H926" s="3">
        <f>1998*1.8</f>
        <v>3596.4</v>
      </c>
    </row>
    <row r="927" spans="1:8" x14ac:dyDescent="0.25">
      <c r="A927" s="88" t="s">
        <v>796</v>
      </c>
      <c r="B927" s="88"/>
      <c r="C927" s="88"/>
      <c r="D927" s="88"/>
      <c r="E927" s="88"/>
      <c r="F927" s="88"/>
      <c r="G927" s="88"/>
      <c r="H927" s="3">
        <f>19980*1.8</f>
        <v>35964</v>
      </c>
    </row>
    <row r="928" spans="1:8" x14ac:dyDescent="0.25">
      <c r="A928" s="4"/>
      <c r="B928" s="4"/>
      <c r="C928" s="4"/>
      <c r="D928" s="4"/>
      <c r="E928" s="4"/>
      <c r="F928" s="4"/>
      <c r="G928" s="4"/>
      <c r="H928" s="2"/>
    </row>
    <row r="929" spans="1:8" x14ac:dyDescent="0.25">
      <c r="A929" s="94" t="s">
        <v>352</v>
      </c>
      <c r="B929" s="94"/>
      <c r="C929" s="94"/>
      <c r="D929" s="94"/>
      <c r="E929" s="94"/>
      <c r="F929" s="94"/>
      <c r="G929" s="94"/>
      <c r="H929" s="94"/>
    </row>
    <row r="930" spans="1:8" ht="60.75" customHeight="1" x14ac:dyDescent="0.25">
      <c r="A930" s="84" t="s">
        <v>713</v>
      </c>
      <c r="B930" s="84"/>
      <c r="C930" s="84"/>
      <c r="D930" s="84"/>
      <c r="E930" s="84"/>
      <c r="F930" s="84"/>
      <c r="G930" s="84"/>
      <c r="H930" s="37">
        <f>12046*1.8</f>
        <v>21682.799999999999</v>
      </c>
    </row>
    <row r="931" spans="1:8" ht="32.25" customHeight="1" x14ac:dyDescent="0.25">
      <c r="A931" s="84" t="s">
        <v>714</v>
      </c>
      <c r="B931" s="84"/>
      <c r="C931" s="84"/>
      <c r="D931" s="84"/>
      <c r="E931" s="84"/>
      <c r="F931" s="84"/>
      <c r="G931" s="84"/>
      <c r="H931" s="37">
        <v>21683</v>
      </c>
    </row>
    <row r="932" spans="1:8" ht="45" customHeight="1" x14ac:dyDescent="0.25">
      <c r="A932" s="84" t="s">
        <v>715</v>
      </c>
      <c r="B932" s="84"/>
      <c r="C932" s="84"/>
      <c r="D932" s="84"/>
      <c r="E932" s="84"/>
      <c r="F932" s="84"/>
      <c r="G932" s="84"/>
      <c r="H932" s="2">
        <f>3013*1.8</f>
        <v>5423.4000000000005</v>
      </c>
    </row>
    <row r="933" spans="1:8" ht="34.5" customHeight="1" x14ac:dyDescent="0.25">
      <c r="A933" s="84" t="s">
        <v>716</v>
      </c>
      <c r="B933" s="84"/>
      <c r="C933" s="84"/>
      <c r="D933" s="84"/>
      <c r="E933" s="84"/>
      <c r="F933" s="84"/>
      <c r="G933" s="84"/>
      <c r="H933" s="2">
        <f>1205*1.8</f>
        <v>2169</v>
      </c>
    </row>
    <row r="934" spans="1:8" ht="30" customHeight="1" x14ac:dyDescent="0.25">
      <c r="A934" s="84" t="s">
        <v>717</v>
      </c>
      <c r="B934" s="84"/>
      <c r="C934" s="84"/>
      <c r="D934" s="84"/>
      <c r="E934" s="84"/>
      <c r="F934" s="84"/>
      <c r="G934" s="84"/>
      <c r="H934" s="2">
        <f>1205*1.8</f>
        <v>2169</v>
      </c>
    </row>
    <row r="935" spans="1:8" ht="30" customHeight="1" x14ac:dyDescent="0.25">
      <c r="A935" s="84" t="s">
        <v>718</v>
      </c>
      <c r="B935" s="84"/>
      <c r="C935" s="84"/>
      <c r="D935" s="84"/>
      <c r="E935" s="84"/>
      <c r="F935" s="84"/>
      <c r="G935" s="84"/>
      <c r="H935" s="2">
        <v>2169</v>
      </c>
    </row>
    <row r="936" spans="1:8" ht="30" customHeight="1" x14ac:dyDescent="0.25">
      <c r="A936" s="84" t="s">
        <v>719</v>
      </c>
      <c r="B936" s="84"/>
      <c r="C936" s="84"/>
      <c r="D936" s="84"/>
      <c r="E936" s="84"/>
      <c r="F936" s="84"/>
      <c r="G936" s="84"/>
      <c r="H936" s="2">
        <f>30118*1.8</f>
        <v>54212.4</v>
      </c>
    </row>
    <row r="937" spans="1:8" x14ac:dyDescent="0.25">
      <c r="A937" s="84" t="s">
        <v>720</v>
      </c>
      <c r="B937" s="84"/>
      <c r="C937" s="84"/>
      <c r="D937" s="84"/>
      <c r="E937" s="84"/>
      <c r="F937" s="84"/>
      <c r="G937" s="84"/>
      <c r="H937" s="2">
        <f>12046*1.8</f>
        <v>21682.799999999999</v>
      </c>
    </row>
    <row r="939" spans="1:8" x14ac:dyDescent="0.25">
      <c r="A939" s="94" t="s">
        <v>721</v>
      </c>
      <c r="B939" s="94"/>
      <c r="C939" s="94"/>
      <c r="D939" s="94"/>
      <c r="E939" s="94"/>
      <c r="F939" s="94"/>
      <c r="G939" s="94"/>
      <c r="H939" s="94"/>
    </row>
    <row r="940" spans="1:8" ht="45" customHeight="1" x14ac:dyDescent="0.25">
      <c r="A940" s="84" t="s">
        <v>353</v>
      </c>
      <c r="B940" s="84"/>
      <c r="C940" s="84"/>
      <c r="D940" s="84"/>
      <c r="E940" s="84"/>
      <c r="F940" s="84"/>
      <c r="G940" s="84"/>
      <c r="H940" s="2">
        <f>7530*1.8</f>
        <v>13554</v>
      </c>
    </row>
    <row r="941" spans="1:8" ht="33" customHeight="1" x14ac:dyDescent="0.25">
      <c r="A941" s="84" t="s">
        <v>354</v>
      </c>
      <c r="B941" s="84"/>
      <c r="C941" s="84"/>
      <c r="D941" s="84"/>
      <c r="E941" s="84"/>
      <c r="F941" s="84"/>
      <c r="G941" s="84"/>
      <c r="H941" s="2">
        <f>3013*1.8</f>
        <v>5423.4000000000005</v>
      </c>
    </row>
    <row r="942" spans="1:8" x14ac:dyDescent="0.25">
      <c r="A942" s="84" t="s">
        <v>355</v>
      </c>
      <c r="B942" s="84"/>
      <c r="C942" s="84"/>
      <c r="D942" s="84"/>
      <c r="E942" s="84"/>
      <c r="F942" s="84"/>
      <c r="G942" s="84"/>
      <c r="H942" s="2">
        <f>45177*1.8</f>
        <v>81318.600000000006</v>
      </c>
    </row>
    <row r="943" spans="1:8" x14ac:dyDescent="0.25">
      <c r="A943" s="84" t="s">
        <v>356</v>
      </c>
      <c r="B943" s="84"/>
      <c r="C943" s="84"/>
      <c r="D943" s="84"/>
      <c r="E943" s="84"/>
      <c r="F943" s="84"/>
      <c r="G943" s="84"/>
      <c r="H943" s="2">
        <f>15059*1.8</f>
        <v>27106.2</v>
      </c>
    </row>
    <row r="944" spans="1:8" x14ac:dyDescent="0.25">
      <c r="A944" s="84" t="s">
        <v>357</v>
      </c>
      <c r="B944" s="84"/>
      <c r="C944" s="84"/>
      <c r="D944" s="84"/>
      <c r="E944" s="84"/>
      <c r="F944" s="84"/>
      <c r="G944" s="84"/>
      <c r="H944" s="2"/>
    </row>
    <row r="945" spans="1:8" x14ac:dyDescent="0.25">
      <c r="A945" s="90" t="s">
        <v>358</v>
      </c>
      <c r="B945" s="90"/>
      <c r="C945" s="90"/>
      <c r="D945" s="90"/>
      <c r="E945" s="90"/>
      <c r="F945" s="90"/>
      <c r="G945" s="90"/>
      <c r="H945" s="2">
        <f>6024*1.8</f>
        <v>10843.2</v>
      </c>
    </row>
    <row r="946" spans="1:8" x14ac:dyDescent="0.25">
      <c r="A946" s="90" t="s">
        <v>359</v>
      </c>
      <c r="B946" s="90"/>
      <c r="C946" s="90"/>
      <c r="D946" s="90"/>
      <c r="E946" s="90"/>
      <c r="F946" s="90"/>
      <c r="G946" s="90"/>
      <c r="H946" s="2">
        <f>12046*1.8</f>
        <v>21682.799999999999</v>
      </c>
    </row>
    <row r="947" spans="1:8" x14ac:dyDescent="0.25">
      <c r="A947" s="84" t="s">
        <v>360</v>
      </c>
      <c r="B947" s="84"/>
      <c r="C947" s="84"/>
      <c r="D947" s="84"/>
      <c r="E947" s="84"/>
      <c r="F947" s="84"/>
      <c r="G947" s="84"/>
      <c r="H947" s="2">
        <f>30118*1.8</f>
        <v>54212.4</v>
      </c>
    </row>
    <row r="948" spans="1:8" ht="30" customHeight="1" x14ac:dyDescent="0.25">
      <c r="A948" s="84" t="s">
        <v>361</v>
      </c>
      <c r="B948" s="84"/>
      <c r="C948" s="84"/>
      <c r="D948" s="84"/>
      <c r="E948" s="84"/>
      <c r="F948" s="84"/>
      <c r="G948" s="84"/>
      <c r="H948" s="2">
        <f>12046*1.8</f>
        <v>21682.799999999999</v>
      </c>
    </row>
    <row r="950" spans="1:8" x14ac:dyDescent="0.25">
      <c r="A950" s="94" t="s">
        <v>362</v>
      </c>
      <c r="B950" s="94"/>
      <c r="C950" s="94"/>
      <c r="D950" s="94"/>
      <c r="E950" s="94"/>
      <c r="F950" s="94"/>
      <c r="G950" s="94"/>
      <c r="H950" s="94"/>
    </row>
    <row r="951" spans="1:8" ht="11.25" customHeight="1" x14ac:dyDescent="0.25"/>
    <row r="952" spans="1:8" x14ac:dyDescent="0.25">
      <c r="A952" s="84" t="s">
        <v>363</v>
      </c>
      <c r="B952" s="84"/>
      <c r="C952" s="84"/>
      <c r="D952" s="84"/>
      <c r="E952" s="84"/>
      <c r="F952" s="84"/>
      <c r="G952" s="84"/>
    </row>
    <row r="953" spans="1:8" x14ac:dyDescent="0.25">
      <c r="A953" s="90" t="s">
        <v>364</v>
      </c>
      <c r="B953" s="90"/>
      <c r="C953" s="90"/>
      <c r="D953" s="90"/>
      <c r="E953" s="90"/>
      <c r="F953" s="90"/>
      <c r="G953" s="90"/>
      <c r="H953" s="2">
        <f>30118*1.8</f>
        <v>54212.4</v>
      </c>
    </row>
    <row r="954" spans="1:8" x14ac:dyDescent="0.25">
      <c r="A954" s="90" t="s">
        <v>365</v>
      </c>
      <c r="B954" s="90"/>
      <c r="C954" s="90"/>
      <c r="D954" s="90"/>
      <c r="E954" s="90"/>
      <c r="F954" s="90"/>
      <c r="G954" s="90"/>
      <c r="H954" s="2">
        <f>52707*1.8</f>
        <v>94872.6</v>
      </c>
    </row>
    <row r="955" spans="1:8" ht="27.75" customHeight="1" x14ac:dyDescent="0.25">
      <c r="A955" s="104" t="s">
        <v>805</v>
      </c>
      <c r="B955" s="104"/>
      <c r="C955" s="104"/>
      <c r="D955" s="104"/>
      <c r="E955" s="104"/>
      <c r="F955" s="104"/>
      <c r="G955" s="104"/>
      <c r="H955" s="2"/>
    </row>
    <row r="956" spans="1:8" ht="30" customHeight="1" x14ac:dyDescent="0.25">
      <c r="A956" s="84" t="s">
        <v>366</v>
      </c>
      <c r="B956" s="84"/>
      <c r="C956" s="84"/>
      <c r="D956" s="84"/>
      <c r="E956" s="84"/>
      <c r="F956" s="84"/>
      <c r="G956" s="84"/>
      <c r="H956" s="2">
        <f>60184*1.8</f>
        <v>108331.2</v>
      </c>
    </row>
    <row r="957" spans="1:8" ht="30" customHeight="1" x14ac:dyDescent="0.25">
      <c r="A957" s="84" t="s">
        <v>367</v>
      </c>
      <c r="B957" s="84"/>
      <c r="C957" s="84"/>
      <c r="D957" s="84"/>
      <c r="E957" s="84"/>
      <c r="F957" s="84"/>
      <c r="G957" s="84"/>
      <c r="H957" s="2"/>
    </row>
    <row r="958" spans="1:8" x14ac:dyDescent="0.25">
      <c r="A958" s="90" t="s">
        <v>368</v>
      </c>
      <c r="B958" s="90"/>
      <c r="C958" s="90"/>
      <c r="D958" s="90"/>
      <c r="E958" s="90"/>
      <c r="F958" s="90"/>
      <c r="G958" s="90"/>
      <c r="H958" s="2">
        <f>52707*1.8</f>
        <v>94872.6</v>
      </c>
    </row>
    <row r="959" spans="1:8" x14ac:dyDescent="0.25">
      <c r="A959" s="90" t="s">
        <v>369</v>
      </c>
      <c r="B959" s="90"/>
      <c r="C959" s="90"/>
      <c r="D959" s="90"/>
      <c r="E959" s="90"/>
      <c r="F959" s="90"/>
      <c r="G959" s="90"/>
      <c r="H959" s="2">
        <f>30118*1.8</f>
        <v>54212.4</v>
      </c>
    </row>
    <row r="960" spans="1:8" ht="30" customHeight="1" x14ac:dyDescent="0.25">
      <c r="A960" s="84" t="s">
        <v>370</v>
      </c>
      <c r="B960" s="84"/>
      <c r="C960" s="84"/>
      <c r="D960" s="84"/>
      <c r="E960" s="84"/>
      <c r="F960" s="84"/>
      <c r="G960" s="84"/>
      <c r="H960" s="2">
        <f>15059*1.8</f>
        <v>27106.2</v>
      </c>
    </row>
    <row r="961" spans="1:8" x14ac:dyDescent="0.25">
      <c r="A961" s="84" t="s">
        <v>371</v>
      </c>
      <c r="B961" s="84"/>
      <c r="C961" s="84"/>
      <c r="D961" s="84"/>
      <c r="E961" s="84"/>
      <c r="F961" s="84"/>
      <c r="G961" s="84"/>
      <c r="H961" s="2">
        <f>12046*1.8</f>
        <v>21682.799999999999</v>
      </c>
    </row>
    <row r="962" spans="1:8" ht="30.75" customHeight="1" x14ac:dyDescent="0.25">
      <c r="A962" s="84" t="s">
        <v>372</v>
      </c>
      <c r="B962" s="84"/>
      <c r="C962" s="84"/>
      <c r="D962" s="84"/>
      <c r="E962" s="84"/>
      <c r="F962" s="84"/>
      <c r="G962" s="84"/>
      <c r="H962" s="2">
        <f>30118*1.8</f>
        <v>54212.4</v>
      </c>
    </row>
    <row r="963" spans="1:8" ht="15.75" customHeight="1" x14ac:dyDescent="0.25">
      <c r="A963" s="84" t="s">
        <v>373</v>
      </c>
      <c r="B963" s="84"/>
      <c r="C963" s="84"/>
      <c r="D963" s="84"/>
      <c r="E963" s="84"/>
      <c r="F963" s="84"/>
      <c r="G963" s="84"/>
      <c r="H963" s="2">
        <f>12046*1.8</f>
        <v>21682.799999999999</v>
      </c>
    </row>
    <row r="964" spans="1:8" ht="30.75" customHeight="1" x14ac:dyDescent="0.25">
      <c r="A964" s="84" t="s">
        <v>374</v>
      </c>
      <c r="B964" s="84"/>
      <c r="C964" s="84"/>
      <c r="D964" s="84"/>
      <c r="E964" s="84"/>
      <c r="F964" s="84"/>
      <c r="G964" s="84"/>
      <c r="H964" s="2">
        <f>6024*1.8</f>
        <v>10843.2</v>
      </c>
    </row>
    <row r="965" spans="1:8" ht="29.25" customHeight="1" x14ac:dyDescent="0.25">
      <c r="A965" s="84" t="s">
        <v>375</v>
      </c>
      <c r="B965" s="84"/>
      <c r="C965" s="84"/>
      <c r="D965" s="84"/>
      <c r="E965" s="84"/>
      <c r="F965" s="84"/>
      <c r="G965" s="84"/>
      <c r="H965" s="2">
        <f>105417*1.8</f>
        <v>189750.6</v>
      </c>
    </row>
    <row r="966" spans="1:8" ht="30.75" customHeight="1" x14ac:dyDescent="0.25">
      <c r="A966" s="84" t="s">
        <v>376</v>
      </c>
      <c r="B966" s="84"/>
      <c r="C966" s="84"/>
      <c r="D966" s="84"/>
      <c r="E966" s="84"/>
      <c r="F966" s="84"/>
      <c r="G966" s="84"/>
      <c r="H966" s="2">
        <f>6024*1.8</f>
        <v>10843.2</v>
      </c>
    </row>
    <row r="967" spans="1:8" ht="14.25" customHeight="1" x14ac:dyDescent="0.25">
      <c r="H967" s="2"/>
    </row>
    <row r="968" spans="1:8" x14ac:dyDescent="0.25">
      <c r="A968" s="94" t="s">
        <v>377</v>
      </c>
      <c r="B968" s="94"/>
      <c r="C968" s="94"/>
      <c r="D968" s="94"/>
      <c r="E968" s="94"/>
      <c r="F968" s="94"/>
      <c r="G968" s="94"/>
      <c r="H968" s="94"/>
    </row>
    <row r="970" spans="1:8" ht="31.5" customHeight="1" x14ac:dyDescent="0.25">
      <c r="A970" s="84" t="s">
        <v>615</v>
      </c>
      <c r="B970" s="84"/>
      <c r="C970" s="84"/>
      <c r="D970" s="84"/>
      <c r="E970" s="84"/>
      <c r="F970" s="84"/>
      <c r="G970" s="84"/>
      <c r="H970" s="2">
        <f>7530*1.8</f>
        <v>13554</v>
      </c>
    </row>
    <row r="971" spans="1:8" x14ac:dyDescent="0.25">
      <c r="A971" s="84" t="s">
        <v>378</v>
      </c>
      <c r="B971" s="84"/>
      <c r="C971" s="84"/>
      <c r="D971" s="84"/>
      <c r="E971" s="84"/>
      <c r="F971" s="84"/>
      <c r="G971" s="84"/>
      <c r="H971" s="2">
        <v>13554</v>
      </c>
    </row>
    <row r="972" spans="1:8" ht="31.5" customHeight="1" x14ac:dyDescent="0.25">
      <c r="A972" s="84" t="s">
        <v>379</v>
      </c>
      <c r="B972" s="84"/>
      <c r="C972" s="84"/>
      <c r="D972" s="84"/>
      <c r="E972" s="84"/>
      <c r="F972" s="84"/>
      <c r="G972" s="84"/>
      <c r="H972" s="2">
        <v>13554</v>
      </c>
    </row>
    <row r="973" spans="1:8" ht="30.75" customHeight="1" x14ac:dyDescent="0.25">
      <c r="A973" s="84" t="s">
        <v>380</v>
      </c>
      <c r="B973" s="84"/>
      <c r="C973" s="84"/>
      <c r="D973" s="84"/>
      <c r="E973" s="84"/>
      <c r="F973" s="84"/>
      <c r="G973" s="84"/>
      <c r="H973" s="2">
        <f>15059*1.8</f>
        <v>27106.2</v>
      </c>
    </row>
    <row r="974" spans="1:8" ht="31.5" customHeight="1" x14ac:dyDescent="0.25">
      <c r="A974" s="84" t="s">
        <v>381</v>
      </c>
      <c r="B974" s="84"/>
      <c r="C974" s="84"/>
      <c r="D974" s="84"/>
      <c r="E974" s="84"/>
      <c r="F974" s="84"/>
      <c r="G974" s="84"/>
      <c r="H974" s="2">
        <v>27016</v>
      </c>
    </row>
    <row r="975" spans="1:8" ht="32.25" customHeight="1" x14ac:dyDescent="0.25">
      <c r="A975" s="84" t="s">
        <v>382</v>
      </c>
      <c r="B975" s="84"/>
      <c r="C975" s="84"/>
      <c r="D975" s="84"/>
      <c r="E975" s="84"/>
      <c r="F975" s="84"/>
      <c r="G975" s="84"/>
      <c r="H975" s="2">
        <f>1507*1.8</f>
        <v>2712.6</v>
      </c>
    </row>
    <row r="976" spans="1:8" ht="12" customHeight="1" x14ac:dyDescent="0.25"/>
    <row r="977" spans="1:8" x14ac:dyDescent="0.25">
      <c r="A977" s="94" t="s">
        <v>383</v>
      </c>
      <c r="B977" s="94"/>
      <c r="C977" s="94"/>
      <c r="D977" s="94"/>
      <c r="E977" s="94"/>
      <c r="F977" s="94"/>
      <c r="G977" s="94"/>
      <c r="H977" s="94"/>
    </row>
    <row r="978" spans="1:8" ht="8.25" customHeight="1" x14ac:dyDescent="0.25"/>
    <row r="979" spans="1:8" ht="31.5" customHeight="1" x14ac:dyDescent="0.25">
      <c r="A979" s="84" t="s">
        <v>384</v>
      </c>
      <c r="B979" s="84"/>
      <c r="C979" s="84"/>
      <c r="D979" s="84"/>
      <c r="E979" s="84"/>
      <c r="F979" s="84"/>
      <c r="G979" s="84"/>
      <c r="H979" s="2">
        <f>12046*1.8</f>
        <v>21682.799999999999</v>
      </c>
    </row>
    <row r="980" spans="1:8" ht="30" customHeight="1" x14ac:dyDescent="0.25">
      <c r="A980" s="84" t="s">
        <v>385</v>
      </c>
      <c r="B980" s="84"/>
      <c r="C980" s="84"/>
      <c r="D980" s="84"/>
      <c r="E980" s="84"/>
      <c r="F980" s="84"/>
      <c r="G980" s="84"/>
      <c r="H980" s="2">
        <v>21683</v>
      </c>
    </row>
    <row r="981" spans="1:8" ht="29.25" customHeight="1" x14ac:dyDescent="0.25">
      <c r="A981" s="84" t="s">
        <v>386</v>
      </c>
      <c r="B981" s="84"/>
      <c r="C981" s="84"/>
      <c r="D981" s="84"/>
      <c r="E981" s="84"/>
      <c r="F981" s="84"/>
      <c r="G981" s="84"/>
      <c r="H981" s="2">
        <f>18072*1.8</f>
        <v>32529.600000000002</v>
      </c>
    </row>
    <row r="982" spans="1:8" ht="30.75" customHeight="1" x14ac:dyDescent="0.25">
      <c r="A982" s="84" t="s">
        <v>387</v>
      </c>
      <c r="B982" s="84"/>
      <c r="C982" s="84"/>
      <c r="D982" s="84"/>
      <c r="E982" s="84"/>
      <c r="F982" s="84"/>
      <c r="G982" s="84"/>
      <c r="H982" s="2">
        <v>32530</v>
      </c>
    </row>
    <row r="983" spans="1:8" ht="31.5" customHeight="1" x14ac:dyDescent="0.25">
      <c r="A983" s="84" t="s">
        <v>388</v>
      </c>
      <c r="B983" s="84"/>
      <c r="C983" s="84"/>
      <c r="D983" s="84"/>
      <c r="E983" s="84"/>
      <c r="F983" s="84"/>
      <c r="G983" s="84"/>
      <c r="H983" s="2">
        <f>15059*1.8</f>
        <v>27106.2</v>
      </c>
    </row>
    <row r="984" spans="1:8" x14ac:dyDescent="0.25">
      <c r="A984" s="84" t="s">
        <v>389</v>
      </c>
      <c r="B984" s="84"/>
      <c r="C984" s="84"/>
      <c r="D984" s="84"/>
      <c r="E984" s="84"/>
      <c r="F984" s="84"/>
      <c r="G984" s="84"/>
      <c r="H984" s="2">
        <f>24096*1.8</f>
        <v>43372.800000000003</v>
      </c>
    </row>
    <row r="985" spans="1:8" x14ac:dyDescent="0.25">
      <c r="A985" s="84" t="s">
        <v>390</v>
      </c>
      <c r="B985" s="84"/>
      <c r="C985" s="84"/>
      <c r="D985" s="84"/>
      <c r="E985" s="84"/>
      <c r="F985" s="84"/>
      <c r="G985" s="84"/>
      <c r="H985" s="2">
        <v>43373</v>
      </c>
    </row>
    <row r="986" spans="1:8" x14ac:dyDescent="0.25">
      <c r="A986" s="84" t="s">
        <v>391</v>
      </c>
      <c r="B986" s="84"/>
      <c r="C986" s="84"/>
      <c r="D986" s="84"/>
      <c r="E986" s="84"/>
      <c r="F986" s="84"/>
      <c r="G986" s="84"/>
      <c r="H986" s="2">
        <f>18072*1.8</f>
        <v>32529.600000000002</v>
      </c>
    </row>
    <row r="987" spans="1:8" x14ac:dyDescent="0.25">
      <c r="A987" s="84" t="s">
        <v>392</v>
      </c>
      <c r="B987" s="84"/>
      <c r="C987" s="84"/>
      <c r="D987" s="84"/>
      <c r="E987" s="84"/>
      <c r="F987" s="84"/>
      <c r="G987" s="84"/>
      <c r="H987" s="2">
        <f>12046*1.8</f>
        <v>21682.799999999999</v>
      </c>
    </row>
    <row r="988" spans="1:8" x14ac:dyDescent="0.25">
      <c r="A988" s="84" t="s">
        <v>393</v>
      </c>
      <c r="B988" s="84"/>
      <c r="C988" s="84"/>
      <c r="D988" s="84"/>
      <c r="E988" s="84"/>
      <c r="F988" s="84"/>
      <c r="G988" s="84"/>
      <c r="H988" s="2">
        <v>21683</v>
      </c>
    </row>
    <row r="989" spans="1:8" x14ac:dyDescent="0.25">
      <c r="A989" s="84" t="s">
        <v>394</v>
      </c>
      <c r="B989" s="84"/>
      <c r="C989" s="84"/>
      <c r="D989" s="84"/>
      <c r="E989" s="84"/>
      <c r="F989" s="84"/>
      <c r="G989" s="84"/>
      <c r="H989" s="2">
        <f>3013*1.8</f>
        <v>5423.4000000000005</v>
      </c>
    </row>
    <row r="990" spans="1:8" x14ac:dyDescent="0.25">
      <c r="A990" s="84" t="s">
        <v>395</v>
      </c>
      <c r="B990" s="84"/>
      <c r="C990" s="84"/>
      <c r="D990" s="84"/>
      <c r="E990" s="84"/>
      <c r="F990" s="84"/>
      <c r="G990" s="84"/>
      <c r="H990" s="2">
        <f>12046*1.8</f>
        <v>21682.799999999999</v>
      </c>
    </row>
    <row r="991" spans="1:8" x14ac:dyDescent="0.25">
      <c r="A991" s="84" t="s">
        <v>396</v>
      </c>
      <c r="B991" s="84"/>
      <c r="C991" s="84"/>
      <c r="D991" s="84"/>
      <c r="E991" s="84"/>
      <c r="F991" s="84"/>
      <c r="G991" s="84"/>
      <c r="H991" s="2">
        <f>6024*1.8</f>
        <v>10843.2</v>
      </c>
    </row>
    <row r="992" spans="1:8" x14ac:dyDescent="0.25">
      <c r="A992" s="84" t="s">
        <v>397</v>
      </c>
      <c r="B992" s="84" t="s">
        <v>398</v>
      </c>
      <c r="C992" s="84"/>
      <c r="D992" s="84"/>
      <c r="E992" s="84"/>
      <c r="F992" s="84"/>
      <c r="G992" s="84"/>
      <c r="H992" s="2">
        <f>+H991</f>
        <v>10843.2</v>
      </c>
    </row>
    <row r="993" spans="1:8" ht="30.75" customHeight="1" x14ac:dyDescent="0.25">
      <c r="A993" s="84" t="s">
        <v>399</v>
      </c>
      <c r="B993" s="84"/>
      <c r="C993" s="84"/>
      <c r="D993" s="84"/>
      <c r="E993" s="84"/>
      <c r="F993" s="84"/>
      <c r="G993" s="84"/>
      <c r="H993" s="3">
        <f>15059*1.8</f>
        <v>27106.2</v>
      </c>
    </row>
    <row r="994" spans="1:8" x14ac:dyDescent="0.25">
      <c r="A994" s="84" t="s">
        <v>400</v>
      </c>
      <c r="B994" s="84"/>
      <c r="C994" s="84"/>
      <c r="D994" s="84"/>
      <c r="E994" s="84"/>
      <c r="F994" s="84"/>
      <c r="G994" s="84"/>
      <c r="H994" s="2">
        <f>22589*1.8</f>
        <v>40660.200000000004</v>
      </c>
    </row>
    <row r="995" spans="1:8" ht="31.5" customHeight="1" x14ac:dyDescent="0.25">
      <c r="A995" s="84" t="s">
        <v>401</v>
      </c>
      <c r="B995" s="84"/>
      <c r="C995" s="84"/>
      <c r="D995" s="84"/>
      <c r="E995" s="84"/>
      <c r="F995" s="84"/>
      <c r="G995" s="84"/>
      <c r="H995" s="2">
        <f>15059*1.8</f>
        <v>27106.2</v>
      </c>
    </row>
    <row r="996" spans="1:8" ht="33" customHeight="1" x14ac:dyDescent="0.25">
      <c r="A996" s="84" t="s">
        <v>402</v>
      </c>
      <c r="B996" s="84"/>
      <c r="C996" s="84"/>
      <c r="D996" s="84"/>
      <c r="E996" s="84"/>
      <c r="F996" s="84"/>
      <c r="G996" s="84"/>
      <c r="H996" s="3">
        <f>4517*1.8</f>
        <v>8130.6</v>
      </c>
    </row>
    <row r="997" spans="1:8" ht="30.75" customHeight="1" x14ac:dyDescent="0.25">
      <c r="A997" s="84" t="s">
        <v>403</v>
      </c>
      <c r="B997" s="84"/>
      <c r="C997" s="84"/>
      <c r="D997" s="84"/>
      <c r="E997" s="84"/>
      <c r="F997" s="84"/>
      <c r="G997" s="84"/>
      <c r="H997" s="2">
        <f>12041*1.8</f>
        <v>21673.8</v>
      </c>
    </row>
    <row r="998" spans="1:8" x14ac:dyDescent="0.25">
      <c r="A998" s="84" t="s">
        <v>435</v>
      </c>
      <c r="B998" s="84"/>
      <c r="C998" s="84"/>
      <c r="D998" s="84"/>
      <c r="E998" s="84"/>
      <c r="F998" s="84"/>
      <c r="G998" s="84"/>
      <c r="H998" s="2">
        <f>181*1.8</f>
        <v>325.8</v>
      </c>
    </row>
    <row r="1000" spans="1:8" x14ac:dyDescent="0.25">
      <c r="A1000" s="84" t="s">
        <v>436</v>
      </c>
      <c r="B1000" s="84"/>
      <c r="C1000" s="84"/>
      <c r="D1000" s="84"/>
      <c r="E1000" s="84"/>
      <c r="F1000" s="84"/>
      <c r="G1000" s="84"/>
      <c r="H1000" s="84"/>
    </row>
    <row r="1001" spans="1:8" x14ac:dyDescent="0.25">
      <c r="A1001" s="4"/>
      <c r="B1001" s="4"/>
      <c r="C1001" s="4"/>
      <c r="D1001" s="4"/>
      <c r="E1001" s="4"/>
      <c r="F1001" s="4"/>
      <c r="G1001" s="4"/>
      <c r="H1001" s="55"/>
    </row>
    <row r="1002" spans="1:8" ht="45.75" customHeight="1" x14ac:dyDescent="0.35">
      <c r="A1002" s="131" t="s">
        <v>616</v>
      </c>
      <c r="B1002" s="131"/>
      <c r="C1002" s="131"/>
      <c r="D1002" s="131"/>
      <c r="E1002" s="131"/>
      <c r="F1002" s="131"/>
      <c r="G1002" s="131"/>
      <c r="H1002" s="131"/>
    </row>
    <row r="1003" spans="1:8" ht="21" x14ac:dyDescent="0.35">
      <c r="A1003" s="93" t="s">
        <v>806</v>
      </c>
      <c r="B1003" s="93"/>
      <c r="C1003" s="93"/>
      <c r="D1003" s="93"/>
      <c r="E1003" s="93"/>
      <c r="F1003" s="93"/>
      <c r="G1003" s="93"/>
      <c r="H1003" s="93"/>
    </row>
    <row r="1005" spans="1:8" ht="24.75" customHeight="1" x14ac:dyDescent="0.25">
      <c r="A1005" s="71" t="s">
        <v>807</v>
      </c>
      <c r="B1005" s="70"/>
      <c r="C1005" s="70"/>
      <c r="D1005" s="70"/>
      <c r="E1005" s="70"/>
      <c r="F1005" s="70"/>
      <c r="G1005" s="70"/>
      <c r="H1005" s="70"/>
    </row>
    <row r="1006" spans="1:8" ht="33" customHeight="1" x14ac:dyDescent="0.25">
      <c r="A1006" s="133" t="s">
        <v>808</v>
      </c>
      <c r="B1006" s="133"/>
      <c r="C1006" s="133"/>
      <c r="D1006" s="133" t="s">
        <v>809</v>
      </c>
      <c r="E1006" s="133"/>
      <c r="F1006" s="133"/>
    </row>
    <row r="1007" spans="1:8" ht="46.5" customHeight="1" x14ac:dyDescent="0.25">
      <c r="A1007" s="133" t="s">
        <v>810</v>
      </c>
      <c r="B1007" s="133"/>
      <c r="C1007" s="133"/>
      <c r="D1007" s="85">
        <v>0.2</v>
      </c>
      <c r="E1007" s="85"/>
      <c r="F1007" s="85"/>
    </row>
    <row r="1008" spans="1:8" ht="47.25" customHeight="1" x14ac:dyDescent="0.25">
      <c r="A1008" s="133" t="s">
        <v>811</v>
      </c>
      <c r="B1008" s="133"/>
      <c r="C1008" s="133"/>
      <c r="D1008" s="85">
        <v>0.2</v>
      </c>
      <c r="E1008" s="85"/>
      <c r="F1008" s="85"/>
    </row>
    <row r="1009" spans="1:8" ht="45.75" customHeight="1" x14ac:dyDescent="0.25">
      <c r="A1009" s="133" t="s">
        <v>812</v>
      </c>
      <c r="B1009" s="133"/>
      <c r="C1009" s="133"/>
      <c r="D1009" s="85">
        <v>0.2</v>
      </c>
      <c r="E1009" s="85"/>
      <c r="F1009" s="85"/>
    </row>
    <row r="1010" spans="1:8" ht="64.5" customHeight="1" x14ac:dyDescent="0.25">
      <c r="A1010" s="133" t="s">
        <v>813</v>
      </c>
      <c r="B1010" s="133"/>
      <c r="C1010" s="133"/>
      <c r="D1010" s="85">
        <v>0.2</v>
      </c>
      <c r="E1010" s="85"/>
      <c r="F1010" s="85"/>
    </row>
    <row r="1011" spans="1:8" ht="49.5" customHeight="1" x14ac:dyDescent="0.25">
      <c r="A1011" s="133" t="s">
        <v>814</v>
      </c>
      <c r="B1011" s="133"/>
      <c r="C1011" s="133"/>
      <c r="D1011" s="85">
        <v>0.2</v>
      </c>
      <c r="E1011" s="85"/>
      <c r="F1011" s="85"/>
    </row>
    <row r="1012" spans="1:8" ht="54.75" customHeight="1" x14ac:dyDescent="0.25">
      <c r="A1012" s="133" t="s">
        <v>815</v>
      </c>
      <c r="B1012" s="133"/>
      <c r="C1012" s="133"/>
      <c r="D1012" s="85">
        <v>0.2</v>
      </c>
      <c r="E1012" s="85"/>
      <c r="F1012" s="85"/>
    </row>
    <row r="1013" spans="1:8" ht="98.25" customHeight="1" x14ac:dyDescent="0.25">
      <c r="A1013" s="133" t="s">
        <v>816</v>
      </c>
      <c r="B1013" s="133"/>
      <c r="C1013" s="133"/>
      <c r="D1013" s="85">
        <v>0.2</v>
      </c>
      <c r="E1013" s="85"/>
      <c r="F1013" s="85"/>
    </row>
    <row r="1014" spans="1:8" ht="87.75" customHeight="1" x14ac:dyDescent="0.25">
      <c r="A1014" s="133" t="s">
        <v>817</v>
      </c>
      <c r="B1014" s="133"/>
      <c r="C1014" s="133"/>
      <c r="D1014" s="85">
        <v>0.15</v>
      </c>
      <c r="E1014" s="85"/>
      <c r="F1014" s="85"/>
    </row>
    <row r="1015" spans="1:8" ht="33" customHeight="1" x14ac:dyDescent="0.25">
      <c r="A1015" s="71"/>
      <c r="B1015" s="72"/>
      <c r="C1015" s="72"/>
      <c r="D1015" s="72"/>
      <c r="E1015" s="72"/>
      <c r="F1015" s="72"/>
    </row>
    <row r="1016" spans="1:8" ht="39.75" customHeight="1" x14ac:dyDescent="0.25">
      <c r="A1016" s="86" t="s">
        <v>825</v>
      </c>
      <c r="B1016" s="87"/>
      <c r="C1016" s="87"/>
      <c r="D1016" s="87"/>
      <c r="E1016" s="87"/>
      <c r="F1016" s="87"/>
      <c r="G1016" s="87"/>
      <c r="H1016" s="87"/>
    </row>
    <row r="1017" spans="1:8" ht="33" customHeight="1" x14ac:dyDescent="0.25">
      <c r="A1017" s="86" t="s">
        <v>818</v>
      </c>
      <c r="B1017" s="86"/>
      <c r="C1017" s="86"/>
      <c r="D1017" s="86"/>
      <c r="E1017" s="86"/>
      <c r="F1017" s="86"/>
      <c r="G1017" s="86"/>
      <c r="H1017" s="73"/>
    </row>
    <row r="1018" spans="1:8" ht="33" customHeight="1" x14ac:dyDescent="0.25">
      <c r="A1018" s="86" t="s">
        <v>819</v>
      </c>
      <c r="B1018" s="86"/>
      <c r="C1018" s="86"/>
      <c r="D1018" s="86"/>
      <c r="E1018" s="86"/>
      <c r="F1018" s="86"/>
      <c r="G1018" s="86"/>
    </row>
    <row r="1019" spans="1:8" ht="33" customHeight="1" x14ac:dyDescent="0.25">
      <c r="A1019" s="86" t="s">
        <v>820</v>
      </c>
      <c r="B1019" s="86"/>
      <c r="C1019" s="86"/>
      <c r="D1019" s="86"/>
      <c r="E1019" s="86"/>
      <c r="F1019" s="86"/>
      <c r="G1019" s="86"/>
    </row>
    <row r="1020" spans="1:8" ht="33" customHeight="1" x14ac:dyDescent="0.25">
      <c r="A1020" s="86" t="s">
        <v>821</v>
      </c>
      <c r="B1020" s="86"/>
      <c r="C1020" s="86"/>
      <c r="D1020" s="86"/>
      <c r="E1020" s="86"/>
      <c r="F1020" s="86"/>
      <c r="G1020" s="86"/>
    </row>
    <row r="1021" spans="1:8" ht="33" customHeight="1" x14ac:dyDescent="0.25">
      <c r="A1021" s="86" t="s">
        <v>822</v>
      </c>
      <c r="B1021" s="86"/>
      <c r="C1021" s="86"/>
      <c r="D1021" s="86"/>
      <c r="E1021" s="86"/>
      <c r="F1021" s="86"/>
      <c r="G1021" s="86"/>
    </row>
    <row r="1022" spans="1:8" ht="33" customHeight="1" x14ac:dyDescent="0.25">
      <c r="A1022" s="86" t="s">
        <v>823</v>
      </c>
      <c r="B1022" s="86"/>
      <c r="C1022" s="86"/>
      <c r="D1022" s="86"/>
      <c r="E1022" s="86"/>
      <c r="F1022" s="86"/>
      <c r="G1022" s="86"/>
    </row>
    <row r="1023" spans="1:8" ht="54.75" customHeight="1" x14ac:dyDescent="0.25">
      <c r="A1023" s="86" t="s">
        <v>824</v>
      </c>
      <c r="B1023" s="86"/>
      <c r="C1023" s="86"/>
      <c r="D1023" s="86"/>
      <c r="E1023" s="86"/>
      <c r="F1023" s="86"/>
      <c r="G1023" s="86"/>
    </row>
    <row r="1024" spans="1:8" ht="33" customHeight="1" x14ac:dyDescent="0.35">
      <c r="A1024" s="131" t="s">
        <v>759</v>
      </c>
      <c r="B1024" s="131"/>
      <c r="C1024" s="131"/>
      <c r="D1024" s="131"/>
      <c r="E1024" s="131"/>
      <c r="F1024" s="131"/>
      <c r="G1024" s="131"/>
      <c r="H1024" s="131"/>
    </row>
    <row r="1026" spans="1:8" ht="36" customHeight="1" x14ac:dyDescent="0.25">
      <c r="A1026" s="88" t="s">
        <v>826</v>
      </c>
      <c r="B1026" s="88"/>
      <c r="C1026" s="88"/>
      <c r="D1026" s="88"/>
      <c r="E1026" s="88"/>
      <c r="F1026" s="88"/>
      <c r="G1026" s="88"/>
      <c r="H1026" s="88"/>
    </row>
    <row r="1028" spans="1:8" x14ac:dyDescent="0.25">
      <c r="A1028" s="94" t="s">
        <v>722</v>
      </c>
      <c r="B1028" s="94"/>
      <c r="C1028" s="94"/>
      <c r="D1028" s="94"/>
      <c r="E1028" s="94"/>
      <c r="F1028" s="94"/>
      <c r="G1028" s="94"/>
      <c r="H1028" s="94"/>
    </row>
    <row r="1030" spans="1:8" x14ac:dyDescent="0.25">
      <c r="A1030" s="38" t="s">
        <v>404</v>
      </c>
      <c r="B1030" s="132" t="s">
        <v>405</v>
      </c>
      <c r="C1030" s="132"/>
    </row>
    <row r="1031" spans="1:8" x14ac:dyDescent="0.25">
      <c r="A1031" s="14">
        <v>1</v>
      </c>
      <c r="B1031" s="98" t="s">
        <v>775</v>
      </c>
      <c r="C1031" s="98"/>
    </row>
    <row r="1032" spans="1:8" x14ac:dyDescent="0.25">
      <c r="A1032" s="14">
        <v>2</v>
      </c>
      <c r="B1032" s="98" t="s">
        <v>830</v>
      </c>
      <c r="C1032" s="98"/>
    </row>
    <row r="1033" spans="1:8" x14ac:dyDescent="0.25">
      <c r="A1033" s="14">
        <v>3</v>
      </c>
      <c r="B1033" s="98" t="s">
        <v>846</v>
      </c>
      <c r="C1033" s="98"/>
    </row>
    <row r="1034" spans="1:8" x14ac:dyDescent="0.25">
      <c r="A1034" s="14">
        <v>4</v>
      </c>
      <c r="B1034" s="98" t="s">
        <v>776</v>
      </c>
      <c r="C1034" s="98"/>
    </row>
    <row r="1035" spans="1:8" x14ac:dyDescent="0.25">
      <c r="A1035" s="14">
        <v>5</v>
      </c>
      <c r="B1035" s="98" t="s">
        <v>831</v>
      </c>
      <c r="C1035" s="98"/>
    </row>
    <row r="1036" spans="1:8" x14ac:dyDescent="0.25">
      <c r="A1036" s="14">
        <v>6</v>
      </c>
      <c r="B1036" s="99" t="s">
        <v>832</v>
      </c>
      <c r="C1036" s="99"/>
    </row>
    <row r="1038" spans="1:8" x14ac:dyDescent="0.25">
      <c r="A1038" s="94" t="s">
        <v>723</v>
      </c>
      <c r="B1038" s="94"/>
      <c r="C1038" s="94"/>
      <c r="D1038" s="94"/>
      <c r="E1038" s="94"/>
      <c r="F1038" s="94"/>
      <c r="G1038" s="94"/>
      <c r="H1038" s="94"/>
    </row>
    <row r="1040" spans="1:8" x14ac:dyDescent="0.25">
      <c r="A1040" s="84" t="s">
        <v>725</v>
      </c>
      <c r="B1040" s="84"/>
      <c r="C1040" s="84"/>
      <c r="D1040" s="84"/>
      <c r="E1040" s="84"/>
      <c r="F1040" s="84"/>
      <c r="G1040" s="84"/>
      <c r="H1040" s="84"/>
    </row>
    <row r="1041" spans="1:8" x14ac:dyDescent="0.25">
      <c r="A1041" s="84" t="s">
        <v>726</v>
      </c>
      <c r="B1041" s="84"/>
      <c r="C1041" s="84"/>
      <c r="D1041" s="84"/>
      <c r="E1041" s="84"/>
      <c r="F1041" s="84"/>
      <c r="G1041" s="84"/>
      <c r="H1041" s="84"/>
    </row>
    <row r="1043" spans="1:8" x14ac:dyDescent="0.25">
      <c r="A1043" s="94" t="s">
        <v>724</v>
      </c>
      <c r="B1043" s="94"/>
      <c r="C1043" s="94"/>
      <c r="D1043" s="94"/>
      <c r="E1043" s="94"/>
      <c r="F1043" s="94"/>
      <c r="G1043" s="94"/>
      <c r="H1043" s="94"/>
    </row>
    <row r="1045" spans="1:8" x14ac:dyDescent="0.25">
      <c r="A1045" s="84" t="s">
        <v>727</v>
      </c>
      <c r="B1045" s="84"/>
      <c r="C1045" s="84"/>
      <c r="D1045" s="84"/>
      <c r="E1045" s="84"/>
      <c r="F1045" s="84"/>
      <c r="G1045" s="84"/>
      <c r="H1045" s="84"/>
    </row>
    <row r="1046" spans="1:8" x14ac:dyDescent="0.25">
      <c r="A1046" s="84" t="s">
        <v>728</v>
      </c>
      <c r="B1046" s="84"/>
      <c r="C1046" s="84"/>
      <c r="D1046" s="84"/>
      <c r="E1046" s="84"/>
      <c r="F1046" s="84"/>
      <c r="G1046" s="84"/>
      <c r="H1046" s="84"/>
    </row>
    <row r="1048" spans="1:8" x14ac:dyDescent="0.25">
      <c r="A1048" s="94" t="s">
        <v>729</v>
      </c>
      <c r="B1048" s="94"/>
      <c r="C1048" s="94"/>
      <c r="D1048" s="94"/>
      <c r="E1048" s="94"/>
      <c r="F1048" s="94"/>
      <c r="G1048" s="94"/>
      <c r="H1048" s="94"/>
    </row>
    <row r="1050" spans="1:8" ht="20.25" customHeight="1" x14ac:dyDescent="0.25">
      <c r="A1050" s="84" t="s">
        <v>406</v>
      </c>
      <c r="B1050" s="84"/>
      <c r="C1050" s="84"/>
      <c r="D1050" s="84"/>
      <c r="E1050" s="84"/>
      <c r="F1050" s="84"/>
      <c r="G1050" s="84"/>
      <c r="H1050" s="84"/>
    </row>
    <row r="1051" spans="1:8" ht="58.5" customHeight="1" x14ac:dyDescent="0.25">
      <c r="A1051" s="101" t="s">
        <v>797</v>
      </c>
      <c r="B1051" s="101"/>
      <c r="C1051" s="101"/>
      <c r="D1051" s="101"/>
      <c r="E1051" s="101"/>
      <c r="F1051" s="101"/>
      <c r="G1051" s="101"/>
      <c r="H1051" s="101"/>
    </row>
    <row r="1053" spans="1:8" x14ac:dyDescent="0.25">
      <c r="A1053" s="39" t="s">
        <v>407</v>
      </c>
      <c r="B1053" s="102" t="s">
        <v>408</v>
      </c>
      <c r="C1053" s="102"/>
    </row>
    <row r="1054" spans="1:8" x14ac:dyDescent="0.25">
      <c r="A1054" s="1" t="s">
        <v>409</v>
      </c>
      <c r="B1054" s="103" t="s">
        <v>777</v>
      </c>
      <c r="C1054" s="103"/>
      <c r="D1054" s="103"/>
      <c r="E1054" s="40" t="s">
        <v>439</v>
      </c>
    </row>
    <row r="1055" spans="1:8" ht="16.5" customHeight="1" x14ac:dyDescent="0.25">
      <c r="A1055" s="1" t="s">
        <v>410</v>
      </c>
      <c r="B1055" s="103" t="s">
        <v>783</v>
      </c>
      <c r="C1055" s="103"/>
      <c r="D1055" s="103"/>
    </row>
    <row r="1056" spans="1:8" x14ac:dyDescent="0.25">
      <c r="A1056" s="1" t="s">
        <v>412</v>
      </c>
      <c r="B1056" s="103" t="s">
        <v>413</v>
      </c>
      <c r="C1056" s="103"/>
      <c r="D1056" s="103"/>
    </row>
    <row r="1057" spans="1:8" x14ac:dyDescent="0.25">
      <c r="A1057" s="1" t="s">
        <v>414</v>
      </c>
      <c r="B1057" s="103" t="s">
        <v>415</v>
      </c>
      <c r="C1057" s="103"/>
      <c r="D1057" s="103"/>
    </row>
    <row r="1058" spans="1:8" x14ac:dyDescent="0.25">
      <c r="B1058" s="65"/>
      <c r="C1058" s="65"/>
      <c r="D1058" s="65"/>
    </row>
    <row r="1059" spans="1:8" x14ac:dyDescent="0.25">
      <c r="A1059" s="84" t="s">
        <v>730</v>
      </c>
      <c r="B1059" s="84"/>
      <c r="C1059" s="84"/>
      <c r="D1059" s="84"/>
      <c r="E1059" s="84"/>
      <c r="F1059" s="84"/>
      <c r="G1059" s="84"/>
      <c r="H1059" s="84"/>
    </row>
    <row r="1060" spans="1:8" x14ac:dyDescent="0.25">
      <c r="A1060" s="84" t="s">
        <v>731</v>
      </c>
      <c r="B1060" s="84"/>
      <c r="C1060" s="84"/>
      <c r="D1060" s="84"/>
      <c r="E1060" s="84"/>
      <c r="F1060" s="84"/>
      <c r="G1060" s="84"/>
      <c r="H1060" s="84"/>
    </row>
    <row r="1061" spans="1:8" ht="29.25" customHeight="1" x14ac:dyDescent="0.25">
      <c r="A1061" s="88" t="s">
        <v>788</v>
      </c>
      <c r="B1061" s="88"/>
      <c r="C1061" s="88"/>
      <c r="D1061" s="88"/>
      <c r="E1061" s="88"/>
      <c r="F1061" s="88"/>
      <c r="G1061" s="88"/>
      <c r="H1061" s="88"/>
    </row>
    <row r="1062" spans="1:8" ht="16.5" customHeight="1" x14ac:dyDescent="0.25">
      <c r="A1062" s="94" t="s">
        <v>732</v>
      </c>
      <c r="B1062" s="94"/>
      <c r="C1062" s="94"/>
      <c r="D1062" s="94"/>
      <c r="E1062" s="94"/>
      <c r="F1062" s="94"/>
      <c r="G1062" s="94"/>
      <c r="H1062" s="94"/>
    </row>
    <row r="1064" spans="1:8" ht="45" customHeight="1" x14ac:dyDescent="0.25">
      <c r="A1064" s="84" t="s">
        <v>733</v>
      </c>
      <c r="B1064" s="84"/>
      <c r="C1064" s="84"/>
      <c r="D1064" s="84"/>
      <c r="E1064" s="84"/>
      <c r="F1064" s="84"/>
      <c r="G1064" s="84"/>
      <c r="H1064" s="84"/>
    </row>
    <row r="1066" spans="1:8" x14ac:dyDescent="0.25">
      <c r="A1066" s="14" t="s">
        <v>407</v>
      </c>
      <c r="B1066" s="98" t="s">
        <v>416</v>
      </c>
      <c r="C1066" s="98"/>
      <c r="D1066" s="98"/>
    </row>
    <row r="1067" spans="1:8" x14ac:dyDescent="0.25">
      <c r="A1067" s="14" t="s">
        <v>734</v>
      </c>
      <c r="B1067" s="98" t="s">
        <v>411</v>
      </c>
      <c r="C1067" s="98"/>
      <c r="D1067" s="98"/>
    </row>
    <row r="1069" spans="1:8" ht="45" customHeight="1" x14ac:dyDescent="0.25">
      <c r="A1069" s="84" t="s">
        <v>736</v>
      </c>
      <c r="B1069" s="84"/>
      <c r="C1069" s="84"/>
      <c r="D1069" s="84"/>
      <c r="E1069" s="84"/>
      <c r="F1069" s="84"/>
      <c r="G1069" s="84"/>
      <c r="H1069" s="84"/>
    </row>
    <row r="1071" spans="1:8" x14ac:dyDescent="0.25">
      <c r="A1071" s="94" t="s">
        <v>735</v>
      </c>
      <c r="B1071" s="94"/>
      <c r="C1071" s="94"/>
      <c r="D1071" s="94"/>
      <c r="E1071" s="94"/>
      <c r="F1071" s="94"/>
      <c r="G1071" s="94"/>
      <c r="H1071" s="94"/>
    </row>
    <row r="1073" spans="1:8" ht="33.75" customHeight="1" x14ac:dyDescent="0.25">
      <c r="A1073" s="100" t="s">
        <v>737</v>
      </c>
      <c r="B1073" s="100"/>
      <c r="C1073" s="100"/>
      <c r="D1073" s="100"/>
      <c r="E1073" s="100"/>
      <c r="F1073" s="100"/>
      <c r="G1073" s="100"/>
      <c r="H1073" s="100"/>
    </row>
    <row r="1074" spans="1:8" x14ac:dyDescent="0.25">
      <c r="A1074" s="84" t="s">
        <v>738</v>
      </c>
      <c r="B1074" s="84"/>
      <c r="C1074" s="84"/>
      <c r="D1074" s="84"/>
      <c r="E1074" s="84"/>
      <c r="F1074" s="84"/>
      <c r="G1074" s="84"/>
      <c r="H1074" s="84"/>
    </row>
    <row r="1075" spans="1:8" ht="10.5" customHeight="1" x14ac:dyDescent="0.25"/>
    <row r="1076" spans="1:8" ht="27" customHeight="1" x14ac:dyDescent="0.25">
      <c r="A1076" s="94" t="s">
        <v>739</v>
      </c>
      <c r="B1076" s="94"/>
      <c r="C1076" s="94"/>
      <c r="D1076" s="94"/>
      <c r="E1076" s="94"/>
      <c r="F1076" s="94"/>
      <c r="G1076" s="94"/>
      <c r="H1076" s="94"/>
    </row>
    <row r="1077" spans="1:8" ht="30.75" customHeight="1" x14ac:dyDescent="0.25">
      <c r="A1077" s="94" t="s">
        <v>740</v>
      </c>
      <c r="B1077" s="94"/>
      <c r="C1077" s="94"/>
      <c r="D1077" s="94"/>
      <c r="E1077" s="94"/>
      <c r="F1077" s="94"/>
      <c r="G1077" s="94"/>
      <c r="H1077" s="94"/>
    </row>
    <row r="1078" spans="1:8" ht="8.25" customHeight="1" x14ac:dyDescent="0.25"/>
    <row r="1079" spans="1:8" ht="18.75" customHeight="1" x14ac:dyDescent="0.25">
      <c r="A1079" s="94" t="s">
        <v>741</v>
      </c>
      <c r="B1079" s="94"/>
      <c r="C1079" s="94"/>
      <c r="D1079" s="94"/>
      <c r="E1079" s="94"/>
      <c r="F1079" s="94"/>
      <c r="G1079" s="94"/>
      <c r="H1079" s="94"/>
    </row>
    <row r="1080" spans="1:8" ht="30.75" customHeight="1" x14ac:dyDescent="0.25">
      <c r="A1080" s="100" t="s">
        <v>742</v>
      </c>
      <c r="B1080" s="100"/>
      <c r="C1080" s="100"/>
      <c r="D1080" s="100"/>
      <c r="E1080" s="100"/>
      <c r="F1080" s="100"/>
      <c r="G1080" s="100"/>
      <c r="H1080" s="100"/>
    </row>
    <row r="1081" spans="1:8" ht="15" customHeight="1" x14ac:dyDescent="0.25"/>
    <row r="1082" spans="1:8" ht="15" customHeight="1" x14ac:dyDescent="0.25">
      <c r="A1082" s="94" t="s">
        <v>743</v>
      </c>
      <c r="B1082" s="94"/>
      <c r="C1082" s="94"/>
      <c r="D1082" s="94"/>
      <c r="E1082" s="94"/>
      <c r="F1082" s="94"/>
      <c r="G1082" s="94"/>
      <c r="H1082" s="94"/>
    </row>
    <row r="1083" spans="1:8" x14ac:dyDescent="0.25">
      <c r="A1083" s="84" t="s">
        <v>417</v>
      </c>
      <c r="B1083" s="84"/>
      <c r="C1083" s="84"/>
      <c r="D1083" s="84"/>
      <c r="E1083" s="84"/>
      <c r="F1083" s="84"/>
      <c r="G1083" s="84"/>
      <c r="H1083" s="84"/>
    </row>
    <row r="1084" spans="1:8" ht="27.75" customHeight="1" x14ac:dyDescent="0.25">
      <c r="A1084" s="94" t="s">
        <v>744</v>
      </c>
      <c r="B1084" s="94"/>
      <c r="C1084" s="94"/>
      <c r="D1084" s="94"/>
      <c r="E1084" s="94"/>
      <c r="F1084" s="94"/>
      <c r="G1084" s="94"/>
      <c r="H1084" s="94"/>
    </row>
    <row r="1086" spans="1:8" ht="31.5" customHeight="1" x14ac:dyDescent="0.25">
      <c r="A1086" s="84" t="s">
        <v>418</v>
      </c>
      <c r="B1086" s="84"/>
      <c r="C1086" s="84"/>
      <c r="D1086" s="84"/>
      <c r="E1086" s="84"/>
      <c r="F1086" s="84"/>
      <c r="G1086" s="84"/>
      <c r="H1086" s="84"/>
    </row>
    <row r="1087" spans="1:8" ht="30" customHeight="1" x14ac:dyDescent="0.25">
      <c r="A1087" s="104" t="s">
        <v>833</v>
      </c>
      <c r="B1087" s="104"/>
      <c r="C1087" s="104"/>
      <c r="D1087" s="104"/>
      <c r="E1087" s="104"/>
      <c r="F1087" s="104"/>
      <c r="G1087" s="104"/>
      <c r="H1087" s="104"/>
    </row>
    <row r="1088" spans="1:8" ht="29.25" customHeight="1" x14ac:dyDescent="0.25">
      <c r="A1088" s="104" t="s">
        <v>834</v>
      </c>
      <c r="B1088" s="104"/>
      <c r="C1088" s="104"/>
      <c r="D1088" s="104"/>
      <c r="E1088" s="104"/>
      <c r="F1088" s="104"/>
      <c r="G1088" s="104"/>
      <c r="H1088" s="104"/>
    </row>
    <row r="1089" spans="1:8" ht="36" customHeight="1" x14ac:dyDescent="0.25">
      <c r="A1089" s="101" t="s">
        <v>798</v>
      </c>
      <c r="B1089" s="101"/>
      <c r="C1089" s="101"/>
      <c r="D1089" s="101"/>
      <c r="E1089" s="101"/>
      <c r="F1089" s="101"/>
      <c r="G1089" s="101"/>
      <c r="H1089" s="101"/>
    </row>
    <row r="1091" spans="1:8" x14ac:dyDescent="0.25">
      <c r="A1091" s="94" t="s">
        <v>745</v>
      </c>
      <c r="B1091" s="94"/>
      <c r="C1091" s="94"/>
      <c r="D1091" s="94"/>
      <c r="E1091" s="94"/>
      <c r="F1091" s="94"/>
      <c r="G1091" s="94"/>
      <c r="H1091" s="94"/>
    </row>
    <row r="1093" spans="1:8" ht="30" customHeight="1" x14ac:dyDescent="0.25">
      <c r="A1093" s="84" t="s">
        <v>746</v>
      </c>
      <c r="B1093" s="84"/>
      <c r="C1093" s="84"/>
      <c r="D1093" s="84"/>
      <c r="E1093" s="84"/>
      <c r="F1093" s="84"/>
      <c r="G1093" s="84"/>
      <c r="H1093" s="84"/>
    </row>
    <row r="1094" spans="1:8" ht="45" customHeight="1" x14ac:dyDescent="0.25">
      <c r="A1094" s="84" t="s">
        <v>747</v>
      </c>
      <c r="B1094" s="84"/>
      <c r="C1094" s="84"/>
      <c r="D1094" s="84"/>
      <c r="E1094" s="84"/>
      <c r="F1094" s="84"/>
      <c r="G1094" s="84"/>
      <c r="H1094" s="84"/>
    </row>
    <row r="1095" spans="1:8" ht="30.75" customHeight="1" x14ac:dyDescent="0.25">
      <c r="A1095" s="94" t="s">
        <v>748</v>
      </c>
      <c r="B1095" s="94"/>
      <c r="C1095" s="94"/>
      <c r="D1095" s="94"/>
      <c r="E1095" s="94"/>
      <c r="F1095" s="94"/>
      <c r="G1095" s="94"/>
      <c r="H1095" s="94"/>
    </row>
    <row r="1096" spans="1:8" ht="31.5" customHeight="1" x14ac:dyDescent="0.25">
      <c r="A1096" s="84" t="s">
        <v>419</v>
      </c>
      <c r="B1096" s="84"/>
      <c r="C1096" s="84"/>
      <c r="D1096" s="84"/>
      <c r="E1096" s="84"/>
      <c r="F1096" s="84"/>
      <c r="G1096" s="84"/>
      <c r="H1096" s="84"/>
    </row>
    <row r="1097" spans="1:8" x14ac:dyDescent="0.25">
      <c r="A1097" s="88" t="s">
        <v>835</v>
      </c>
      <c r="B1097" s="88"/>
      <c r="C1097" s="88"/>
      <c r="D1097" s="88"/>
      <c r="E1097" s="88"/>
      <c r="F1097" s="88"/>
      <c r="G1097" s="88"/>
      <c r="H1097" s="88"/>
    </row>
    <row r="1098" spans="1:8" x14ac:dyDescent="0.25">
      <c r="A1098" s="84" t="s">
        <v>847</v>
      </c>
      <c r="B1098" s="84"/>
      <c r="C1098" s="84"/>
      <c r="D1098" s="84"/>
      <c r="E1098" s="84"/>
      <c r="F1098" s="84"/>
      <c r="G1098" s="84"/>
      <c r="H1098" s="84"/>
    </row>
    <row r="1099" spans="1:8" x14ac:dyDescent="0.25">
      <c r="A1099" s="84" t="s">
        <v>778</v>
      </c>
      <c r="B1099" s="84"/>
      <c r="C1099" s="84"/>
      <c r="D1099" s="84"/>
      <c r="E1099" s="84"/>
      <c r="F1099" s="84"/>
      <c r="G1099" s="84"/>
      <c r="H1099" s="84"/>
    </row>
    <row r="1100" spans="1:8" x14ac:dyDescent="0.25">
      <c r="A1100" s="78"/>
      <c r="B1100" s="78"/>
      <c r="C1100" s="78"/>
      <c r="D1100" s="78"/>
      <c r="E1100" s="78"/>
      <c r="F1100" s="78"/>
      <c r="G1100" s="78"/>
      <c r="H1100" s="78"/>
    </row>
    <row r="1101" spans="1:8" x14ac:dyDescent="0.25">
      <c r="A1101" s="94" t="s">
        <v>878</v>
      </c>
      <c r="B1101" s="94"/>
      <c r="C1101" s="94"/>
      <c r="D1101" s="94"/>
      <c r="E1101" s="94"/>
      <c r="F1101" s="94"/>
      <c r="G1101" s="94"/>
      <c r="H1101" s="94"/>
    </row>
    <row r="1102" spans="1:8" ht="95.25" customHeight="1" x14ac:dyDescent="0.25">
      <c r="A1102" s="88" t="s">
        <v>888</v>
      </c>
      <c r="B1102" s="88"/>
      <c r="C1102" s="88"/>
      <c r="D1102" s="88"/>
      <c r="E1102" s="88"/>
      <c r="F1102" s="88"/>
      <c r="G1102" s="88"/>
      <c r="H1102" s="88"/>
    </row>
    <row r="1103" spans="1:8" ht="21" customHeight="1" x14ac:dyDescent="0.25">
      <c r="A1103" s="94" t="s">
        <v>879</v>
      </c>
      <c r="B1103" s="94"/>
      <c r="C1103" s="94"/>
      <c r="D1103" s="94"/>
      <c r="E1103" s="94"/>
      <c r="F1103" s="94"/>
      <c r="G1103" s="94"/>
      <c r="H1103" s="94"/>
    </row>
    <row r="1104" spans="1:8" ht="43.5" customHeight="1" x14ac:dyDescent="0.25">
      <c r="A1104" s="88" t="s">
        <v>880</v>
      </c>
      <c r="B1104" s="88"/>
      <c r="C1104" s="88"/>
      <c r="D1104" s="88"/>
      <c r="E1104" s="88"/>
      <c r="F1104" s="88"/>
      <c r="G1104" s="88"/>
      <c r="H1104" s="88"/>
    </row>
    <row r="1105" spans="1:8" ht="18.75" customHeight="1" x14ac:dyDescent="0.25">
      <c r="A1105" s="88" t="s">
        <v>881</v>
      </c>
      <c r="B1105" s="88"/>
      <c r="C1105" s="88"/>
      <c r="D1105" s="88"/>
      <c r="E1105" s="79"/>
      <c r="F1105" s="79"/>
      <c r="G1105" s="79"/>
      <c r="H1105" s="79"/>
    </row>
    <row r="1106" spans="1:8" ht="17.25" customHeight="1" x14ac:dyDescent="0.25">
      <c r="A1106" s="88" t="s">
        <v>882</v>
      </c>
      <c r="B1106" s="88"/>
      <c r="C1106" s="88"/>
      <c r="D1106" s="88"/>
      <c r="E1106" s="79"/>
      <c r="F1106" s="79"/>
      <c r="G1106" s="79"/>
      <c r="H1106" s="79"/>
    </row>
    <row r="1107" spans="1:8" ht="18.75" customHeight="1" x14ac:dyDescent="0.25">
      <c r="A1107" s="88" t="s">
        <v>883</v>
      </c>
      <c r="B1107" s="88"/>
      <c r="C1107" s="88"/>
      <c r="D1107" s="88"/>
      <c r="E1107" s="79"/>
      <c r="F1107" s="79"/>
      <c r="G1107" s="79"/>
      <c r="H1107" s="79"/>
    </row>
    <row r="1108" spans="1:8" ht="18.75" customHeight="1" x14ac:dyDescent="0.25">
      <c r="A1108" s="88" t="s">
        <v>884</v>
      </c>
      <c r="B1108" s="88"/>
      <c r="C1108" s="88"/>
      <c r="D1108" s="88"/>
      <c r="E1108" s="79"/>
      <c r="F1108" s="79"/>
      <c r="G1108" s="79"/>
      <c r="H1108" s="79"/>
    </row>
    <row r="1109" spans="1:8" ht="18.75" customHeight="1" x14ac:dyDescent="0.25">
      <c r="A1109" s="88" t="s">
        <v>885</v>
      </c>
      <c r="B1109" s="88"/>
      <c r="C1109" s="88"/>
      <c r="D1109" s="88"/>
      <c r="E1109" s="79"/>
      <c r="F1109" s="79"/>
      <c r="G1109" s="79"/>
      <c r="H1109" s="79"/>
    </row>
    <row r="1110" spans="1:8" ht="18.75" customHeight="1" x14ac:dyDescent="0.25">
      <c r="A1110" s="88" t="s">
        <v>886</v>
      </c>
      <c r="B1110" s="88"/>
      <c r="C1110" s="88"/>
      <c r="D1110" s="88"/>
      <c r="E1110" s="79"/>
      <c r="F1110" s="79"/>
      <c r="G1110" s="79"/>
      <c r="H1110" s="79"/>
    </row>
    <row r="1111" spans="1:8" ht="23.25" customHeight="1" x14ac:dyDescent="0.25">
      <c r="A1111" s="88" t="s">
        <v>887</v>
      </c>
      <c r="B1111" s="88"/>
      <c r="C1111" s="88"/>
      <c r="D1111" s="88"/>
      <c r="E1111" s="79"/>
      <c r="F1111" s="79"/>
      <c r="G1111" s="79"/>
      <c r="H1111" s="79"/>
    </row>
    <row r="1112" spans="1:8" ht="23.25" customHeight="1" x14ac:dyDescent="0.25">
      <c r="A1112" s="79"/>
      <c r="B1112" s="79"/>
      <c r="C1112" s="79"/>
      <c r="D1112" s="79"/>
      <c r="E1112" s="79"/>
      <c r="F1112" s="79"/>
      <c r="G1112" s="79"/>
      <c r="H1112" s="79"/>
    </row>
    <row r="1113" spans="1:8" ht="43.5" customHeight="1" x14ac:dyDescent="0.25">
      <c r="A1113" s="88" t="s">
        <v>890</v>
      </c>
      <c r="B1113" s="88"/>
      <c r="C1113" s="88"/>
      <c r="D1113" s="88"/>
      <c r="E1113" s="88"/>
      <c r="F1113" s="88"/>
      <c r="G1113" s="88"/>
      <c r="H1113" s="79"/>
    </row>
    <row r="1114" spans="1:8" ht="21.75" customHeight="1" x14ac:dyDescent="0.25">
      <c r="A1114" s="94" t="s">
        <v>749</v>
      </c>
      <c r="B1114" s="94"/>
      <c r="C1114" s="94"/>
      <c r="D1114" s="94"/>
      <c r="E1114" s="94"/>
      <c r="F1114" s="94"/>
      <c r="G1114" s="94"/>
      <c r="H1114" s="94"/>
    </row>
    <row r="1115" spans="1:8" ht="16.5" customHeight="1" x14ac:dyDescent="0.25"/>
    <row r="1116" spans="1:8" x14ac:dyDescent="0.25">
      <c r="A1116" s="84" t="s">
        <v>750</v>
      </c>
      <c r="B1116" s="84"/>
      <c r="C1116" s="84"/>
      <c r="D1116" s="84"/>
      <c r="E1116" s="84"/>
      <c r="F1116" s="84"/>
      <c r="G1116" s="84"/>
      <c r="H1116" s="84"/>
    </row>
    <row r="1118" spans="1:8" x14ac:dyDescent="0.25">
      <c r="A1118" s="94" t="s">
        <v>751</v>
      </c>
      <c r="B1118" s="94"/>
      <c r="C1118" s="94"/>
      <c r="D1118" s="94"/>
      <c r="E1118" s="94"/>
      <c r="F1118" s="94"/>
      <c r="G1118" s="94"/>
      <c r="H1118" s="94"/>
    </row>
    <row r="1120" spans="1:8" x14ac:dyDescent="0.25">
      <c r="A1120" s="14" t="s">
        <v>420</v>
      </c>
      <c r="B1120" s="98" t="s">
        <v>421</v>
      </c>
      <c r="C1120" s="98"/>
    </row>
    <row r="1121" spans="1:8" x14ac:dyDescent="0.25">
      <c r="A1121" s="14">
        <v>1</v>
      </c>
      <c r="B1121" s="98" t="s">
        <v>779</v>
      </c>
      <c r="C1121" s="98"/>
    </row>
    <row r="1122" spans="1:8" x14ac:dyDescent="0.25">
      <c r="A1122" s="14">
        <v>2</v>
      </c>
      <c r="B1122" s="98" t="s">
        <v>848</v>
      </c>
      <c r="C1122" s="98"/>
    </row>
    <row r="1123" spans="1:8" x14ac:dyDescent="0.25">
      <c r="A1123" s="14">
        <v>3</v>
      </c>
      <c r="B1123" s="98" t="s">
        <v>802</v>
      </c>
      <c r="C1123" s="98"/>
    </row>
    <row r="1124" spans="1:8" x14ac:dyDescent="0.25">
      <c r="A1124" s="14">
        <v>4</v>
      </c>
      <c r="B1124" s="98" t="s">
        <v>849</v>
      </c>
      <c r="C1124" s="98"/>
    </row>
    <row r="1125" spans="1:8" x14ac:dyDescent="0.25">
      <c r="A1125" s="14">
        <v>5</v>
      </c>
      <c r="B1125" s="98" t="s">
        <v>850</v>
      </c>
      <c r="C1125" s="98"/>
    </row>
    <row r="1126" spans="1:8" x14ac:dyDescent="0.25">
      <c r="A1126" s="75">
        <v>6</v>
      </c>
      <c r="B1126" s="99" t="s">
        <v>801</v>
      </c>
      <c r="C1126" s="99"/>
      <c r="D1126" s="29"/>
      <c r="E1126" s="29"/>
      <c r="F1126" s="29"/>
      <c r="G1126" s="29"/>
      <c r="H1126" s="29"/>
    </row>
    <row r="1127" spans="1:8" x14ac:dyDescent="0.25">
      <c r="A1127" s="88" t="s">
        <v>803</v>
      </c>
      <c r="B1127" s="88"/>
      <c r="C1127" s="88"/>
      <c r="D1127" s="88"/>
      <c r="E1127" s="88"/>
      <c r="F1127" s="88"/>
      <c r="G1127" s="88"/>
      <c r="H1127" s="88"/>
    </row>
    <row r="1129" spans="1:8" x14ac:dyDescent="0.25">
      <c r="A1129" s="94" t="s">
        <v>752</v>
      </c>
      <c r="B1129" s="94"/>
      <c r="C1129" s="94"/>
      <c r="D1129" s="94"/>
      <c r="E1129" s="94"/>
      <c r="F1129" s="94"/>
      <c r="G1129" s="94"/>
      <c r="H1129" s="94"/>
    </row>
    <row r="1131" spans="1:8" ht="29.25" customHeight="1" x14ac:dyDescent="0.25">
      <c r="A1131" s="84" t="s">
        <v>753</v>
      </c>
      <c r="B1131" s="84"/>
      <c r="C1131" s="84"/>
      <c r="D1131" s="84"/>
      <c r="E1131" s="84"/>
      <c r="F1131" s="84"/>
      <c r="G1131" s="84"/>
      <c r="H1131" s="84"/>
    </row>
    <row r="1133" spans="1:8" x14ac:dyDescent="0.25">
      <c r="A1133" s="94" t="s">
        <v>422</v>
      </c>
      <c r="B1133" s="94"/>
      <c r="C1133" s="94"/>
      <c r="D1133" s="94"/>
      <c r="E1133" s="94"/>
      <c r="F1133" s="94"/>
      <c r="G1133" s="94"/>
      <c r="H1133" s="94"/>
    </row>
    <row r="1134" spans="1:8" x14ac:dyDescent="0.25">
      <c r="A1134" s="41"/>
    </row>
    <row r="1135" spans="1:8" x14ac:dyDescent="0.25">
      <c r="A1135" s="84" t="s">
        <v>423</v>
      </c>
      <c r="B1135" s="84"/>
      <c r="C1135" s="84"/>
      <c r="D1135" s="84"/>
      <c r="E1135" s="84"/>
      <c r="F1135" s="84"/>
      <c r="G1135" s="84"/>
      <c r="H1135" s="84"/>
    </row>
    <row r="1136" spans="1:8" x14ac:dyDescent="0.25">
      <c r="A1136" s="4"/>
      <c r="B1136" s="4"/>
      <c r="C1136" s="4"/>
      <c r="D1136" s="4"/>
      <c r="E1136" s="4"/>
      <c r="F1136" s="4"/>
      <c r="G1136" s="4"/>
      <c r="H1136" s="55"/>
    </row>
    <row r="1137" spans="1:8" ht="24" customHeight="1" x14ac:dyDescent="0.25">
      <c r="A1137" s="94" t="s">
        <v>754</v>
      </c>
      <c r="B1137" s="94"/>
      <c r="C1137" s="94"/>
      <c r="D1137" s="94"/>
      <c r="E1137" s="94"/>
      <c r="F1137" s="94"/>
      <c r="G1137" s="94"/>
      <c r="H1137" s="94"/>
    </row>
    <row r="1138" spans="1:8" x14ac:dyDescent="0.25">
      <c r="A1138" s="42"/>
      <c r="B1138" s="42"/>
      <c r="C1138" s="42"/>
      <c r="D1138" s="42"/>
      <c r="E1138" s="42"/>
      <c r="F1138" s="42"/>
      <c r="G1138" s="42"/>
      <c r="H1138" s="56"/>
    </row>
    <row r="1139" spans="1:8" ht="30" customHeight="1" x14ac:dyDescent="0.25">
      <c r="A1139" s="88" t="s">
        <v>755</v>
      </c>
      <c r="B1139" s="88"/>
      <c r="C1139" s="88"/>
      <c r="D1139" s="88"/>
      <c r="E1139" s="88"/>
      <c r="F1139" s="88"/>
      <c r="G1139" s="88"/>
      <c r="H1139" s="88"/>
    </row>
    <row r="1140" spans="1:8" x14ac:dyDescent="0.25">
      <c r="A1140" s="33"/>
      <c r="B1140" s="33"/>
      <c r="C1140" s="33"/>
      <c r="D1140" s="33"/>
      <c r="E1140" s="33"/>
      <c r="F1140" s="33"/>
      <c r="G1140" s="33"/>
      <c r="H1140" s="57"/>
    </row>
    <row r="1141" spans="1:8" ht="21" customHeight="1" x14ac:dyDescent="0.25">
      <c r="A1141" s="94" t="s">
        <v>756</v>
      </c>
      <c r="B1141" s="94"/>
      <c r="C1141" s="94"/>
      <c r="D1141" s="94"/>
      <c r="E1141" s="94"/>
      <c r="F1141" s="94"/>
      <c r="G1141" s="94"/>
      <c r="H1141" s="94"/>
    </row>
    <row r="1143" spans="1:8" x14ac:dyDescent="0.25">
      <c r="A1143" s="84" t="s">
        <v>757</v>
      </c>
      <c r="B1143" s="84"/>
      <c r="C1143" s="84"/>
      <c r="D1143" s="84"/>
      <c r="E1143" s="84"/>
      <c r="F1143" s="84"/>
      <c r="G1143" s="84"/>
      <c r="H1143" s="84"/>
    </row>
    <row r="1145" spans="1:8" ht="21" x14ac:dyDescent="0.35">
      <c r="A1145" s="105" t="s">
        <v>827</v>
      </c>
      <c r="B1145" s="105"/>
      <c r="C1145" s="105"/>
      <c r="D1145" s="105"/>
      <c r="E1145" s="105"/>
      <c r="F1145" s="105"/>
      <c r="G1145" s="105"/>
      <c r="H1145" s="105"/>
    </row>
    <row r="1146" spans="1:8" ht="18.75" customHeight="1" x14ac:dyDescent="0.25"/>
    <row r="1147" spans="1:8" ht="6.75" customHeight="1" x14ac:dyDescent="0.25">
      <c r="A1147" s="84" t="s">
        <v>855</v>
      </c>
      <c r="B1147" s="84"/>
      <c r="C1147" s="84"/>
      <c r="D1147" s="84"/>
      <c r="E1147" s="84"/>
      <c r="F1147" s="84"/>
      <c r="G1147" s="84"/>
      <c r="H1147" s="84"/>
    </row>
    <row r="1148" spans="1:8" ht="6.75" customHeight="1" x14ac:dyDescent="0.25">
      <c r="A1148" s="84"/>
      <c r="B1148" s="84"/>
      <c r="C1148" s="84"/>
      <c r="D1148" s="84"/>
      <c r="E1148" s="84"/>
      <c r="F1148" s="84"/>
      <c r="G1148" s="84"/>
      <c r="H1148" s="84"/>
    </row>
    <row r="1149" spans="1:8" ht="7.5" customHeight="1" x14ac:dyDescent="0.25">
      <c r="A1149" s="84"/>
      <c r="B1149" s="84"/>
      <c r="C1149" s="84"/>
      <c r="D1149" s="84"/>
      <c r="E1149" s="84"/>
      <c r="F1149" s="84"/>
      <c r="G1149" s="84"/>
      <c r="H1149" s="84"/>
    </row>
    <row r="1150" spans="1:8" x14ac:dyDescent="0.25">
      <c r="A1150" s="84"/>
      <c r="B1150" s="84"/>
      <c r="C1150" s="84"/>
      <c r="D1150" s="84"/>
      <c r="E1150" s="84"/>
      <c r="F1150" s="84"/>
      <c r="G1150" s="84"/>
      <c r="H1150" s="84"/>
    </row>
    <row r="1151" spans="1:8" x14ac:dyDescent="0.25">
      <c r="A1151" s="41" t="s">
        <v>856</v>
      </c>
    </row>
    <row r="1152" spans="1:8" x14ac:dyDescent="0.25">
      <c r="A1152" s="1" t="s">
        <v>857</v>
      </c>
    </row>
    <row r="1153" spans="1:1" x14ac:dyDescent="0.25">
      <c r="A1153" s="1" t="s">
        <v>858</v>
      </c>
    </row>
    <row r="1154" spans="1:1" x14ac:dyDescent="0.25">
      <c r="A1154" s="1" t="s">
        <v>859</v>
      </c>
    </row>
    <row r="1155" spans="1:1" x14ac:dyDescent="0.25">
      <c r="A1155" s="1" t="s">
        <v>860</v>
      </c>
    </row>
    <row r="1156" spans="1:1" x14ac:dyDescent="0.25">
      <c r="A1156" s="1" t="s">
        <v>861</v>
      </c>
    </row>
    <row r="1158" spans="1:1" x14ac:dyDescent="0.25">
      <c r="A1158" s="41" t="s">
        <v>862</v>
      </c>
    </row>
    <row r="1159" spans="1:1" x14ac:dyDescent="0.25">
      <c r="A1159" s="1" t="s">
        <v>863</v>
      </c>
    </row>
    <row r="1160" spans="1:1" x14ac:dyDescent="0.25">
      <c r="A1160" s="1" t="s">
        <v>864</v>
      </c>
    </row>
    <row r="1161" spans="1:1" x14ac:dyDescent="0.25">
      <c r="A1161" s="1" t="s">
        <v>865</v>
      </c>
    </row>
    <row r="1162" spans="1:1" x14ac:dyDescent="0.25">
      <c r="A1162" s="1" t="s">
        <v>866</v>
      </c>
    </row>
    <row r="1163" spans="1:1" x14ac:dyDescent="0.25">
      <c r="A1163" s="1" t="s">
        <v>867</v>
      </c>
    </row>
    <row r="1165" spans="1:1" x14ac:dyDescent="0.25">
      <c r="A1165" s="41" t="s">
        <v>868</v>
      </c>
    </row>
    <row r="1166" spans="1:1" x14ac:dyDescent="0.25">
      <c r="A1166" s="1" t="s">
        <v>869</v>
      </c>
    </row>
    <row r="1167" spans="1:1" x14ac:dyDescent="0.25">
      <c r="A1167" s="1" t="s">
        <v>870</v>
      </c>
    </row>
    <row r="1168" spans="1:1" x14ac:dyDescent="0.25">
      <c r="A1168" s="1" t="s">
        <v>871</v>
      </c>
    </row>
    <row r="1169" spans="1:8" x14ac:dyDescent="0.25">
      <c r="A1169" s="1" t="s">
        <v>872</v>
      </c>
    </row>
    <row r="1170" spans="1:8" x14ac:dyDescent="0.25">
      <c r="A1170" s="1" t="s">
        <v>873</v>
      </c>
    </row>
    <row r="1173" spans="1:8" x14ac:dyDescent="0.25">
      <c r="A1173" s="84" t="s">
        <v>874</v>
      </c>
      <c r="B1173" s="84"/>
      <c r="C1173" s="84"/>
      <c r="D1173" s="84"/>
      <c r="E1173" s="84"/>
      <c r="F1173" s="84"/>
      <c r="G1173" s="84"/>
      <c r="H1173" s="84"/>
    </row>
    <row r="1174" spans="1:8" x14ac:dyDescent="0.25">
      <c r="A1174" s="84"/>
      <c r="B1174" s="84"/>
      <c r="C1174" s="84"/>
      <c r="D1174" s="84"/>
      <c r="E1174" s="84"/>
      <c r="F1174" s="84"/>
      <c r="G1174" s="84"/>
      <c r="H1174" s="84"/>
    </row>
    <row r="1176" spans="1:8" x14ac:dyDescent="0.25">
      <c r="A1176" s="84" t="s">
        <v>875</v>
      </c>
      <c r="B1176" s="84"/>
      <c r="C1176" s="84"/>
      <c r="D1176" s="84"/>
      <c r="E1176" s="84"/>
      <c r="F1176" s="84"/>
      <c r="G1176" s="84"/>
      <c r="H1176" s="84"/>
    </row>
    <row r="1177" spans="1:8" x14ac:dyDescent="0.25">
      <c r="A1177" s="84"/>
      <c r="B1177" s="84"/>
      <c r="C1177" s="84"/>
      <c r="D1177" s="84"/>
      <c r="E1177" s="84"/>
      <c r="F1177" s="84"/>
      <c r="G1177" s="84"/>
      <c r="H1177" s="84"/>
    </row>
    <row r="1179" spans="1:8" ht="21" x14ac:dyDescent="0.35">
      <c r="A1179" s="105" t="s">
        <v>854</v>
      </c>
      <c r="B1179" s="105"/>
      <c r="C1179" s="105"/>
      <c r="D1179" s="105"/>
      <c r="E1179" s="105"/>
      <c r="F1179" s="105"/>
      <c r="G1179" s="105"/>
      <c r="H1179" s="105"/>
    </row>
    <row r="1181" spans="1:8" ht="21" x14ac:dyDescent="0.35">
      <c r="A1181" s="97" t="s">
        <v>758</v>
      </c>
      <c r="B1181" s="97"/>
      <c r="C1181" s="97"/>
      <c r="D1181" s="97"/>
      <c r="E1181" s="97"/>
      <c r="F1181" s="97"/>
      <c r="G1181" s="97"/>
      <c r="H1181" s="97"/>
    </row>
    <row r="1183" spans="1:8" x14ac:dyDescent="0.25">
      <c r="A1183" s="84" t="s">
        <v>828</v>
      </c>
      <c r="B1183" s="84"/>
      <c r="C1183" s="84"/>
      <c r="D1183" s="84"/>
      <c r="E1183" s="84"/>
      <c r="F1183" s="84"/>
      <c r="G1183" s="84"/>
      <c r="H1183" s="84"/>
    </row>
    <row r="1185" spans="1:8" x14ac:dyDescent="0.25">
      <c r="A1185" s="88" t="s">
        <v>851</v>
      </c>
      <c r="B1185" s="88"/>
      <c r="C1185" s="88"/>
      <c r="D1185" s="88"/>
      <c r="E1185" s="88"/>
      <c r="F1185" s="88"/>
      <c r="G1185" s="88"/>
      <c r="H1185" s="88"/>
    </row>
    <row r="1188" spans="1:8" x14ac:dyDescent="0.25">
      <c r="A1188" s="1" t="s">
        <v>904</v>
      </c>
    </row>
    <row r="1189" spans="1:8" x14ac:dyDescent="0.25">
      <c r="A1189" s="1" t="s">
        <v>902</v>
      </c>
    </row>
    <row r="1194" spans="1:8" x14ac:dyDescent="0.25">
      <c r="B1194" s="1" t="s">
        <v>898</v>
      </c>
      <c r="F1194" s="1" t="s">
        <v>899</v>
      </c>
    </row>
    <row r="1195" spans="1:8" x14ac:dyDescent="0.25">
      <c r="B1195" s="1" t="s">
        <v>900</v>
      </c>
      <c r="F1195" s="1" t="s">
        <v>901</v>
      </c>
    </row>
  </sheetData>
  <mergeCells count="10219">
    <mergeCell ref="A1176:H1177"/>
    <mergeCell ref="A193:H193"/>
    <mergeCell ref="A195:H196"/>
    <mergeCell ref="A1102:H1102"/>
    <mergeCell ref="A1101:H1101"/>
    <mergeCell ref="A1103:H1103"/>
    <mergeCell ref="A1104:H1104"/>
    <mergeCell ref="A1105:D1105"/>
    <mergeCell ref="A1106:D1106"/>
    <mergeCell ref="A1107:D1107"/>
    <mergeCell ref="A1108:D1108"/>
    <mergeCell ref="A1109:D1109"/>
    <mergeCell ref="A1110:D1110"/>
    <mergeCell ref="A1111:D1111"/>
    <mergeCell ref="A1113:G1113"/>
    <mergeCell ref="WWY346:WXE346"/>
    <mergeCell ref="WXF346:WXL346"/>
    <mergeCell ref="WXM346:WXS346"/>
    <mergeCell ref="WXT346:WXZ346"/>
    <mergeCell ref="WYA346:WYG346"/>
    <mergeCell ref="WYH346:WYN346"/>
    <mergeCell ref="WYO346:WYU346"/>
    <mergeCell ref="WYV346:WZB346"/>
    <mergeCell ref="WZC346:WZI346"/>
    <mergeCell ref="WZJ346:WZP346"/>
    <mergeCell ref="WZQ346:WZW346"/>
    <mergeCell ref="WZX346:XAD346"/>
    <mergeCell ref="XAE346:XAK346"/>
    <mergeCell ref="XAL346:XAR346"/>
    <mergeCell ref="XAS346:XAY346"/>
    <mergeCell ref="XAZ346:XBF346"/>
    <mergeCell ref="WJF346:WJL346"/>
    <mergeCell ref="WJM346:WJS346"/>
    <mergeCell ref="WJT346:WJZ346"/>
    <mergeCell ref="WKA346:WKG346"/>
    <mergeCell ref="WKH346:WKN346"/>
    <mergeCell ref="WKO346:WKU346"/>
    <mergeCell ref="WKV346:WLB346"/>
    <mergeCell ref="WLC346:WLI346"/>
    <mergeCell ref="WLJ346:WLP346"/>
    <mergeCell ref="WLQ346:WLW346"/>
    <mergeCell ref="WLX346:WMD346"/>
    <mergeCell ref="WME346:WMK346"/>
    <mergeCell ref="WML346:WMR346"/>
    <mergeCell ref="WMS346:WMY346"/>
    <mergeCell ref="WMZ346:WNF346"/>
    <mergeCell ref="WNG346:WNM346"/>
    <mergeCell ref="WNN346:WNT346"/>
    <mergeCell ref="WNU346:WOA346"/>
    <mergeCell ref="VWH346:VWN346"/>
    <mergeCell ref="VWO346:VWU346"/>
    <mergeCell ref="VWV346:VXB346"/>
    <mergeCell ref="VXC346:VXI346"/>
    <mergeCell ref="VXJ346:VXP346"/>
    <mergeCell ref="VXQ346:VXW346"/>
    <mergeCell ref="VXX346:VYD346"/>
    <mergeCell ref="VYE346:VYK346"/>
    <mergeCell ref="VYL346:VYR346"/>
    <mergeCell ref="VYS346:VYY346"/>
    <mergeCell ref="VYZ346:VZF346"/>
    <mergeCell ref="VZG346:VZM346"/>
    <mergeCell ref="VZN346:VZT346"/>
    <mergeCell ref="VZU346:WAA346"/>
    <mergeCell ref="WAB346:WAH346"/>
    <mergeCell ref="XBG346:XBM346"/>
    <mergeCell ref="XBN346:XBT346"/>
    <mergeCell ref="XBU346:XCA346"/>
    <mergeCell ref="XCB346:XCH346"/>
    <mergeCell ref="XCI346:XCO346"/>
    <mergeCell ref="XCP346:XCV346"/>
    <mergeCell ref="XCW346:XDC346"/>
    <mergeCell ref="XDD346:XDJ346"/>
    <mergeCell ref="XDK346:XDQ346"/>
    <mergeCell ref="XDR346:XDX346"/>
    <mergeCell ref="XDY346:XEE346"/>
    <mergeCell ref="XEF346:XEL346"/>
    <mergeCell ref="XEM346:XES346"/>
    <mergeCell ref="XET346:XEZ346"/>
    <mergeCell ref="XFA346:XFD346"/>
    <mergeCell ref="A345:G345"/>
    <mergeCell ref="WOB346:WOH346"/>
    <mergeCell ref="WOI346:WOO346"/>
    <mergeCell ref="WOP346:WOV346"/>
    <mergeCell ref="WOW346:WPC346"/>
    <mergeCell ref="WPD346:WPJ346"/>
    <mergeCell ref="WPK346:WPQ346"/>
    <mergeCell ref="WPR346:WPX346"/>
    <mergeCell ref="WPY346:WQE346"/>
    <mergeCell ref="WQF346:WQL346"/>
    <mergeCell ref="WQM346:WQS346"/>
    <mergeCell ref="WQT346:WQZ346"/>
    <mergeCell ref="WRA346:WRG346"/>
    <mergeCell ref="WRH346:WRN346"/>
    <mergeCell ref="WRO346:WRU346"/>
    <mergeCell ref="WRV346:WSB346"/>
    <mergeCell ref="WSC346:WSI346"/>
    <mergeCell ref="WSJ346:WSP346"/>
    <mergeCell ref="WSQ346:WSW346"/>
    <mergeCell ref="WSX346:WTD346"/>
    <mergeCell ref="WTE346:WTK346"/>
    <mergeCell ref="WTL346:WTR346"/>
    <mergeCell ref="WTS346:WTY346"/>
    <mergeCell ref="WTZ346:WUF346"/>
    <mergeCell ref="WUG346:WUM346"/>
    <mergeCell ref="WUN346:WUT346"/>
    <mergeCell ref="WUU346:WVA346"/>
    <mergeCell ref="WVB346:WVH346"/>
    <mergeCell ref="WVI346:WVO346"/>
    <mergeCell ref="WVP346:WVV346"/>
    <mergeCell ref="WVW346:WWC346"/>
    <mergeCell ref="WWD346:WWJ346"/>
    <mergeCell ref="WWK346:WWQ346"/>
    <mergeCell ref="WWR346:WWX346"/>
    <mergeCell ref="WFE346:WFK346"/>
    <mergeCell ref="WFL346:WFR346"/>
    <mergeCell ref="WFS346:WFY346"/>
    <mergeCell ref="WFZ346:WGF346"/>
    <mergeCell ref="WGG346:WGM346"/>
    <mergeCell ref="WGN346:WGT346"/>
    <mergeCell ref="WGU346:WHA346"/>
    <mergeCell ref="WHB346:WHH346"/>
    <mergeCell ref="WHI346:WHO346"/>
    <mergeCell ref="WHP346:WHV346"/>
    <mergeCell ref="WHW346:WIC346"/>
    <mergeCell ref="WID346:WIJ346"/>
    <mergeCell ref="WIK346:WIQ346"/>
    <mergeCell ref="WIR346:WIX346"/>
    <mergeCell ref="WIY346:WJE346"/>
    <mergeCell ref="WAI346:WAO346"/>
    <mergeCell ref="WAP346:WAV346"/>
    <mergeCell ref="WAW346:WBC346"/>
    <mergeCell ref="WBD346:WBJ346"/>
    <mergeCell ref="WBK346:WBQ346"/>
    <mergeCell ref="WBR346:WBX346"/>
    <mergeCell ref="WBY346:WCE346"/>
    <mergeCell ref="WCF346:WCL346"/>
    <mergeCell ref="WCM346:WCS346"/>
    <mergeCell ref="WCT346:WCZ346"/>
    <mergeCell ref="WDA346:WDG346"/>
    <mergeCell ref="WDH346:WDN346"/>
    <mergeCell ref="WDO346:WDU346"/>
    <mergeCell ref="WDV346:WEB346"/>
    <mergeCell ref="WEC346:WEI346"/>
    <mergeCell ref="WEJ346:WEP346"/>
    <mergeCell ref="WEQ346:WEW346"/>
    <mergeCell ref="WEX346:WFD346"/>
    <mergeCell ref="VNK346:VNQ346"/>
    <mergeCell ref="VNR346:VNX346"/>
    <mergeCell ref="VNY346:VOE346"/>
    <mergeCell ref="VOF346:VOL346"/>
    <mergeCell ref="VOM346:VOS346"/>
    <mergeCell ref="VOT346:VOZ346"/>
    <mergeCell ref="VPA346:VPG346"/>
    <mergeCell ref="VPH346:VPN346"/>
    <mergeCell ref="VPO346:VPU346"/>
    <mergeCell ref="VPV346:VQB346"/>
    <mergeCell ref="VQC346:VQI346"/>
    <mergeCell ref="VQJ346:VQP346"/>
    <mergeCell ref="VQQ346:VQW346"/>
    <mergeCell ref="VQX346:VRD346"/>
    <mergeCell ref="VRE346:VRK346"/>
    <mergeCell ref="VRL346:VRR346"/>
    <mergeCell ref="VRS346:VRY346"/>
    <mergeCell ref="VRZ346:VSF346"/>
    <mergeCell ref="VSG346:VSM346"/>
    <mergeCell ref="VSN346:VST346"/>
    <mergeCell ref="VSU346:VTA346"/>
    <mergeCell ref="VTB346:VTH346"/>
    <mergeCell ref="VTI346:VTO346"/>
    <mergeCell ref="VTP346:VTV346"/>
    <mergeCell ref="VTW346:VUC346"/>
    <mergeCell ref="VUD346:VUJ346"/>
    <mergeCell ref="VUK346:VUQ346"/>
    <mergeCell ref="VUR346:VUX346"/>
    <mergeCell ref="VUY346:VVE346"/>
    <mergeCell ref="VVF346:VVL346"/>
    <mergeCell ref="VVM346:VVS346"/>
    <mergeCell ref="VVT346:VVZ346"/>
    <mergeCell ref="VWA346:VWG346"/>
    <mergeCell ref="VEN346:VET346"/>
    <mergeCell ref="VEU346:VFA346"/>
    <mergeCell ref="VFB346:VFH346"/>
    <mergeCell ref="VFI346:VFO346"/>
    <mergeCell ref="VFP346:VFV346"/>
    <mergeCell ref="VFW346:VGC346"/>
    <mergeCell ref="VGD346:VGJ346"/>
    <mergeCell ref="VGK346:VGQ346"/>
    <mergeCell ref="VGR346:VGX346"/>
    <mergeCell ref="VGY346:VHE346"/>
    <mergeCell ref="VHF346:VHL346"/>
    <mergeCell ref="VHM346:VHS346"/>
    <mergeCell ref="VHT346:VHZ346"/>
    <mergeCell ref="VIA346:VIG346"/>
    <mergeCell ref="VIH346:VIN346"/>
    <mergeCell ref="VIO346:VIU346"/>
    <mergeCell ref="VIV346:VJB346"/>
    <mergeCell ref="VJC346:VJI346"/>
    <mergeCell ref="VJJ346:VJP346"/>
    <mergeCell ref="VJQ346:VJW346"/>
    <mergeCell ref="VJX346:VKD346"/>
    <mergeCell ref="VKE346:VKK346"/>
    <mergeCell ref="VKL346:VKR346"/>
    <mergeCell ref="VKS346:VKY346"/>
    <mergeCell ref="VKZ346:VLF346"/>
    <mergeCell ref="VLG346:VLM346"/>
    <mergeCell ref="VLN346:VLT346"/>
    <mergeCell ref="VLU346:VMA346"/>
    <mergeCell ref="VMB346:VMH346"/>
    <mergeCell ref="VMI346:VMO346"/>
    <mergeCell ref="VMP346:VMV346"/>
    <mergeCell ref="VMW346:VNC346"/>
    <mergeCell ref="VND346:VNJ346"/>
    <mergeCell ref="UVQ346:UVW346"/>
    <mergeCell ref="UVX346:UWD346"/>
    <mergeCell ref="UWE346:UWK346"/>
    <mergeCell ref="UWL346:UWR346"/>
    <mergeCell ref="UWS346:UWY346"/>
    <mergeCell ref="UWZ346:UXF346"/>
    <mergeCell ref="UXG346:UXM346"/>
    <mergeCell ref="UXN346:UXT346"/>
    <mergeCell ref="UXU346:UYA346"/>
    <mergeCell ref="UYB346:UYH346"/>
    <mergeCell ref="UYI346:UYO346"/>
    <mergeCell ref="UYP346:UYV346"/>
    <mergeCell ref="UYW346:UZC346"/>
    <mergeCell ref="UZD346:UZJ346"/>
    <mergeCell ref="UZK346:UZQ346"/>
    <mergeCell ref="UZR346:UZX346"/>
    <mergeCell ref="UZY346:VAE346"/>
    <mergeCell ref="VAF346:VAL346"/>
    <mergeCell ref="VAM346:VAS346"/>
    <mergeCell ref="VAT346:VAZ346"/>
    <mergeCell ref="VBA346:VBG346"/>
    <mergeCell ref="VBH346:VBN346"/>
    <mergeCell ref="VBO346:VBU346"/>
    <mergeCell ref="VBV346:VCB346"/>
    <mergeCell ref="VCC346:VCI346"/>
    <mergeCell ref="VCJ346:VCP346"/>
    <mergeCell ref="VCQ346:VCW346"/>
    <mergeCell ref="VCX346:VDD346"/>
    <mergeCell ref="VDE346:VDK346"/>
    <mergeCell ref="VDL346:VDR346"/>
    <mergeCell ref="VDS346:VDY346"/>
    <mergeCell ref="VDZ346:VEF346"/>
    <mergeCell ref="VEG346:VEM346"/>
    <mergeCell ref="UMT346:UMZ346"/>
    <mergeCell ref="UNA346:UNG346"/>
    <mergeCell ref="UNH346:UNN346"/>
    <mergeCell ref="UNO346:UNU346"/>
    <mergeCell ref="UNV346:UOB346"/>
    <mergeCell ref="UOC346:UOI346"/>
    <mergeCell ref="UOJ346:UOP346"/>
    <mergeCell ref="UOQ346:UOW346"/>
    <mergeCell ref="UOX346:UPD346"/>
    <mergeCell ref="UPE346:UPK346"/>
    <mergeCell ref="UPL346:UPR346"/>
    <mergeCell ref="UPS346:UPY346"/>
    <mergeCell ref="UPZ346:UQF346"/>
    <mergeCell ref="UQG346:UQM346"/>
    <mergeCell ref="UQN346:UQT346"/>
    <mergeCell ref="UQU346:URA346"/>
    <mergeCell ref="URB346:URH346"/>
    <mergeCell ref="URI346:URO346"/>
    <mergeCell ref="URP346:URV346"/>
    <mergeCell ref="URW346:USC346"/>
    <mergeCell ref="USD346:USJ346"/>
    <mergeCell ref="USK346:USQ346"/>
    <mergeCell ref="USR346:USX346"/>
    <mergeCell ref="USY346:UTE346"/>
    <mergeCell ref="UTF346:UTL346"/>
    <mergeCell ref="UTM346:UTS346"/>
    <mergeCell ref="UTT346:UTZ346"/>
    <mergeCell ref="UUA346:UUG346"/>
    <mergeCell ref="UUH346:UUN346"/>
    <mergeCell ref="UUO346:UUU346"/>
    <mergeCell ref="UUV346:UVB346"/>
    <mergeCell ref="UVC346:UVI346"/>
    <mergeCell ref="UVJ346:UVP346"/>
    <mergeCell ref="UDW346:UEC346"/>
    <mergeCell ref="UED346:UEJ346"/>
    <mergeCell ref="UEK346:UEQ346"/>
    <mergeCell ref="UER346:UEX346"/>
    <mergeCell ref="UEY346:UFE346"/>
    <mergeCell ref="UFF346:UFL346"/>
    <mergeCell ref="UFM346:UFS346"/>
    <mergeCell ref="UFT346:UFZ346"/>
    <mergeCell ref="UGA346:UGG346"/>
    <mergeCell ref="UGH346:UGN346"/>
    <mergeCell ref="UGO346:UGU346"/>
    <mergeCell ref="UGV346:UHB346"/>
    <mergeCell ref="UHC346:UHI346"/>
    <mergeCell ref="UHJ346:UHP346"/>
    <mergeCell ref="UHQ346:UHW346"/>
    <mergeCell ref="UHX346:UID346"/>
    <mergeCell ref="UIE346:UIK346"/>
    <mergeCell ref="UIL346:UIR346"/>
    <mergeCell ref="UIS346:UIY346"/>
    <mergeCell ref="UIZ346:UJF346"/>
    <mergeCell ref="UJG346:UJM346"/>
    <mergeCell ref="UJN346:UJT346"/>
    <mergeCell ref="UJU346:UKA346"/>
    <mergeCell ref="UKB346:UKH346"/>
    <mergeCell ref="UKI346:UKO346"/>
    <mergeCell ref="UKP346:UKV346"/>
    <mergeCell ref="UKW346:ULC346"/>
    <mergeCell ref="ULD346:ULJ346"/>
    <mergeCell ref="ULK346:ULQ346"/>
    <mergeCell ref="ULR346:ULX346"/>
    <mergeCell ref="ULY346:UME346"/>
    <mergeCell ref="UMF346:UML346"/>
    <mergeCell ref="UMM346:UMS346"/>
    <mergeCell ref="TUZ346:TVF346"/>
    <mergeCell ref="TVG346:TVM346"/>
    <mergeCell ref="TVN346:TVT346"/>
    <mergeCell ref="TVU346:TWA346"/>
    <mergeCell ref="TWB346:TWH346"/>
    <mergeCell ref="TWI346:TWO346"/>
    <mergeCell ref="TWP346:TWV346"/>
    <mergeCell ref="TWW346:TXC346"/>
    <mergeCell ref="TXD346:TXJ346"/>
    <mergeCell ref="TXK346:TXQ346"/>
    <mergeCell ref="TXR346:TXX346"/>
    <mergeCell ref="TXY346:TYE346"/>
    <mergeCell ref="TYF346:TYL346"/>
    <mergeCell ref="TYM346:TYS346"/>
    <mergeCell ref="TYT346:TYZ346"/>
    <mergeCell ref="TZA346:TZG346"/>
    <mergeCell ref="TZH346:TZN346"/>
    <mergeCell ref="TZO346:TZU346"/>
    <mergeCell ref="TZV346:UAB346"/>
    <mergeCell ref="UAC346:UAI346"/>
    <mergeCell ref="UAJ346:UAP346"/>
    <mergeCell ref="UAQ346:UAW346"/>
    <mergeCell ref="UAX346:UBD346"/>
    <mergeCell ref="UBE346:UBK346"/>
    <mergeCell ref="UBL346:UBR346"/>
    <mergeCell ref="UBS346:UBY346"/>
    <mergeCell ref="UBZ346:UCF346"/>
    <mergeCell ref="UCG346:UCM346"/>
    <mergeCell ref="UCN346:UCT346"/>
    <mergeCell ref="UCU346:UDA346"/>
    <mergeCell ref="UDB346:UDH346"/>
    <mergeCell ref="UDI346:UDO346"/>
    <mergeCell ref="UDP346:UDV346"/>
    <mergeCell ref="TMC346:TMI346"/>
    <mergeCell ref="TMJ346:TMP346"/>
    <mergeCell ref="TMQ346:TMW346"/>
    <mergeCell ref="TMX346:TND346"/>
    <mergeCell ref="TNE346:TNK346"/>
    <mergeCell ref="TNL346:TNR346"/>
    <mergeCell ref="TNS346:TNY346"/>
    <mergeCell ref="TNZ346:TOF346"/>
    <mergeCell ref="TOG346:TOM346"/>
    <mergeCell ref="TON346:TOT346"/>
    <mergeCell ref="TOU346:TPA346"/>
    <mergeCell ref="TPB346:TPH346"/>
    <mergeCell ref="TPI346:TPO346"/>
    <mergeCell ref="TPP346:TPV346"/>
    <mergeCell ref="TPW346:TQC346"/>
    <mergeCell ref="TQD346:TQJ346"/>
    <mergeCell ref="TQK346:TQQ346"/>
    <mergeCell ref="TQR346:TQX346"/>
    <mergeCell ref="TQY346:TRE346"/>
    <mergeCell ref="TRF346:TRL346"/>
    <mergeCell ref="TRM346:TRS346"/>
    <mergeCell ref="TRT346:TRZ346"/>
    <mergeCell ref="TSA346:TSG346"/>
    <mergeCell ref="TSH346:TSN346"/>
    <mergeCell ref="TSO346:TSU346"/>
    <mergeCell ref="TSV346:TTB346"/>
    <mergeCell ref="TTC346:TTI346"/>
    <mergeCell ref="TTJ346:TTP346"/>
    <mergeCell ref="TTQ346:TTW346"/>
    <mergeCell ref="TTX346:TUD346"/>
    <mergeCell ref="TUE346:TUK346"/>
    <mergeCell ref="TUL346:TUR346"/>
    <mergeCell ref="TUS346:TUY346"/>
    <mergeCell ref="TDF346:TDL346"/>
    <mergeCell ref="TDM346:TDS346"/>
    <mergeCell ref="TDT346:TDZ346"/>
    <mergeCell ref="TEA346:TEG346"/>
    <mergeCell ref="TEH346:TEN346"/>
    <mergeCell ref="TEO346:TEU346"/>
    <mergeCell ref="TEV346:TFB346"/>
    <mergeCell ref="TFC346:TFI346"/>
    <mergeCell ref="TFJ346:TFP346"/>
    <mergeCell ref="TFQ346:TFW346"/>
    <mergeCell ref="TFX346:TGD346"/>
    <mergeCell ref="TGE346:TGK346"/>
    <mergeCell ref="TGL346:TGR346"/>
    <mergeCell ref="TGS346:TGY346"/>
    <mergeCell ref="TGZ346:THF346"/>
    <mergeCell ref="THG346:THM346"/>
    <mergeCell ref="THN346:THT346"/>
    <mergeCell ref="THU346:TIA346"/>
    <mergeCell ref="TIB346:TIH346"/>
    <mergeCell ref="TII346:TIO346"/>
    <mergeCell ref="TIP346:TIV346"/>
    <mergeCell ref="TIW346:TJC346"/>
    <mergeCell ref="TJD346:TJJ346"/>
    <mergeCell ref="TJK346:TJQ346"/>
    <mergeCell ref="TJR346:TJX346"/>
    <mergeCell ref="TJY346:TKE346"/>
    <mergeCell ref="TKF346:TKL346"/>
    <mergeCell ref="TKM346:TKS346"/>
    <mergeCell ref="TKT346:TKZ346"/>
    <mergeCell ref="TLA346:TLG346"/>
    <mergeCell ref="TLH346:TLN346"/>
    <mergeCell ref="TLO346:TLU346"/>
    <mergeCell ref="TLV346:TMB346"/>
    <mergeCell ref="SUI346:SUO346"/>
    <mergeCell ref="SUP346:SUV346"/>
    <mergeCell ref="SUW346:SVC346"/>
    <mergeCell ref="SVD346:SVJ346"/>
    <mergeCell ref="SVK346:SVQ346"/>
    <mergeCell ref="SVR346:SVX346"/>
    <mergeCell ref="SVY346:SWE346"/>
    <mergeCell ref="SWF346:SWL346"/>
    <mergeCell ref="SWM346:SWS346"/>
    <mergeCell ref="SWT346:SWZ346"/>
    <mergeCell ref="SXA346:SXG346"/>
    <mergeCell ref="SXH346:SXN346"/>
    <mergeCell ref="SXO346:SXU346"/>
    <mergeCell ref="SXV346:SYB346"/>
    <mergeCell ref="SYC346:SYI346"/>
    <mergeCell ref="SYJ346:SYP346"/>
    <mergeCell ref="SYQ346:SYW346"/>
    <mergeCell ref="SYX346:SZD346"/>
    <mergeCell ref="SZE346:SZK346"/>
    <mergeCell ref="SZL346:SZR346"/>
    <mergeCell ref="SZS346:SZY346"/>
    <mergeCell ref="SZZ346:TAF346"/>
    <mergeCell ref="TAG346:TAM346"/>
    <mergeCell ref="TAN346:TAT346"/>
    <mergeCell ref="TAU346:TBA346"/>
    <mergeCell ref="TBB346:TBH346"/>
    <mergeCell ref="TBI346:TBO346"/>
    <mergeCell ref="TBP346:TBV346"/>
    <mergeCell ref="TBW346:TCC346"/>
    <mergeCell ref="TCD346:TCJ346"/>
    <mergeCell ref="TCK346:TCQ346"/>
    <mergeCell ref="TCR346:TCX346"/>
    <mergeCell ref="TCY346:TDE346"/>
    <mergeCell ref="SLL346:SLR346"/>
    <mergeCell ref="SLS346:SLY346"/>
    <mergeCell ref="SLZ346:SMF346"/>
    <mergeCell ref="SMG346:SMM346"/>
    <mergeCell ref="SMN346:SMT346"/>
    <mergeCell ref="SMU346:SNA346"/>
    <mergeCell ref="SNB346:SNH346"/>
    <mergeCell ref="SNI346:SNO346"/>
    <mergeCell ref="SNP346:SNV346"/>
    <mergeCell ref="SNW346:SOC346"/>
    <mergeCell ref="SOD346:SOJ346"/>
    <mergeCell ref="SOK346:SOQ346"/>
    <mergeCell ref="SOR346:SOX346"/>
    <mergeCell ref="SOY346:SPE346"/>
    <mergeCell ref="SPF346:SPL346"/>
    <mergeCell ref="SPM346:SPS346"/>
    <mergeCell ref="SPT346:SPZ346"/>
    <mergeCell ref="SQA346:SQG346"/>
    <mergeCell ref="SQH346:SQN346"/>
    <mergeCell ref="SQO346:SQU346"/>
    <mergeCell ref="SQV346:SRB346"/>
    <mergeCell ref="SRC346:SRI346"/>
    <mergeCell ref="SRJ346:SRP346"/>
    <mergeCell ref="SRQ346:SRW346"/>
    <mergeCell ref="SRX346:SSD346"/>
    <mergeCell ref="SSE346:SSK346"/>
    <mergeCell ref="SSL346:SSR346"/>
    <mergeCell ref="SSS346:SSY346"/>
    <mergeCell ref="SSZ346:STF346"/>
    <mergeCell ref="STG346:STM346"/>
    <mergeCell ref="STN346:STT346"/>
    <mergeCell ref="STU346:SUA346"/>
    <mergeCell ref="SUB346:SUH346"/>
    <mergeCell ref="SCO346:SCU346"/>
    <mergeCell ref="SCV346:SDB346"/>
    <mergeCell ref="SDC346:SDI346"/>
    <mergeCell ref="SDJ346:SDP346"/>
    <mergeCell ref="SDQ346:SDW346"/>
    <mergeCell ref="SDX346:SED346"/>
    <mergeCell ref="SEE346:SEK346"/>
    <mergeCell ref="SEL346:SER346"/>
    <mergeCell ref="SES346:SEY346"/>
    <mergeCell ref="SEZ346:SFF346"/>
    <mergeCell ref="SFG346:SFM346"/>
    <mergeCell ref="SFN346:SFT346"/>
    <mergeCell ref="SFU346:SGA346"/>
    <mergeCell ref="SGB346:SGH346"/>
    <mergeCell ref="SGI346:SGO346"/>
    <mergeCell ref="SGP346:SGV346"/>
    <mergeCell ref="SGW346:SHC346"/>
    <mergeCell ref="SHD346:SHJ346"/>
    <mergeCell ref="SHK346:SHQ346"/>
    <mergeCell ref="SHR346:SHX346"/>
    <mergeCell ref="SHY346:SIE346"/>
    <mergeCell ref="SIF346:SIL346"/>
    <mergeCell ref="SIM346:SIS346"/>
    <mergeCell ref="SIT346:SIZ346"/>
    <mergeCell ref="SJA346:SJG346"/>
    <mergeCell ref="SJH346:SJN346"/>
    <mergeCell ref="SJO346:SJU346"/>
    <mergeCell ref="SJV346:SKB346"/>
    <mergeCell ref="SKC346:SKI346"/>
    <mergeCell ref="SKJ346:SKP346"/>
    <mergeCell ref="SKQ346:SKW346"/>
    <mergeCell ref="SKX346:SLD346"/>
    <mergeCell ref="SLE346:SLK346"/>
    <mergeCell ref="RTR346:RTX346"/>
    <mergeCell ref="RTY346:RUE346"/>
    <mergeCell ref="RUF346:RUL346"/>
    <mergeCell ref="RUM346:RUS346"/>
    <mergeCell ref="RUT346:RUZ346"/>
    <mergeCell ref="RVA346:RVG346"/>
    <mergeCell ref="RVH346:RVN346"/>
    <mergeCell ref="RVO346:RVU346"/>
    <mergeCell ref="RVV346:RWB346"/>
    <mergeCell ref="RWC346:RWI346"/>
    <mergeCell ref="RWJ346:RWP346"/>
    <mergeCell ref="RWQ346:RWW346"/>
    <mergeCell ref="RWX346:RXD346"/>
    <mergeCell ref="RXE346:RXK346"/>
    <mergeCell ref="RXL346:RXR346"/>
    <mergeCell ref="RXS346:RXY346"/>
    <mergeCell ref="RXZ346:RYF346"/>
    <mergeCell ref="RYG346:RYM346"/>
    <mergeCell ref="RYN346:RYT346"/>
    <mergeCell ref="RYU346:RZA346"/>
    <mergeCell ref="RZB346:RZH346"/>
    <mergeCell ref="RZI346:RZO346"/>
    <mergeCell ref="RZP346:RZV346"/>
    <mergeCell ref="RZW346:SAC346"/>
    <mergeCell ref="SAD346:SAJ346"/>
    <mergeCell ref="SAK346:SAQ346"/>
    <mergeCell ref="SAR346:SAX346"/>
    <mergeCell ref="SAY346:SBE346"/>
    <mergeCell ref="SBF346:SBL346"/>
    <mergeCell ref="SBM346:SBS346"/>
    <mergeCell ref="SBT346:SBZ346"/>
    <mergeCell ref="SCA346:SCG346"/>
    <mergeCell ref="SCH346:SCN346"/>
    <mergeCell ref="RKU346:RLA346"/>
    <mergeCell ref="RLB346:RLH346"/>
    <mergeCell ref="RLI346:RLO346"/>
    <mergeCell ref="RLP346:RLV346"/>
    <mergeCell ref="RLW346:RMC346"/>
    <mergeCell ref="RMD346:RMJ346"/>
    <mergeCell ref="RMK346:RMQ346"/>
    <mergeCell ref="RMR346:RMX346"/>
    <mergeCell ref="RMY346:RNE346"/>
    <mergeCell ref="RNF346:RNL346"/>
    <mergeCell ref="RNM346:RNS346"/>
    <mergeCell ref="RNT346:RNZ346"/>
    <mergeCell ref="ROA346:ROG346"/>
    <mergeCell ref="ROH346:RON346"/>
    <mergeCell ref="ROO346:ROU346"/>
    <mergeCell ref="ROV346:RPB346"/>
    <mergeCell ref="RPC346:RPI346"/>
    <mergeCell ref="RPJ346:RPP346"/>
    <mergeCell ref="RPQ346:RPW346"/>
    <mergeCell ref="RPX346:RQD346"/>
    <mergeCell ref="RQE346:RQK346"/>
    <mergeCell ref="RQL346:RQR346"/>
    <mergeCell ref="RQS346:RQY346"/>
    <mergeCell ref="RQZ346:RRF346"/>
    <mergeCell ref="RRG346:RRM346"/>
    <mergeCell ref="RRN346:RRT346"/>
    <mergeCell ref="RRU346:RSA346"/>
    <mergeCell ref="RSB346:RSH346"/>
    <mergeCell ref="RSI346:RSO346"/>
    <mergeCell ref="RSP346:RSV346"/>
    <mergeCell ref="RSW346:RTC346"/>
    <mergeCell ref="RTD346:RTJ346"/>
    <mergeCell ref="RTK346:RTQ346"/>
    <mergeCell ref="RBX346:RCD346"/>
    <mergeCell ref="RCE346:RCK346"/>
    <mergeCell ref="RCL346:RCR346"/>
    <mergeCell ref="RCS346:RCY346"/>
    <mergeCell ref="RCZ346:RDF346"/>
    <mergeCell ref="RDG346:RDM346"/>
    <mergeCell ref="RDN346:RDT346"/>
    <mergeCell ref="RDU346:REA346"/>
    <mergeCell ref="REB346:REH346"/>
    <mergeCell ref="REI346:REO346"/>
    <mergeCell ref="REP346:REV346"/>
    <mergeCell ref="REW346:RFC346"/>
    <mergeCell ref="RFD346:RFJ346"/>
    <mergeCell ref="RFK346:RFQ346"/>
    <mergeCell ref="RFR346:RFX346"/>
    <mergeCell ref="RFY346:RGE346"/>
    <mergeCell ref="RGF346:RGL346"/>
    <mergeCell ref="RGM346:RGS346"/>
    <mergeCell ref="RGT346:RGZ346"/>
    <mergeCell ref="RHA346:RHG346"/>
    <mergeCell ref="RHH346:RHN346"/>
    <mergeCell ref="RHO346:RHU346"/>
    <mergeCell ref="RHV346:RIB346"/>
    <mergeCell ref="RIC346:RII346"/>
    <mergeCell ref="RIJ346:RIP346"/>
    <mergeCell ref="RIQ346:RIW346"/>
    <mergeCell ref="RIX346:RJD346"/>
    <mergeCell ref="RJE346:RJK346"/>
    <mergeCell ref="RJL346:RJR346"/>
    <mergeCell ref="RJS346:RJY346"/>
    <mergeCell ref="RJZ346:RKF346"/>
    <mergeCell ref="RKG346:RKM346"/>
    <mergeCell ref="RKN346:RKT346"/>
    <mergeCell ref="QTA346:QTG346"/>
    <mergeCell ref="QTH346:QTN346"/>
    <mergeCell ref="QTO346:QTU346"/>
    <mergeCell ref="QTV346:QUB346"/>
    <mergeCell ref="QUC346:QUI346"/>
    <mergeCell ref="QUJ346:QUP346"/>
    <mergeCell ref="QUQ346:QUW346"/>
    <mergeCell ref="QUX346:QVD346"/>
    <mergeCell ref="QVE346:QVK346"/>
    <mergeCell ref="QVL346:QVR346"/>
    <mergeCell ref="QVS346:QVY346"/>
    <mergeCell ref="QVZ346:QWF346"/>
    <mergeCell ref="QWG346:QWM346"/>
    <mergeCell ref="QWN346:QWT346"/>
    <mergeCell ref="QWU346:QXA346"/>
    <mergeCell ref="QXB346:QXH346"/>
    <mergeCell ref="QXI346:QXO346"/>
    <mergeCell ref="QXP346:QXV346"/>
    <mergeCell ref="QXW346:QYC346"/>
    <mergeCell ref="QYD346:QYJ346"/>
    <mergeCell ref="QYK346:QYQ346"/>
    <mergeCell ref="QYR346:QYX346"/>
    <mergeCell ref="QYY346:QZE346"/>
    <mergeCell ref="QZF346:QZL346"/>
    <mergeCell ref="QZM346:QZS346"/>
    <mergeCell ref="QZT346:QZZ346"/>
    <mergeCell ref="RAA346:RAG346"/>
    <mergeCell ref="RAH346:RAN346"/>
    <mergeCell ref="RAO346:RAU346"/>
    <mergeCell ref="RAV346:RBB346"/>
    <mergeCell ref="RBC346:RBI346"/>
    <mergeCell ref="RBJ346:RBP346"/>
    <mergeCell ref="RBQ346:RBW346"/>
    <mergeCell ref="QKD346:QKJ346"/>
    <mergeCell ref="QKK346:QKQ346"/>
    <mergeCell ref="QKR346:QKX346"/>
    <mergeCell ref="QKY346:QLE346"/>
    <mergeCell ref="QLF346:QLL346"/>
    <mergeCell ref="QLM346:QLS346"/>
    <mergeCell ref="QLT346:QLZ346"/>
    <mergeCell ref="QMA346:QMG346"/>
    <mergeCell ref="QMH346:QMN346"/>
    <mergeCell ref="QMO346:QMU346"/>
    <mergeCell ref="QMV346:QNB346"/>
    <mergeCell ref="QNC346:QNI346"/>
    <mergeCell ref="QNJ346:QNP346"/>
    <mergeCell ref="QNQ346:QNW346"/>
    <mergeCell ref="QNX346:QOD346"/>
    <mergeCell ref="QOE346:QOK346"/>
    <mergeCell ref="QOL346:QOR346"/>
    <mergeCell ref="QOS346:QOY346"/>
    <mergeCell ref="QOZ346:QPF346"/>
    <mergeCell ref="QPG346:QPM346"/>
    <mergeCell ref="QPN346:QPT346"/>
    <mergeCell ref="QPU346:QQA346"/>
    <mergeCell ref="QQB346:QQH346"/>
    <mergeCell ref="QQI346:QQO346"/>
    <mergeCell ref="QQP346:QQV346"/>
    <mergeCell ref="QQW346:QRC346"/>
    <mergeCell ref="QRD346:QRJ346"/>
    <mergeCell ref="QRK346:QRQ346"/>
    <mergeCell ref="QRR346:QRX346"/>
    <mergeCell ref="QRY346:QSE346"/>
    <mergeCell ref="QSF346:QSL346"/>
    <mergeCell ref="QSM346:QSS346"/>
    <mergeCell ref="QST346:QSZ346"/>
    <mergeCell ref="QBG346:QBM346"/>
    <mergeCell ref="QBN346:QBT346"/>
    <mergeCell ref="QBU346:QCA346"/>
    <mergeCell ref="QCB346:QCH346"/>
    <mergeCell ref="QCI346:QCO346"/>
    <mergeCell ref="QCP346:QCV346"/>
    <mergeCell ref="QCW346:QDC346"/>
    <mergeCell ref="QDD346:QDJ346"/>
    <mergeCell ref="QDK346:QDQ346"/>
    <mergeCell ref="QDR346:QDX346"/>
    <mergeCell ref="QDY346:QEE346"/>
    <mergeCell ref="QEF346:QEL346"/>
    <mergeCell ref="QEM346:QES346"/>
    <mergeCell ref="QET346:QEZ346"/>
    <mergeCell ref="QFA346:QFG346"/>
    <mergeCell ref="QFH346:QFN346"/>
    <mergeCell ref="QFO346:QFU346"/>
    <mergeCell ref="QFV346:QGB346"/>
    <mergeCell ref="QGC346:QGI346"/>
    <mergeCell ref="QGJ346:QGP346"/>
    <mergeCell ref="QGQ346:QGW346"/>
    <mergeCell ref="QGX346:QHD346"/>
    <mergeCell ref="QHE346:QHK346"/>
    <mergeCell ref="QHL346:QHR346"/>
    <mergeCell ref="QHS346:QHY346"/>
    <mergeCell ref="QHZ346:QIF346"/>
    <mergeCell ref="QIG346:QIM346"/>
    <mergeCell ref="QIN346:QIT346"/>
    <mergeCell ref="QIU346:QJA346"/>
    <mergeCell ref="QJB346:QJH346"/>
    <mergeCell ref="QJI346:QJO346"/>
    <mergeCell ref="QJP346:QJV346"/>
    <mergeCell ref="QJW346:QKC346"/>
    <mergeCell ref="PSJ346:PSP346"/>
    <mergeCell ref="PSQ346:PSW346"/>
    <mergeCell ref="PSX346:PTD346"/>
    <mergeCell ref="PTE346:PTK346"/>
    <mergeCell ref="PTL346:PTR346"/>
    <mergeCell ref="PTS346:PTY346"/>
    <mergeCell ref="PTZ346:PUF346"/>
    <mergeCell ref="PUG346:PUM346"/>
    <mergeCell ref="PUN346:PUT346"/>
    <mergeCell ref="PUU346:PVA346"/>
    <mergeCell ref="PVB346:PVH346"/>
    <mergeCell ref="PVI346:PVO346"/>
    <mergeCell ref="PVP346:PVV346"/>
    <mergeCell ref="PVW346:PWC346"/>
    <mergeCell ref="PWD346:PWJ346"/>
    <mergeCell ref="PWK346:PWQ346"/>
    <mergeCell ref="PWR346:PWX346"/>
    <mergeCell ref="PWY346:PXE346"/>
    <mergeCell ref="PXF346:PXL346"/>
    <mergeCell ref="PXM346:PXS346"/>
    <mergeCell ref="PXT346:PXZ346"/>
    <mergeCell ref="PYA346:PYG346"/>
    <mergeCell ref="PYH346:PYN346"/>
    <mergeCell ref="PYO346:PYU346"/>
    <mergeCell ref="PYV346:PZB346"/>
    <mergeCell ref="PZC346:PZI346"/>
    <mergeCell ref="PZJ346:PZP346"/>
    <mergeCell ref="PZQ346:PZW346"/>
    <mergeCell ref="PZX346:QAD346"/>
    <mergeCell ref="QAE346:QAK346"/>
    <mergeCell ref="QAL346:QAR346"/>
    <mergeCell ref="QAS346:QAY346"/>
    <mergeCell ref="QAZ346:QBF346"/>
    <mergeCell ref="PJM346:PJS346"/>
    <mergeCell ref="PJT346:PJZ346"/>
    <mergeCell ref="PKA346:PKG346"/>
    <mergeCell ref="PKH346:PKN346"/>
    <mergeCell ref="PKO346:PKU346"/>
    <mergeCell ref="PKV346:PLB346"/>
    <mergeCell ref="PLC346:PLI346"/>
    <mergeCell ref="PLJ346:PLP346"/>
    <mergeCell ref="PLQ346:PLW346"/>
    <mergeCell ref="PLX346:PMD346"/>
    <mergeCell ref="PME346:PMK346"/>
    <mergeCell ref="PML346:PMR346"/>
    <mergeCell ref="PMS346:PMY346"/>
    <mergeCell ref="PMZ346:PNF346"/>
    <mergeCell ref="PNG346:PNM346"/>
    <mergeCell ref="PNN346:PNT346"/>
    <mergeCell ref="PNU346:POA346"/>
    <mergeCell ref="POB346:POH346"/>
    <mergeCell ref="POI346:POO346"/>
    <mergeCell ref="POP346:POV346"/>
    <mergeCell ref="POW346:PPC346"/>
    <mergeCell ref="PPD346:PPJ346"/>
    <mergeCell ref="PPK346:PPQ346"/>
    <mergeCell ref="PPR346:PPX346"/>
    <mergeCell ref="PPY346:PQE346"/>
    <mergeCell ref="PQF346:PQL346"/>
    <mergeCell ref="PQM346:PQS346"/>
    <mergeCell ref="PQT346:PQZ346"/>
    <mergeCell ref="PRA346:PRG346"/>
    <mergeCell ref="PRH346:PRN346"/>
    <mergeCell ref="PRO346:PRU346"/>
    <mergeCell ref="PRV346:PSB346"/>
    <mergeCell ref="PSC346:PSI346"/>
    <mergeCell ref="PAP346:PAV346"/>
    <mergeCell ref="PAW346:PBC346"/>
    <mergeCell ref="PBD346:PBJ346"/>
    <mergeCell ref="PBK346:PBQ346"/>
    <mergeCell ref="PBR346:PBX346"/>
    <mergeCell ref="PBY346:PCE346"/>
    <mergeCell ref="PCF346:PCL346"/>
    <mergeCell ref="PCM346:PCS346"/>
    <mergeCell ref="PCT346:PCZ346"/>
    <mergeCell ref="PDA346:PDG346"/>
    <mergeCell ref="PDH346:PDN346"/>
    <mergeCell ref="PDO346:PDU346"/>
    <mergeCell ref="PDV346:PEB346"/>
    <mergeCell ref="PEC346:PEI346"/>
    <mergeCell ref="PEJ346:PEP346"/>
    <mergeCell ref="PEQ346:PEW346"/>
    <mergeCell ref="PEX346:PFD346"/>
    <mergeCell ref="PFE346:PFK346"/>
    <mergeCell ref="PFL346:PFR346"/>
    <mergeCell ref="PFS346:PFY346"/>
    <mergeCell ref="PFZ346:PGF346"/>
    <mergeCell ref="PGG346:PGM346"/>
    <mergeCell ref="PGN346:PGT346"/>
    <mergeCell ref="PGU346:PHA346"/>
    <mergeCell ref="PHB346:PHH346"/>
    <mergeCell ref="PHI346:PHO346"/>
    <mergeCell ref="PHP346:PHV346"/>
    <mergeCell ref="PHW346:PIC346"/>
    <mergeCell ref="PID346:PIJ346"/>
    <mergeCell ref="PIK346:PIQ346"/>
    <mergeCell ref="PIR346:PIX346"/>
    <mergeCell ref="PIY346:PJE346"/>
    <mergeCell ref="PJF346:PJL346"/>
    <mergeCell ref="ORS346:ORY346"/>
    <mergeCell ref="ORZ346:OSF346"/>
    <mergeCell ref="OSG346:OSM346"/>
    <mergeCell ref="OSN346:OST346"/>
    <mergeCell ref="OSU346:OTA346"/>
    <mergeCell ref="OTB346:OTH346"/>
    <mergeCell ref="OTI346:OTO346"/>
    <mergeCell ref="OTP346:OTV346"/>
    <mergeCell ref="OTW346:OUC346"/>
    <mergeCell ref="OUD346:OUJ346"/>
    <mergeCell ref="OUK346:OUQ346"/>
    <mergeCell ref="OUR346:OUX346"/>
    <mergeCell ref="OUY346:OVE346"/>
    <mergeCell ref="OVF346:OVL346"/>
    <mergeCell ref="OVM346:OVS346"/>
    <mergeCell ref="OVT346:OVZ346"/>
    <mergeCell ref="OWA346:OWG346"/>
    <mergeCell ref="OWH346:OWN346"/>
    <mergeCell ref="OWO346:OWU346"/>
    <mergeCell ref="OWV346:OXB346"/>
    <mergeCell ref="OXC346:OXI346"/>
    <mergeCell ref="OXJ346:OXP346"/>
    <mergeCell ref="OXQ346:OXW346"/>
    <mergeCell ref="OXX346:OYD346"/>
    <mergeCell ref="OYE346:OYK346"/>
    <mergeCell ref="OYL346:OYR346"/>
    <mergeCell ref="OYS346:OYY346"/>
    <mergeCell ref="OYZ346:OZF346"/>
    <mergeCell ref="OZG346:OZM346"/>
    <mergeCell ref="OZN346:OZT346"/>
    <mergeCell ref="OZU346:PAA346"/>
    <mergeCell ref="PAB346:PAH346"/>
    <mergeCell ref="PAI346:PAO346"/>
    <mergeCell ref="OIV346:OJB346"/>
    <mergeCell ref="OJC346:OJI346"/>
    <mergeCell ref="OJJ346:OJP346"/>
    <mergeCell ref="OJQ346:OJW346"/>
    <mergeCell ref="OJX346:OKD346"/>
    <mergeCell ref="OKE346:OKK346"/>
    <mergeCell ref="OKL346:OKR346"/>
    <mergeCell ref="OKS346:OKY346"/>
    <mergeCell ref="OKZ346:OLF346"/>
    <mergeCell ref="OLG346:OLM346"/>
    <mergeCell ref="OLN346:OLT346"/>
    <mergeCell ref="OLU346:OMA346"/>
    <mergeCell ref="OMB346:OMH346"/>
    <mergeCell ref="OMI346:OMO346"/>
    <mergeCell ref="OMP346:OMV346"/>
    <mergeCell ref="OMW346:ONC346"/>
    <mergeCell ref="OND346:ONJ346"/>
    <mergeCell ref="ONK346:ONQ346"/>
    <mergeCell ref="ONR346:ONX346"/>
    <mergeCell ref="ONY346:OOE346"/>
    <mergeCell ref="OOF346:OOL346"/>
    <mergeCell ref="OOM346:OOS346"/>
    <mergeCell ref="OOT346:OOZ346"/>
    <mergeCell ref="OPA346:OPG346"/>
    <mergeCell ref="OPH346:OPN346"/>
    <mergeCell ref="OPO346:OPU346"/>
    <mergeCell ref="OPV346:OQB346"/>
    <mergeCell ref="OQC346:OQI346"/>
    <mergeCell ref="OQJ346:OQP346"/>
    <mergeCell ref="OQQ346:OQW346"/>
    <mergeCell ref="OQX346:ORD346"/>
    <mergeCell ref="ORE346:ORK346"/>
    <mergeCell ref="ORL346:ORR346"/>
    <mergeCell ref="NZY346:OAE346"/>
    <mergeCell ref="OAF346:OAL346"/>
    <mergeCell ref="OAM346:OAS346"/>
    <mergeCell ref="OAT346:OAZ346"/>
    <mergeCell ref="OBA346:OBG346"/>
    <mergeCell ref="OBH346:OBN346"/>
    <mergeCell ref="OBO346:OBU346"/>
    <mergeCell ref="OBV346:OCB346"/>
    <mergeCell ref="OCC346:OCI346"/>
    <mergeCell ref="OCJ346:OCP346"/>
    <mergeCell ref="OCQ346:OCW346"/>
    <mergeCell ref="OCX346:ODD346"/>
    <mergeCell ref="ODE346:ODK346"/>
    <mergeCell ref="ODL346:ODR346"/>
    <mergeCell ref="ODS346:ODY346"/>
    <mergeCell ref="ODZ346:OEF346"/>
    <mergeCell ref="OEG346:OEM346"/>
    <mergeCell ref="OEN346:OET346"/>
    <mergeCell ref="OEU346:OFA346"/>
    <mergeCell ref="OFB346:OFH346"/>
    <mergeCell ref="OFI346:OFO346"/>
    <mergeCell ref="OFP346:OFV346"/>
    <mergeCell ref="OFW346:OGC346"/>
    <mergeCell ref="OGD346:OGJ346"/>
    <mergeCell ref="OGK346:OGQ346"/>
    <mergeCell ref="OGR346:OGX346"/>
    <mergeCell ref="OGY346:OHE346"/>
    <mergeCell ref="OHF346:OHL346"/>
    <mergeCell ref="OHM346:OHS346"/>
    <mergeCell ref="OHT346:OHZ346"/>
    <mergeCell ref="OIA346:OIG346"/>
    <mergeCell ref="OIH346:OIN346"/>
    <mergeCell ref="OIO346:OIU346"/>
    <mergeCell ref="NRB346:NRH346"/>
    <mergeCell ref="NRI346:NRO346"/>
    <mergeCell ref="NRP346:NRV346"/>
    <mergeCell ref="NRW346:NSC346"/>
    <mergeCell ref="NSD346:NSJ346"/>
    <mergeCell ref="NSK346:NSQ346"/>
    <mergeCell ref="NSR346:NSX346"/>
    <mergeCell ref="NSY346:NTE346"/>
    <mergeCell ref="NTF346:NTL346"/>
    <mergeCell ref="NTM346:NTS346"/>
    <mergeCell ref="NTT346:NTZ346"/>
    <mergeCell ref="NUA346:NUG346"/>
    <mergeCell ref="NUH346:NUN346"/>
    <mergeCell ref="NUO346:NUU346"/>
    <mergeCell ref="NUV346:NVB346"/>
    <mergeCell ref="NVC346:NVI346"/>
    <mergeCell ref="NVJ346:NVP346"/>
    <mergeCell ref="NVQ346:NVW346"/>
    <mergeCell ref="NVX346:NWD346"/>
    <mergeCell ref="NWE346:NWK346"/>
    <mergeCell ref="NWL346:NWR346"/>
    <mergeCell ref="NWS346:NWY346"/>
    <mergeCell ref="NWZ346:NXF346"/>
    <mergeCell ref="NXG346:NXM346"/>
    <mergeCell ref="NXN346:NXT346"/>
    <mergeCell ref="NXU346:NYA346"/>
    <mergeCell ref="NYB346:NYH346"/>
    <mergeCell ref="NYI346:NYO346"/>
    <mergeCell ref="NYP346:NYV346"/>
    <mergeCell ref="NYW346:NZC346"/>
    <mergeCell ref="NZD346:NZJ346"/>
    <mergeCell ref="NZK346:NZQ346"/>
    <mergeCell ref="NZR346:NZX346"/>
    <mergeCell ref="NIE346:NIK346"/>
    <mergeCell ref="NIL346:NIR346"/>
    <mergeCell ref="NIS346:NIY346"/>
    <mergeCell ref="NIZ346:NJF346"/>
    <mergeCell ref="NJG346:NJM346"/>
    <mergeCell ref="NJN346:NJT346"/>
    <mergeCell ref="NJU346:NKA346"/>
    <mergeCell ref="NKB346:NKH346"/>
    <mergeCell ref="NKI346:NKO346"/>
    <mergeCell ref="NKP346:NKV346"/>
    <mergeCell ref="NKW346:NLC346"/>
    <mergeCell ref="NLD346:NLJ346"/>
    <mergeCell ref="NLK346:NLQ346"/>
    <mergeCell ref="NLR346:NLX346"/>
    <mergeCell ref="NLY346:NME346"/>
    <mergeCell ref="NMF346:NML346"/>
    <mergeCell ref="NMM346:NMS346"/>
    <mergeCell ref="NMT346:NMZ346"/>
    <mergeCell ref="NNA346:NNG346"/>
    <mergeCell ref="NNH346:NNN346"/>
    <mergeCell ref="NNO346:NNU346"/>
    <mergeCell ref="NNV346:NOB346"/>
    <mergeCell ref="NOC346:NOI346"/>
    <mergeCell ref="NOJ346:NOP346"/>
    <mergeCell ref="NOQ346:NOW346"/>
    <mergeCell ref="NOX346:NPD346"/>
    <mergeCell ref="NPE346:NPK346"/>
    <mergeCell ref="NPL346:NPR346"/>
    <mergeCell ref="NPS346:NPY346"/>
    <mergeCell ref="NPZ346:NQF346"/>
    <mergeCell ref="NQG346:NQM346"/>
    <mergeCell ref="NQN346:NQT346"/>
    <mergeCell ref="NQU346:NRA346"/>
    <mergeCell ref="MZH346:MZN346"/>
    <mergeCell ref="MZO346:MZU346"/>
    <mergeCell ref="MZV346:NAB346"/>
    <mergeCell ref="NAC346:NAI346"/>
    <mergeCell ref="NAJ346:NAP346"/>
    <mergeCell ref="NAQ346:NAW346"/>
    <mergeCell ref="NAX346:NBD346"/>
    <mergeCell ref="NBE346:NBK346"/>
    <mergeCell ref="NBL346:NBR346"/>
    <mergeCell ref="NBS346:NBY346"/>
    <mergeCell ref="NBZ346:NCF346"/>
    <mergeCell ref="NCG346:NCM346"/>
    <mergeCell ref="NCN346:NCT346"/>
    <mergeCell ref="NCU346:NDA346"/>
    <mergeCell ref="NDB346:NDH346"/>
    <mergeCell ref="NDI346:NDO346"/>
    <mergeCell ref="NDP346:NDV346"/>
    <mergeCell ref="NDW346:NEC346"/>
    <mergeCell ref="NED346:NEJ346"/>
    <mergeCell ref="NEK346:NEQ346"/>
    <mergeCell ref="NER346:NEX346"/>
    <mergeCell ref="NEY346:NFE346"/>
    <mergeCell ref="NFF346:NFL346"/>
    <mergeCell ref="NFM346:NFS346"/>
    <mergeCell ref="NFT346:NFZ346"/>
    <mergeCell ref="NGA346:NGG346"/>
    <mergeCell ref="NGH346:NGN346"/>
    <mergeCell ref="NGO346:NGU346"/>
    <mergeCell ref="NGV346:NHB346"/>
    <mergeCell ref="NHC346:NHI346"/>
    <mergeCell ref="NHJ346:NHP346"/>
    <mergeCell ref="NHQ346:NHW346"/>
    <mergeCell ref="NHX346:NID346"/>
    <mergeCell ref="MQK346:MQQ346"/>
    <mergeCell ref="MQR346:MQX346"/>
    <mergeCell ref="MQY346:MRE346"/>
    <mergeCell ref="MRF346:MRL346"/>
    <mergeCell ref="MRM346:MRS346"/>
    <mergeCell ref="MRT346:MRZ346"/>
    <mergeCell ref="MSA346:MSG346"/>
    <mergeCell ref="MSH346:MSN346"/>
    <mergeCell ref="MSO346:MSU346"/>
    <mergeCell ref="MSV346:MTB346"/>
    <mergeCell ref="MTC346:MTI346"/>
    <mergeCell ref="MTJ346:MTP346"/>
    <mergeCell ref="MTQ346:MTW346"/>
    <mergeCell ref="MTX346:MUD346"/>
    <mergeCell ref="MUE346:MUK346"/>
    <mergeCell ref="MUL346:MUR346"/>
    <mergeCell ref="MUS346:MUY346"/>
    <mergeCell ref="MUZ346:MVF346"/>
    <mergeCell ref="MVG346:MVM346"/>
    <mergeCell ref="MVN346:MVT346"/>
    <mergeCell ref="MVU346:MWA346"/>
    <mergeCell ref="MWB346:MWH346"/>
    <mergeCell ref="MWI346:MWO346"/>
    <mergeCell ref="MWP346:MWV346"/>
    <mergeCell ref="MWW346:MXC346"/>
    <mergeCell ref="MXD346:MXJ346"/>
    <mergeCell ref="MXK346:MXQ346"/>
    <mergeCell ref="MXR346:MXX346"/>
    <mergeCell ref="MXY346:MYE346"/>
    <mergeCell ref="MYF346:MYL346"/>
    <mergeCell ref="MYM346:MYS346"/>
    <mergeCell ref="MYT346:MYZ346"/>
    <mergeCell ref="MZA346:MZG346"/>
    <mergeCell ref="MHN346:MHT346"/>
    <mergeCell ref="MHU346:MIA346"/>
    <mergeCell ref="MIB346:MIH346"/>
    <mergeCell ref="MII346:MIO346"/>
    <mergeCell ref="MIP346:MIV346"/>
    <mergeCell ref="MIW346:MJC346"/>
    <mergeCell ref="MJD346:MJJ346"/>
    <mergeCell ref="MJK346:MJQ346"/>
    <mergeCell ref="MJR346:MJX346"/>
    <mergeCell ref="MJY346:MKE346"/>
    <mergeCell ref="MKF346:MKL346"/>
    <mergeCell ref="MKM346:MKS346"/>
    <mergeCell ref="MKT346:MKZ346"/>
    <mergeCell ref="MLA346:MLG346"/>
    <mergeCell ref="MLH346:MLN346"/>
    <mergeCell ref="MLO346:MLU346"/>
    <mergeCell ref="MLV346:MMB346"/>
    <mergeCell ref="MMC346:MMI346"/>
    <mergeCell ref="MMJ346:MMP346"/>
    <mergeCell ref="MMQ346:MMW346"/>
    <mergeCell ref="MMX346:MND346"/>
    <mergeCell ref="MNE346:MNK346"/>
    <mergeCell ref="MNL346:MNR346"/>
    <mergeCell ref="MNS346:MNY346"/>
    <mergeCell ref="MNZ346:MOF346"/>
    <mergeCell ref="MOG346:MOM346"/>
    <mergeCell ref="MON346:MOT346"/>
    <mergeCell ref="MOU346:MPA346"/>
    <mergeCell ref="MPB346:MPH346"/>
    <mergeCell ref="MPI346:MPO346"/>
    <mergeCell ref="MPP346:MPV346"/>
    <mergeCell ref="MPW346:MQC346"/>
    <mergeCell ref="MQD346:MQJ346"/>
    <mergeCell ref="LYQ346:LYW346"/>
    <mergeCell ref="LYX346:LZD346"/>
    <mergeCell ref="LZE346:LZK346"/>
    <mergeCell ref="LZL346:LZR346"/>
    <mergeCell ref="LZS346:LZY346"/>
    <mergeCell ref="LZZ346:MAF346"/>
    <mergeCell ref="MAG346:MAM346"/>
    <mergeCell ref="MAN346:MAT346"/>
    <mergeCell ref="MAU346:MBA346"/>
    <mergeCell ref="MBB346:MBH346"/>
    <mergeCell ref="MBI346:MBO346"/>
    <mergeCell ref="MBP346:MBV346"/>
    <mergeCell ref="MBW346:MCC346"/>
    <mergeCell ref="MCD346:MCJ346"/>
    <mergeCell ref="MCK346:MCQ346"/>
    <mergeCell ref="MCR346:MCX346"/>
    <mergeCell ref="MCY346:MDE346"/>
    <mergeCell ref="MDF346:MDL346"/>
    <mergeCell ref="MDM346:MDS346"/>
    <mergeCell ref="MDT346:MDZ346"/>
    <mergeCell ref="MEA346:MEG346"/>
    <mergeCell ref="MEH346:MEN346"/>
    <mergeCell ref="MEO346:MEU346"/>
    <mergeCell ref="MEV346:MFB346"/>
    <mergeCell ref="MFC346:MFI346"/>
    <mergeCell ref="MFJ346:MFP346"/>
    <mergeCell ref="MFQ346:MFW346"/>
    <mergeCell ref="MFX346:MGD346"/>
    <mergeCell ref="MGE346:MGK346"/>
    <mergeCell ref="MGL346:MGR346"/>
    <mergeCell ref="MGS346:MGY346"/>
    <mergeCell ref="MGZ346:MHF346"/>
    <mergeCell ref="MHG346:MHM346"/>
    <mergeCell ref="LPT346:LPZ346"/>
    <mergeCell ref="LQA346:LQG346"/>
    <mergeCell ref="LQH346:LQN346"/>
    <mergeCell ref="LQO346:LQU346"/>
    <mergeCell ref="LQV346:LRB346"/>
    <mergeCell ref="LRC346:LRI346"/>
    <mergeCell ref="LRJ346:LRP346"/>
    <mergeCell ref="LRQ346:LRW346"/>
    <mergeCell ref="LRX346:LSD346"/>
    <mergeCell ref="LSE346:LSK346"/>
    <mergeCell ref="LSL346:LSR346"/>
    <mergeCell ref="LSS346:LSY346"/>
    <mergeCell ref="LSZ346:LTF346"/>
    <mergeCell ref="LTG346:LTM346"/>
    <mergeCell ref="LTN346:LTT346"/>
    <mergeCell ref="LTU346:LUA346"/>
    <mergeCell ref="LUB346:LUH346"/>
    <mergeCell ref="LUI346:LUO346"/>
    <mergeCell ref="LUP346:LUV346"/>
    <mergeCell ref="LUW346:LVC346"/>
    <mergeCell ref="LVD346:LVJ346"/>
    <mergeCell ref="LVK346:LVQ346"/>
    <mergeCell ref="LVR346:LVX346"/>
    <mergeCell ref="LVY346:LWE346"/>
    <mergeCell ref="LWF346:LWL346"/>
    <mergeCell ref="LWM346:LWS346"/>
    <mergeCell ref="LWT346:LWZ346"/>
    <mergeCell ref="LXA346:LXG346"/>
    <mergeCell ref="LXH346:LXN346"/>
    <mergeCell ref="LXO346:LXU346"/>
    <mergeCell ref="LXV346:LYB346"/>
    <mergeCell ref="LYC346:LYI346"/>
    <mergeCell ref="LYJ346:LYP346"/>
    <mergeCell ref="LGW346:LHC346"/>
    <mergeCell ref="LHD346:LHJ346"/>
    <mergeCell ref="LHK346:LHQ346"/>
    <mergeCell ref="LHR346:LHX346"/>
    <mergeCell ref="LHY346:LIE346"/>
    <mergeCell ref="LIF346:LIL346"/>
    <mergeCell ref="LIM346:LIS346"/>
    <mergeCell ref="LIT346:LIZ346"/>
    <mergeCell ref="LJA346:LJG346"/>
    <mergeCell ref="LJH346:LJN346"/>
    <mergeCell ref="LJO346:LJU346"/>
    <mergeCell ref="LJV346:LKB346"/>
    <mergeCell ref="LKC346:LKI346"/>
    <mergeCell ref="LKJ346:LKP346"/>
    <mergeCell ref="LKQ346:LKW346"/>
    <mergeCell ref="LKX346:LLD346"/>
    <mergeCell ref="LLE346:LLK346"/>
    <mergeCell ref="LLL346:LLR346"/>
    <mergeCell ref="LLS346:LLY346"/>
    <mergeCell ref="LLZ346:LMF346"/>
    <mergeCell ref="LMG346:LMM346"/>
    <mergeCell ref="LMN346:LMT346"/>
    <mergeCell ref="LMU346:LNA346"/>
    <mergeCell ref="LNB346:LNH346"/>
    <mergeCell ref="LNI346:LNO346"/>
    <mergeCell ref="LNP346:LNV346"/>
    <mergeCell ref="LNW346:LOC346"/>
    <mergeCell ref="LOD346:LOJ346"/>
    <mergeCell ref="LOK346:LOQ346"/>
    <mergeCell ref="LOR346:LOX346"/>
    <mergeCell ref="LOY346:LPE346"/>
    <mergeCell ref="LPF346:LPL346"/>
    <mergeCell ref="LPM346:LPS346"/>
    <mergeCell ref="KXZ346:KYF346"/>
    <mergeCell ref="KYG346:KYM346"/>
    <mergeCell ref="KYN346:KYT346"/>
    <mergeCell ref="KYU346:KZA346"/>
    <mergeCell ref="KZB346:KZH346"/>
    <mergeCell ref="KZI346:KZO346"/>
    <mergeCell ref="KZP346:KZV346"/>
    <mergeCell ref="KZW346:LAC346"/>
    <mergeCell ref="LAD346:LAJ346"/>
    <mergeCell ref="LAK346:LAQ346"/>
    <mergeCell ref="LAR346:LAX346"/>
    <mergeCell ref="LAY346:LBE346"/>
    <mergeCell ref="LBF346:LBL346"/>
    <mergeCell ref="LBM346:LBS346"/>
    <mergeCell ref="LBT346:LBZ346"/>
    <mergeCell ref="LCA346:LCG346"/>
    <mergeCell ref="LCH346:LCN346"/>
    <mergeCell ref="LCO346:LCU346"/>
    <mergeCell ref="LCV346:LDB346"/>
    <mergeCell ref="LDC346:LDI346"/>
    <mergeCell ref="LDJ346:LDP346"/>
    <mergeCell ref="LDQ346:LDW346"/>
    <mergeCell ref="LDX346:LED346"/>
    <mergeCell ref="LEE346:LEK346"/>
    <mergeCell ref="LEL346:LER346"/>
    <mergeCell ref="LES346:LEY346"/>
    <mergeCell ref="LEZ346:LFF346"/>
    <mergeCell ref="LFG346:LFM346"/>
    <mergeCell ref="LFN346:LFT346"/>
    <mergeCell ref="LFU346:LGA346"/>
    <mergeCell ref="LGB346:LGH346"/>
    <mergeCell ref="LGI346:LGO346"/>
    <mergeCell ref="LGP346:LGV346"/>
    <mergeCell ref="KPC346:KPI346"/>
    <mergeCell ref="KPJ346:KPP346"/>
    <mergeCell ref="KPQ346:KPW346"/>
    <mergeCell ref="KPX346:KQD346"/>
    <mergeCell ref="KQE346:KQK346"/>
    <mergeCell ref="KQL346:KQR346"/>
    <mergeCell ref="KQS346:KQY346"/>
    <mergeCell ref="KQZ346:KRF346"/>
    <mergeCell ref="KRG346:KRM346"/>
    <mergeCell ref="KRN346:KRT346"/>
    <mergeCell ref="KRU346:KSA346"/>
    <mergeCell ref="KSB346:KSH346"/>
    <mergeCell ref="KSI346:KSO346"/>
    <mergeCell ref="KSP346:KSV346"/>
    <mergeCell ref="KSW346:KTC346"/>
    <mergeCell ref="KTD346:KTJ346"/>
    <mergeCell ref="KTK346:KTQ346"/>
    <mergeCell ref="KTR346:KTX346"/>
    <mergeCell ref="KTY346:KUE346"/>
    <mergeCell ref="KUF346:KUL346"/>
    <mergeCell ref="KUM346:KUS346"/>
    <mergeCell ref="KUT346:KUZ346"/>
    <mergeCell ref="KVA346:KVG346"/>
    <mergeCell ref="KVH346:KVN346"/>
    <mergeCell ref="KVO346:KVU346"/>
    <mergeCell ref="KVV346:KWB346"/>
    <mergeCell ref="KWC346:KWI346"/>
    <mergeCell ref="KWJ346:KWP346"/>
    <mergeCell ref="KWQ346:KWW346"/>
    <mergeCell ref="KWX346:KXD346"/>
    <mergeCell ref="KXE346:KXK346"/>
    <mergeCell ref="KXL346:KXR346"/>
    <mergeCell ref="KXS346:KXY346"/>
    <mergeCell ref="KGF346:KGL346"/>
    <mergeCell ref="KGM346:KGS346"/>
    <mergeCell ref="KGT346:KGZ346"/>
    <mergeCell ref="KHA346:KHG346"/>
    <mergeCell ref="KHH346:KHN346"/>
    <mergeCell ref="KHO346:KHU346"/>
    <mergeCell ref="KHV346:KIB346"/>
    <mergeCell ref="KIC346:KII346"/>
    <mergeCell ref="KIJ346:KIP346"/>
    <mergeCell ref="KIQ346:KIW346"/>
    <mergeCell ref="KIX346:KJD346"/>
    <mergeCell ref="KJE346:KJK346"/>
    <mergeCell ref="KJL346:KJR346"/>
    <mergeCell ref="KJS346:KJY346"/>
    <mergeCell ref="KJZ346:KKF346"/>
    <mergeCell ref="KKG346:KKM346"/>
    <mergeCell ref="KKN346:KKT346"/>
    <mergeCell ref="KKU346:KLA346"/>
    <mergeCell ref="KLB346:KLH346"/>
    <mergeCell ref="KLI346:KLO346"/>
    <mergeCell ref="KLP346:KLV346"/>
    <mergeCell ref="KLW346:KMC346"/>
    <mergeCell ref="KMD346:KMJ346"/>
    <mergeCell ref="KMK346:KMQ346"/>
    <mergeCell ref="KMR346:KMX346"/>
    <mergeCell ref="KMY346:KNE346"/>
    <mergeCell ref="KNF346:KNL346"/>
    <mergeCell ref="KNM346:KNS346"/>
    <mergeCell ref="KNT346:KNZ346"/>
    <mergeCell ref="KOA346:KOG346"/>
    <mergeCell ref="KOH346:KON346"/>
    <mergeCell ref="KOO346:KOU346"/>
    <mergeCell ref="KOV346:KPB346"/>
    <mergeCell ref="JXI346:JXO346"/>
    <mergeCell ref="JXP346:JXV346"/>
    <mergeCell ref="JXW346:JYC346"/>
    <mergeCell ref="JYD346:JYJ346"/>
    <mergeCell ref="JYK346:JYQ346"/>
    <mergeCell ref="JYR346:JYX346"/>
    <mergeCell ref="JYY346:JZE346"/>
    <mergeCell ref="JZF346:JZL346"/>
    <mergeCell ref="JZM346:JZS346"/>
    <mergeCell ref="JZT346:JZZ346"/>
    <mergeCell ref="KAA346:KAG346"/>
    <mergeCell ref="KAH346:KAN346"/>
    <mergeCell ref="KAO346:KAU346"/>
    <mergeCell ref="KAV346:KBB346"/>
    <mergeCell ref="KBC346:KBI346"/>
    <mergeCell ref="KBJ346:KBP346"/>
    <mergeCell ref="KBQ346:KBW346"/>
    <mergeCell ref="KBX346:KCD346"/>
    <mergeCell ref="KCE346:KCK346"/>
    <mergeCell ref="KCL346:KCR346"/>
    <mergeCell ref="KCS346:KCY346"/>
    <mergeCell ref="KCZ346:KDF346"/>
    <mergeCell ref="KDG346:KDM346"/>
    <mergeCell ref="KDN346:KDT346"/>
    <mergeCell ref="KDU346:KEA346"/>
    <mergeCell ref="KEB346:KEH346"/>
    <mergeCell ref="KEI346:KEO346"/>
    <mergeCell ref="KEP346:KEV346"/>
    <mergeCell ref="KEW346:KFC346"/>
    <mergeCell ref="KFD346:KFJ346"/>
    <mergeCell ref="KFK346:KFQ346"/>
    <mergeCell ref="KFR346:KFX346"/>
    <mergeCell ref="KFY346:KGE346"/>
    <mergeCell ref="JOL346:JOR346"/>
    <mergeCell ref="JOS346:JOY346"/>
    <mergeCell ref="JOZ346:JPF346"/>
    <mergeCell ref="JPG346:JPM346"/>
    <mergeCell ref="JPN346:JPT346"/>
    <mergeCell ref="JPU346:JQA346"/>
    <mergeCell ref="JQB346:JQH346"/>
    <mergeCell ref="JQI346:JQO346"/>
    <mergeCell ref="JQP346:JQV346"/>
    <mergeCell ref="JQW346:JRC346"/>
    <mergeCell ref="JRD346:JRJ346"/>
    <mergeCell ref="JRK346:JRQ346"/>
    <mergeCell ref="JRR346:JRX346"/>
    <mergeCell ref="JRY346:JSE346"/>
    <mergeCell ref="JSF346:JSL346"/>
    <mergeCell ref="JSM346:JSS346"/>
    <mergeCell ref="JST346:JSZ346"/>
    <mergeCell ref="JTA346:JTG346"/>
    <mergeCell ref="JTH346:JTN346"/>
    <mergeCell ref="JTO346:JTU346"/>
    <mergeCell ref="JTV346:JUB346"/>
    <mergeCell ref="JUC346:JUI346"/>
    <mergeCell ref="JUJ346:JUP346"/>
    <mergeCell ref="JUQ346:JUW346"/>
    <mergeCell ref="JUX346:JVD346"/>
    <mergeCell ref="JVE346:JVK346"/>
    <mergeCell ref="JVL346:JVR346"/>
    <mergeCell ref="JVS346:JVY346"/>
    <mergeCell ref="JVZ346:JWF346"/>
    <mergeCell ref="JWG346:JWM346"/>
    <mergeCell ref="JWN346:JWT346"/>
    <mergeCell ref="JWU346:JXA346"/>
    <mergeCell ref="JXB346:JXH346"/>
    <mergeCell ref="JFO346:JFU346"/>
    <mergeCell ref="JFV346:JGB346"/>
    <mergeCell ref="JGC346:JGI346"/>
    <mergeCell ref="JGJ346:JGP346"/>
    <mergeCell ref="JGQ346:JGW346"/>
    <mergeCell ref="JGX346:JHD346"/>
    <mergeCell ref="JHE346:JHK346"/>
    <mergeCell ref="JHL346:JHR346"/>
    <mergeCell ref="JHS346:JHY346"/>
    <mergeCell ref="JHZ346:JIF346"/>
    <mergeCell ref="JIG346:JIM346"/>
    <mergeCell ref="JIN346:JIT346"/>
    <mergeCell ref="JIU346:JJA346"/>
    <mergeCell ref="JJB346:JJH346"/>
    <mergeCell ref="JJI346:JJO346"/>
    <mergeCell ref="JJP346:JJV346"/>
    <mergeCell ref="JJW346:JKC346"/>
    <mergeCell ref="JKD346:JKJ346"/>
    <mergeCell ref="JKK346:JKQ346"/>
    <mergeCell ref="JKR346:JKX346"/>
    <mergeCell ref="JKY346:JLE346"/>
    <mergeCell ref="JLF346:JLL346"/>
    <mergeCell ref="JLM346:JLS346"/>
    <mergeCell ref="JLT346:JLZ346"/>
    <mergeCell ref="JMA346:JMG346"/>
    <mergeCell ref="JMH346:JMN346"/>
    <mergeCell ref="JMO346:JMU346"/>
    <mergeCell ref="JMV346:JNB346"/>
    <mergeCell ref="JNC346:JNI346"/>
    <mergeCell ref="JNJ346:JNP346"/>
    <mergeCell ref="JNQ346:JNW346"/>
    <mergeCell ref="JNX346:JOD346"/>
    <mergeCell ref="JOE346:JOK346"/>
    <mergeCell ref="IWR346:IWX346"/>
    <mergeCell ref="IWY346:IXE346"/>
    <mergeCell ref="IXF346:IXL346"/>
    <mergeCell ref="IXM346:IXS346"/>
    <mergeCell ref="IXT346:IXZ346"/>
    <mergeCell ref="IYA346:IYG346"/>
    <mergeCell ref="IYH346:IYN346"/>
    <mergeCell ref="IYO346:IYU346"/>
    <mergeCell ref="IYV346:IZB346"/>
    <mergeCell ref="IZC346:IZI346"/>
    <mergeCell ref="IZJ346:IZP346"/>
    <mergeCell ref="IZQ346:IZW346"/>
    <mergeCell ref="IZX346:JAD346"/>
    <mergeCell ref="JAE346:JAK346"/>
    <mergeCell ref="JAL346:JAR346"/>
    <mergeCell ref="JAS346:JAY346"/>
    <mergeCell ref="JAZ346:JBF346"/>
    <mergeCell ref="JBG346:JBM346"/>
    <mergeCell ref="JBN346:JBT346"/>
    <mergeCell ref="JBU346:JCA346"/>
    <mergeCell ref="JCB346:JCH346"/>
    <mergeCell ref="JCI346:JCO346"/>
    <mergeCell ref="JCP346:JCV346"/>
    <mergeCell ref="JCW346:JDC346"/>
    <mergeCell ref="JDD346:JDJ346"/>
    <mergeCell ref="JDK346:JDQ346"/>
    <mergeCell ref="JDR346:JDX346"/>
    <mergeCell ref="JDY346:JEE346"/>
    <mergeCell ref="JEF346:JEL346"/>
    <mergeCell ref="JEM346:JES346"/>
    <mergeCell ref="JET346:JEZ346"/>
    <mergeCell ref="JFA346:JFG346"/>
    <mergeCell ref="JFH346:JFN346"/>
    <mergeCell ref="INU346:IOA346"/>
    <mergeCell ref="IOB346:IOH346"/>
    <mergeCell ref="IOI346:IOO346"/>
    <mergeCell ref="IOP346:IOV346"/>
    <mergeCell ref="IOW346:IPC346"/>
    <mergeCell ref="IPD346:IPJ346"/>
    <mergeCell ref="IPK346:IPQ346"/>
    <mergeCell ref="IPR346:IPX346"/>
    <mergeCell ref="IPY346:IQE346"/>
    <mergeCell ref="IQF346:IQL346"/>
    <mergeCell ref="IQM346:IQS346"/>
    <mergeCell ref="IQT346:IQZ346"/>
    <mergeCell ref="IRA346:IRG346"/>
    <mergeCell ref="IRH346:IRN346"/>
    <mergeCell ref="IRO346:IRU346"/>
    <mergeCell ref="IRV346:ISB346"/>
    <mergeCell ref="ISC346:ISI346"/>
    <mergeCell ref="ISJ346:ISP346"/>
    <mergeCell ref="ISQ346:ISW346"/>
    <mergeCell ref="ISX346:ITD346"/>
    <mergeCell ref="ITE346:ITK346"/>
    <mergeCell ref="ITL346:ITR346"/>
    <mergeCell ref="ITS346:ITY346"/>
    <mergeCell ref="ITZ346:IUF346"/>
    <mergeCell ref="IUG346:IUM346"/>
    <mergeCell ref="IUN346:IUT346"/>
    <mergeCell ref="IUU346:IVA346"/>
    <mergeCell ref="IVB346:IVH346"/>
    <mergeCell ref="IVI346:IVO346"/>
    <mergeCell ref="IVP346:IVV346"/>
    <mergeCell ref="IVW346:IWC346"/>
    <mergeCell ref="IWD346:IWJ346"/>
    <mergeCell ref="IWK346:IWQ346"/>
    <mergeCell ref="IEX346:IFD346"/>
    <mergeCell ref="IFE346:IFK346"/>
    <mergeCell ref="IFL346:IFR346"/>
    <mergeCell ref="IFS346:IFY346"/>
    <mergeCell ref="IFZ346:IGF346"/>
    <mergeCell ref="IGG346:IGM346"/>
    <mergeCell ref="IGN346:IGT346"/>
    <mergeCell ref="IGU346:IHA346"/>
    <mergeCell ref="IHB346:IHH346"/>
    <mergeCell ref="IHI346:IHO346"/>
    <mergeCell ref="IHP346:IHV346"/>
    <mergeCell ref="IHW346:IIC346"/>
    <mergeCell ref="IID346:IIJ346"/>
    <mergeCell ref="IIK346:IIQ346"/>
    <mergeCell ref="IIR346:IIX346"/>
    <mergeCell ref="IIY346:IJE346"/>
    <mergeCell ref="IJF346:IJL346"/>
    <mergeCell ref="IJM346:IJS346"/>
    <mergeCell ref="IJT346:IJZ346"/>
    <mergeCell ref="IKA346:IKG346"/>
    <mergeCell ref="IKH346:IKN346"/>
    <mergeCell ref="IKO346:IKU346"/>
    <mergeCell ref="IKV346:ILB346"/>
    <mergeCell ref="ILC346:ILI346"/>
    <mergeCell ref="ILJ346:ILP346"/>
    <mergeCell ref="ILQ346:ILW346"/>
    <mergeCell ref="ILX346:IMD346"/>
    <mergeCell ref="IME346:IMK346"/>
    <mergeCell ref="IML346:IMR346"/>
    <mergeCell ref="IMS346:IMY346"/>
    <mergeCell ref="IMZ346:INF346"/>
    <mergeCell ref="ING346:INM346"/>
    <mergeCell ref="INN346:INT346"/>
    <mergeCell ref="HWA346:HWG346"/>
    <mergeCell ref="HWH346:HWN346"/>
    <mergeCell ref="HWO346:HWU346"/>
    <mergeCell ref="HWV346:HXB346"/>
    <mergeCell ref="HXC346:HXI346"/>
    <mergeCell ref="HXJ346:HXP346"/>
    <mergeCell ref="HXQ346:HXW346"/>
    <mergeCell ref="HXX346:HYD346"/>
    <mergeCell ref="HYE346:HYK346"/>
    <mergeCell ref="HYL346:HYR346"/>
    <mergeCell ref="HYS346:HYY346"/>
    <mergeCell ref="HYZ346:HZF346"/>
    <mergeCell ref="HZG346:HZM346"/>
    <mergeCell ref="HZN346:HZT346"/>
    <mergeCell ref="HZU346:IAA346"/>
    <mergeCell ref="IAB346:IAH346"/>
    <mergeCell ref="IAI346:IAO346"/>
    <mergeCell ref="IAP346:IAV346"/>
    <mergeCell ref="IAW346:IBC346"/>
    <mergeCell ref="IBD346:IBJ346"/>
    <mergeCell ref="IBK346:IBQ346"/>
    <mergeCell ref="IBR346:IBX346"/>
    <mergeCell ref="IBY346:ICE346"/>
    <mergeCell ref="ICF346:ICL346"/>
    <mergeCell ref="ICM346:ICS346"/>
    <mergeCell ref="ICT346:ICZ346"/>
    <mergeCell ref="IDA346:IDG346"/>
    <mergeCell ref="IDH346:IDN346"/>
    <mergeCell ref="IDO346:IDU346"/>
    <mergeCell ref="IDV346:IEB346"/>
    <mergeCell ref="IEC346:IEI346"/>
    <mergeCell ref="IEJ346:IEP346"/>
    <mergeCell ref="IEQ346:IEW346"/>
    <mergeCell ref="HND346:HNJ346"/>
    <mergeCell ref="HNK346:HNQ346"/>
    <mergeCell ref="HNR346:HNX346"/>
    <mergeCell ref="HNY346:HOE346"/>
    <mergeCell ref="HOF346:HOL346"/>
    <mergeCell ref="HOM346:HOS346"/>
    <mergeCell ref="HOT346:HOZ346"/>
    <mergeCell ref="HPA346:HPG346"/>
    <mergeCell ref="HPH346:HPN346"/>
    <mergeCell ref="HPO346:HPU346"/>
    <mergeCell ref="HPV346:HQB346"/>
    <mergeCell ref="HQC346:HQI346"/>
    <mergeCell ref="HQJ346:HQP346"/>
    <mergeCell ref="HQQ346:HQW346"/>
    <mergeCell ref="HQX346:HRD346"/>
    <mergeCell ref="HRE346:HRK346"/>
    <mergeCell ref="HRL346:HRR346"/>
    <mergeCell ref="HRS346:HRY346"/>
    <mergeCell ref="HRZ346:HSF346"/>
    <mergeCell ref="HSG346:HSM346"/>
    <mergeCell ref="HSN346:HST346"/>
    <mergeCell ref="HSU346:HTA346"/>
    <mergeCell ref="HTB346:HTH346"/>
    <mergeCell ref="HTI346:HTO346"/>
    <mergeCell ref="HTP346:HTV346"/>
    <mergeCell ref="HTW346:HUC346"/>
    <mergeCell ref="HUD346:HUJ346"/>
    <mergeCell ref="HUK346:HUQ346"/>
    <mergeCell ref="HUR346:HUX346"/>
    <mergeCell ref="HUY346:HVE346"/>
    <mergeCell ref="HVF346:HVL346"/>
    <mergeCell ref="HVM346:HVS346"/>
    <mergeCell ref="HVT346:HVZ346"/>
    <mergeCell ref="HEG346:HEM346"/>
    <mergeCell ref="HEN346:HET346"/>
    <mergeCell ref="HEU346:HFA346"/>
    <mergeCell ref="HFB346:HFH346"/>
    <mergeCell ref="HFI346:HFO346"/>
    <mergeCell ref="HFP346:HFV346"/>
    <mergeCell ref="HFW346:HGC346"/>
    <mergeCell ref="HGD346:HGJ346"/>
    <mergeCell ref="HGK346:HGQ346"/>
    <mergeCell ref="HGR346:HGX346"/>
    <mergeCell ref="HGY346:HHE346"/>
    <mergeCell ref="HHF346:HHL346"/>
    <mergeCell ref="HHM346:HHS346"/>
    <mergeCell ref="HHT346:HHZ346"/>
    <mergeCell ref="HIA346:HIG346"/>
    <mergeCell ref="HIH346:HIN346"/>
    <mergeCell ref="HIO346:HIU346"/>
    <mergeCell ref="HIV346:HJB346"/>
    <mergeCell ref="HJC346:HJI346"/>
    <mergeCell ref="HJJ346:HJP346"/>
    <mergeCell ref="HJQ346:HJW346"/>
    <mergeCell ref="HJX346:HKD346"/>
    <mergeCell ref="HKE346:HKK346"/>
    <mergeCell ref="HKL346:HKR346"/>
    <mergeCell ref="HKS346:HKY346"/>
    <mergeCell ref="HKZ346:HLF346"/>
    <mergeCell ref="HLG346:HLM346"/>
    <mergeCell ref="HLN346:HLT346"/>
    <mergeCell ref="HLU346:HMA346"/>
    <mergeCell ref="HMB346:HMH346"/>
    <mergeCell ref="HMI346:HMO346"/>
    <mergeCell ref="HMP346:HMV346"/>
    <mergeCell ref="HMW346:HNC346"/>
    <mergeCell ref="GVJ346:GVP346"/>
    <mergeCell ref="GVQ346:GVW346"/>
    <mergeCell ref="GVX346:GWD346"/>
    <mergeCell ref="GWE346:GWK346"/>
    <mergeCell ref="GWL346:GWR346"/>
    <mergeCell ref="GWS346:GWY346"/>
    <mergeCell ref="GWZ346:GXF346"/>
    <mergeCell ref="GXG346:GXM346"/>
    <mergeCell ref="GXN346:GXT346"/>
    <mergeCell ref="GXU346:GYA346"/>
    <mergeCell ref="GYB346:GYH346"/>
    <mergeCell ref="GYI346:GYO346"/>
    <mergeCell ref="GYP346:GYV346"/>
    <mergeCell ref="GYW346:GZC346"/>
    <mergeCell ref="GZD346:GZJ346"/>
    <mergeCell ref="GZK346:GZQ346"/>
    <mergeCell ref="GZR346:GZX346"/>
    <mergeCell ref="GZY346:HAE346"/>
    <mergeCell ref="HAF346:HAL346"/>
    <mergeCell ref="HAM346:HAS346"/>
    <mergeCell ref="HAT346:HAZ346"/>
    <mergeCell ref="HBA346:HBG346"/>
    <mergeCell ref="HBH346:HBN346"/>
    <mergeCell ref="HBO346:HBU346"/>
    <mergeCell ref="HBV346:HCB346"/>
    <mergeCell ref="HCC346:HCI346"/>
    <mergeCell ref="HCJ346:HCP346"/>
    <mergeCell ref="HCQ346:HCW346"/>
    <mergeCell ref="HCX346:HDD346"/>
    <mergeCell ref="HDE346:HDK346"/>
    <mergeCell ref="HDL346:HDR346"/>
    <mergeCell ref="HDS346:HDY346"/>
    <mergeCell ref="HDZ346:HEF346"/>
    <mergeCell ref="GMM346:GMS346"/>
    <mergeCell ref="GMT346:GMZ346"/>
    <mergeCell ref="GNA346:GNG346"/>
    <mergeCell ref="GNH346:GNN346"/>
    <mergeCell ref="GNO346:GNU346"/>
    <mergeCell ref="GNV346:GOB346"/>
    <mergeCell ref="GOC346:GOI346"/>
    <mergeCell ref="GOJ346:GOP346"/>
    <mergeCell ref="GOQ346:GOW346"/>
    <mergeCell ref="GOX346:GPD346"/>
    <mergeCell ref="GPE346:GPK346"/>
    <mergeCell ref="GPL346:GPR346"/>
    <mergeCell ref="GPS346:GPY346"/>
    <mergeCell ref="GPZ346:GQF346"/>
    <mergeCell ref="GQG346:GQM346"/>
    <mergeCell ref="GQN346:GQT346"/>
    <mergeCell ref="GQU346:GRA346"/>
    <mergeCell ref="GRB346:GRH346"/>
    <mergeCell ref="GRI346:GRO346"/>
    <mergeCell ref="GRP346:GRV346"/>
    <mergeCell ref="GRW346:GSC346"/>
    <mergeCell ref="GSD346:GSJ346"/>
    <mergeCell ref="GSK346:GSQ346"/>
    <mergeCell ref="GSR346:GSX346"/>
    <mergeCell ref="GSY346:GTE346"/>
    <mergeCell ref="GTF346:GTL346"/>
    <mergeCell ref="GTM346:GTS346"/>
    <mergeCell ref="GTT346:GTZ346"/>
    <mergeCell ref="GUA346:GUG346"/>
    <mergeCell ref="GUH346:GUN346"/>
    <mergeCell ref="GUO346:GUU346"/>
    <mergeCell ref="GUV346:GVB346"/>
    <mergeCell ref="GVC346:GVI346"/>
    <mergeCell ref="GDP346:GDV346"/>
    <mergeCell ref="GDW346:GEC346"/>
    <mergeCell ref="GED346:GEJ346"/>
    <mergeCell ref="GEK346:GEQ346"/>
    <mergeCell ref="GER346:GEX346"/>
    <mergeCell ref="GEY346:GFE346"/>
    <mergeCell ref="GFF346:GFL346"/>
    <mergeCell ref="GFM346:GFS346"/>
    <mergeCell ref="GFT346:GFZ346"/>
    <mergeCell ref="GGA346:GGG346"/>
    <mergeCell ref="GGH346:GGN346"/>
    <mergeCell ref="GGO346:GGU346"/>
    <mergeCell ref="GGV346:GHB346"/>
    <mergeCell ref="GHC346:GHI346"/>
    <mergeCell ref="GHJ346:GHP346"/>
    <mergeCell ref="GHQ346:GHW346"/>
    <mergeCell ref="GHX346:GID346"/>
    <mergeCell ref="GIE346:GIK346"/>
    <mergeCell ref="GIL346:GIR346"/>
    <mergeCell ref="GIS346:GIY346"/>
    <mergeCell ref="GIZ346:GJF346"/>
    <mergeCell ref="GJG346:GJM346"/>
    <mergeCell ref="GJN346:GJT346"/>
    <mergeCell ref="GJU346:GKA346"/>
    <mergeCell ref="GKB346:GKH346"/>
    <mergeCell ref="GKI346:GKO346"/>
    <mergeCell ref="GKP346:GKV346"/>
    <mergeCell ref="GKW346:GLC346"/>
    <mergeCell ref="GLD346:GLJ346"/>
    <mergeCell ref="GLK346:GLQ346"/>
    <mergeCell ref="GLR346:GLX346"/>
    <mergeCell ref="GLY346:GME346"/>
    <mergeCell ref="GMF346:GML346"/>
    <mergeCell ref="FUS346:FUY346"/>
    <mergeCell ref="FUZ346:FVF346"/>
    <mergeCell ref="FVG346:FVM346"/>
    <mergeCell ref="FVN346:FVT346"/>
    <mergeCell ref="FVU346:FWA346"/>
    <mergeCell ref="FWB346:FWH346"/>
    <mergeCell ref="FWI346:FWO346"/>
    <mergeCell ref="FWP346:FWV346"/>
    <mergeCell ref="FWW346:FXC346"/>
    <mergeCell ref="FXD346:FXJ346"/>
    <mergeCell ref="FXK346:FXQ346"/>
    <mergeCell ref="FXR346:FXX346"/>
    <mergeCell ref="FXY346:FYE346"/>
    <mergeCell ref="FYF346:FYL346"/>
    <mergeCell ref="FYM346:FYS346"/>
    <mergeCell ref="FYT346:FYZ346"/>
    <mergeCell ref="FZA346:FZG346"/>
    <mergeCell ref="FZH346:FZN346"/>
    <mergeCell ref="FZO346:FZU346"/>
    <mergeCell ref="FZV346:GAB346"/>
    <mergeCell ref="GAC346:GAI346"/>
    <mergeCell ref="GAJ346:GAP346"/>
    <mergeCell ref="GAQ346:GAW346"/>
    <mergeCell ref="GAX346:GBD346"/>
    <mergeCell ref="GBE346:GBK346"/>
    <mergeCell ref="GBL346:GBR346"/>
    <mergeCell ref="GBS346:GBY346"/>
    <mergeCell ref="GBZ346:GCF346"/>
    <mergeCell ref="GCG346:GCM346"/>
    <mergeCell ref="GCN346:GCT346"/>
    <mergeCell ref="GCU346:GDA346"/>
    <mergeCell ref="GDB346:GDH346"/>
    <mergeCell ref="GDI346:GDO346"/>
    <mergeCell ref="FLV346:FMB346"/>
    <mergeCell ref="FMC346:FMI346"/>
    <mergeCell ref="FMJ346:FMP346"/>
    <mergeCell ref="FMQ346:FMW346"/>
    <mergeCell ref="FMX346:FND346"/>
    <mergeCell ref="FNE346:FNK346"/>
    <mergeCell ref="FNL346:FNR346"/>
    <mergeCell ref="FNS346:FNY346"/>
    <mergeCell ref="FNZ346:FOF346"/>
    <mergeCell ref="FOG346:FOM346"/>
    <mergeCell ref="FON346:FOT346"/>
    <mergeCell ref="FOU346:FPA346"/>
    <mergeCell ref="FPB346:FPH346"/>
    <mergeCell ref="FPI346:FPO346"/>
    <mergeCell ref="FPP346:FPV346"/>
    <mergeCell ref="FPW346:FQC346"/>
    <mergeCell ref="FQD346:FQJ346"/>
    <mergeCell ref="FQK346:FQQ346"/>
    <mergeCell ref="FQR346:FQX346"/>
    <mergeCell ref="FQY346:FRE346"/>
    <mergeCell ref="FRF346:FRL346"/>
    <mergeCell ref="FRM346:FRS346"/>
    <mergeCell ref="FRT346:FRZ346"/>
    <mergeCell ref="FSA346:FSG346"/>
    <mergeCell ref="FSH346:FSN346"/>
    <mergeCell ref="FSO346:FSU346"/>
    <mergeCell ref="FSV346:FTB346"/>
    <mergeCell ref="FTC346:FTI346"/>
    <mergeCell ref="FTJ346:FTP346"/>
    <mergeCell ref="FTQ346:FTW346"/>
    <mergeCell ref="FTX346:FUD346"/>
    <mergeCell ref="FUE346:FUK346"/>
    <mergeCell ref="FUL346:FUR346"/>
    <mergeCell ref="FCY346:FDE346"/>
    <mergeCell ref="FDF346:FDL346"/>
    <mergeCell ref="FDM346:FDS346"/>
    <mergeCell ref="FDT346:FDZ346"/>
    <mergeCell ref="FEA346:FEG346"/>
    <mergeCell ref="FEH346:FEN346"/>
    <mergeCell ref="FEO346:FEU346"/>
    <mergeCell ref="FEV346:FFB346"/>
    <mergeCell ref="FFC346:FFI346"/>
    <mergeCell ref="FFJ346:FFP346"/>
    <mergeCell ref="FFQ346:FFW346"/>
    <mergeCell ref="FFX346:FGD346"/>
    <mergeCell ref="FGE346:FGK346"/>
    <mergeCell ref="FGL346:FGR346"/>
    <mergeCell ref="FGS346:FGY346"/>
    <mergeCell ref="FGZ346:FHF346"/>
    <mergeCell ref="FHG346:FHM346"/>
    <mergeCell ref="FHN346:FHT346"/>
    <mergeCell ref="FHU346:FIA346"/>
    <mergeCell ref="FIB346:FIH346"/>
    <mergeCell ref="FII346:FIO346"/>
    <mergeCell ref="FIP346:FIV346"/>
    <mergeCell ref="FIW346:FJC346"/>
    <mergeCell ref="FJD346:FJJ346"/>
    <mergeCell ref="FJK346:FJQ346"/>
    <mergeCell ref="FJR346:FJX346"/>
    <mergeCell ref="FJY346:FKE346"/>
    <mergeCell ref="FKF346:FKL346"/>
    <mergeCell ref="FKM346:FKS346"/>
    <mergeCell ref="FKT346:FKZ346"/>
    <mergeCell ref="FLA346:FLG346"/>
    <mergeCell ref="FLH346:FLN346"/>
    <mergeCell ref="FLO346:FLU346"/>
    <mergeCell ref="EUB346:EUH346"/>
    <mergeCell ref="EUI346:EUO346"/>
    <mergeCell ref="EUP346:EUV346"/>
    <mergeCell ref="EUW346:EVC346"/>
    <mergeCell ref="EVD346:EVJ346"/>
    <mergeCell ref="EVK346:EVQ346"/>
    <mergeCell ref="EVR346:EVX346"/>
    <mergeCell ref="EVY346:EWE346"/>
    <mergeCell ref="EWF346:EWL346"/>
    <mergeCell ref="EWM346:EWS346"/>
    <mergeCell ref="EWT346:EWZ346"/>
    <mergeCell ref="EXA346:EXG346"/>
    <mergeCell ref="EXH346:EXN346"/>
    <mergeCell ref="EXO346:EXU346"/>
    <mergeCell ref="EXV346:EYB346"/>
    <mergeCell ref="EYC346:EYI346"/>
    <mergeCell ref="EYJ346:EYP346"/>
    <mergeCell ref="EYQ346:EYW346"/>
    <mergeCell ref="EYX346:EZD346"/>
    <mergeCell ref="EZE346:EZK346"/>
    <mergeCell ref="EZL346:EZR346"/>
    <mergeCell ref="EZS346:EZY346"/>
    <mergeCell ref="EZZ346:FAF346"/>
    <mergeCell ref="FAG346:FAM346"/>
    <mergeCell ref="FAN346:FAT346"/>
    <mergeCell ref="FAU346:FBA346"/>
    <mergeCell ref="FBB346:FBH346"/>
    <mergeCell ref="FBI346:FBO346"/>
    <mergeCell ref="FBP346:FBV346"/>
    <mergeCell ref="FBW346:FCC346"/>
    <mergeCell ref="FCD346:FCJ346"/>
    <mergeCell ref="FCK346:FCQ346"/>
    <mergeCell ref="FCR346:FCX346"/>
    <mergeCell ref="ELE346:ELK346"/>
    <mergeCell ref="ELL346:ELR346"/>
    <mergeCell ref="ELS346:ELY346"/>
    <mergeCell ref="ELZ346:EMF346"/>
    <mergeCell ref="EMG346:EMM346"/>
    <mergeCell ref="EMN346:EMT346"/>
    <mergeCell ref="EMU346:ENA346"/>
    <mergeCell ref="ENB346:ENH346"/>
    <mergeCell ref="ENI346:ENO346"/>
    <mergeCell ref="ENP346:ENV346"/>
    <mergeCell ref="ENW346:EOC346"/>
    <mergeCell ref="EOD346:EOJ346"/>
    <mergeCell ref="EOK346:EOQ346"/>
    <mergeCell ref="EOR346:EOX346"/>
    <mergeCell ref="EOY346:EPE346"/>
    <mergeCell ref="EPF346:EPL346"/>
    <mergeCell ref="EPM346:EPS346"/>
    <mergeCell ref="EPT346:EPZ346"/>
    <mergeCell ref="EQA346:EQG346"/>
    <mergeCell ref="EQH346:EQN346"/>
    <mergeCell ref="EQO346:EQU346"/>
    <mergeCell ref="EQV346:ERB346"/>
    <mergeCell ref="ERC346:ERI346"/>
    <mergeCell ref="ERJ346:ERP346"/>
    <mergeCell ref="ERQ346:ERW346"/>
    <mergeCell ref="ERX346:ESD346"/>
    <mergeCell ref="ESE346:ESK346"/>
    <mergeCell ref="ESL346:ESR346"/>
    <mergeCell ref="ESS346:ESY346"/>
    <mergeCell ref="ESZ346:ETF346"/>
    <mergeCell ref="ETG346:ETM346"/>
    <mergeCell ref="ETN346:ETT346"/>
    <mergeCell ref="ETU346:EUA346"/>
    <mergeCell ref="ECH346:ECN346"/>
    <mergeCell ref="ECO346:ECU346"/>
    <mergeCell ref="ECV346:EDB346"/>
    <mergeCell ref="EDC346:EDI346"/>
    <mergeCell ref="EDJ346:EDP346"/>
    <mergeCell ref="EDQ346:EDW346"/>
    <mergeCell ref="EDX346:EED346"/>
    <mergeCell ref="EEE346:EEK346"/>
    <mergeCell ref="EEL346:EER346"/>
    <mergeCell ref="EES346:EEY346"/>
    <mergeCell ref="EEZ346:EFF346"/>
    <mergeCell ref="EFG346:EFM346"/>
    <mergeCell ref="EFN346:EFT346"/>
    <mergeCell ref="EFU346:EGA346"/>
    <mergeCell ref="EGB346:EGH346"/>
    <mergeCell ref="EGI346:EGO346"/>
    <mergeCell ref="EGP346:EGV346"/>
    <mergeCell ref="EGW346:EHC346"/>
    <mergeCell ref="EHD346:EHJ346"/>
    <mergeCell ref="EHK346:EHQ346"/>
    <mergeCell ref="EHR346:EHX346"/>
    <mergeCell ref="EHY346:EIE346"/>
    <mergeCell ref="EIF346:EIL346"/>
    <mergeCell ref="EIM346:EIS346"/>
    <mergeCell ref="EIT346:EIZ346"/>
    <mergeCell ref="EJA346:EJG346"/>
    <mergeCell ref="EJH346:EJN346"/>
    <mergeCell ref="EJO346:EJU346"/>
    <mergeCell ref="EJV346:EKB346"/>
    <mergeCell ref="EKC346:EKI346"/>
    <mergeCell ref="EKJ346:EKP346"/>
    <mergeCell ref="EKQ346:EKW346"/>
    <mergeCell ref="EKX346:ELD346"/>
    <mergeCell ref="DTK346:DTQ346"/>
    <mergeCell ref="DTR346:DTX346"/>
    <mergeCell ref="DTY346:DUE346"/>
    <mergeCell ref="DUF346:DUL346"/>
    <mergeCell ref="DUM346:DUS346"/>
    <mergeCell ref="DUT346:DUZ346"/>
    <mergeCell ref="DVA346:DVG346"/>
    <mergeCell ref="DVH346:DVN346"/>
    <mergeCell ref="DVO346:DVU346"/>
    <mergeCell ref="DVV346:DWB346"/>
    <mergeCell ref="DWC346:DWI346"/>
    <mergeCell ref="DWJ346:DWP346"/>
    <mergeCell ref="DWQ346:DWW346"/>
    <mergeCell ref="DWX346:DXD346"/>
    <mergeCell ref="DXE346:DXK346"/>
    <mergeCell ref="DXL346:DXR346"/>
    <mergeCell ref="DXS346:DXY346"/>
    <mergeCell ref="DXZ346:DYF346"/>
    <mergeCell ref="DYG346:DYM346"/>
    <mergeCell ref="DYN346:DYT346"/>
    <mergeCell ref="DYU346:DZA346"/>
    <mergeCell ref="DZB346:DZH346"/>
    <mergeCell ref="DZI346:DZO346"/>
    <mergeCell ref="DZP346:DZV346"/>
    <mergeCell ref="DZW346:EAC346"/>
    <mergeCell ref="EAD346:EAJ346"/>
    <mergeCell ref="EAK346:EAQ346"/>
    <mergeCell ref="EAR346:EAX346"/>
    <mergeCell ref="EAY346:EBE346"/>
    <mergeCell ref="EBF346:EBL346"/>
    <mergeCell ref="EBM346:EBS346"/>
    <mergeCell ref="EBT346:EBZ346"/>
    <mergeCell ref="ECA346:ECG346"/>
    <mergeCell ref="DKN346:DKT346"/>
    <mergeCell ref="DKU346:DLA346"/>
    <mergeCell ref="DLB346:DLH346"/>
    <mergeCell ref="DLI346:DLO346"/>
    <mergeCell ref="DLP346:DLV346"/>
    <mergeCell ref="DLW346:DMC346"/>
    <mergeCell ref="DMD346:DMJ346"/>
    <mergeCell ref="DMK346:DMQ346"/>
    <mergeCell ref="DMR346:DMX346"/>
    <mergeCell ref="DMY346:DNE346"/>
    <mergeCell ref="DNF346:DNL346"/>
    <mergeCell ref="DNM346:DNS346"/>
    <mergeCell ref="DNT346:DNZ346"/>
    <mergeCell ref="DOA346:DOG346"/>
    <mergeCell ref="DOH346:DON346"/>
    <mergeCell ref="DOO346:DOU346"/>
    <mergeCell ref="DOV346:DPB346"/>
    <mergeCell ref="DPC346:DPI346"/>
    <mergeCell ref="DPJ346:DPP346"/>
    <mergeCell ref="DPQ346:DPW346"/>
    <mergeCell ref="DPX346:DQD346"/>
    <mergeCell ref="DQE346:DQK346"/>
    <mergeCell ref="DQL346:DQR346"/>
    <mergeCell ref="DQS346:DQY346"/>
    <mergeCell ref="DQZ346:DRF346"/>
    <mergeCell ref="DRG346:DRM346"/>
    <mergeCell ref="DRN346:DRT346"/>
    <mergeCell ref="DRU346:DSA346"/>
    <mergeCell ref="DSB346:DSH346"/>
    <mergeCell ref="DSI346:DSO346"/>
    <mergeCell ref="DSP346:DSV346"/>
    <mergeCell ref="DSW346:DTC346"/>
    <mergeCell ref="DTD346:DTJ346"/>
    <mergeCell ref="DBQ346:DBW346"/>
    <mergeCell ref="DBX346:DCD346"/>
    <mergeCell ref="DCE346:DCK346"/>
    <mergeCell ref="DCL346:DCR346"/>
    <mergeCell ref="DCS346:DCY346"/>
    <mergeCell ref="DCZ346:DDF346"/>
    <mergeCell ref="DDG346:DDM346"/>
    <mergeCell ref="DDN346:DDT346"/>
    <mergeCell ref="DDU346:DEA346"/>
    <mergeCell ref="DEB346:DEH346"/>
    <mergeCell ref="DEI346:DEO346"/>
    <mergeCell ref="DEP346:DEV346"/>
    <mergeCell ref="DEW346:DFC346"/>
    <mergeCell ref="DFD346:DFJ346"/>
    <mergeCell ref="DFK346:DFQ346"/>
    <mergeCell ref="DFR346:DFX346"/>
    <mergeCell ref="DFY346:DGE346"/>
    <mergeCell ref="DGF346:DGL346"/>
    <mergeCell ref="DGM346:DGS346"/>
    <mergeCell ref="DGT346:DGZ346"/>
    <mergeCell ref="DHA346:DHG346"/>
    <mergeCell ref="DHH346:DHN346"/>
    <mergeCell ref="DHO346:DHU346"/>
    <mergeCell ref="DHV346:DIB346"/>
    <mergeCell ref="DIC346:DII346"/>
    <mergeCell ref="DIJ346:DIP346"/>
    <mergeCell ref="DIQ346:DIW346"/>
    <mergeCell ref="DIX346:DJD346"/>
    <mergeCell ref="DJE346:DJK346"/>
    <mergeCell ref="DJL346:DJR346"/>
    <mergeCell ref="DJS346:DJY346"/>
    <mergeCell ref="DJZ346:DKF346"/>
    <mergeCell ref="DKG346:DKM346"/>
    <mergeCell ref="CST346:CSZ346"/>
    <mergeCell ref="CTA346:CTG346"/>
    <mergeCell ref="CTH346:CTN346"/>
    <mergeCell ref="CTO346:CTU346"/>
    <mergeCell ref="CTV346:CUB346"/>
    <mergeCell ref="CUC346:CUI346"/>
    <mergeCell ref="CUJ346:CUP346"/>
    <mergeCell ref="CUQ346:CUW346"/>
    <mergeCell ref="CUX346:CVD346"/>
    <mergeCell ref="CVE346:CVK346"/>
    <mergeCell ref="CVL346:CVR346"/>
    <mergeCell ref="CVS346:CVY346"/>
    <mergeCell ref="CVZ346:CWF346"/>
    <mergeCell ref="CWG346:CWM346"/>
    <mergeCell ref="CWN346:CWT346"/>
    <mergeCell ref="CWU346:CXA346"/>
    <mergeCell ref="CXB346:CXH346"/>
    <mergeCell ref="CXI346:CXO346"/>
    <mergeCell ref="CXP346:CXV346"/>
    <mergeCell ref="CXW346:CYC346"/>
    <mergeCell ref="CYD346:CYJ346"/>
    <mergeCell ref="CYK346:CYQ346"/>
    <mergeCell ref="CYR346:CYX346"/>
    <mergeCell ref="CYY346:CZE346"/>
    <mergeCell ref="CZF346:CZL346"/>
    <mergeCell ref="CZM346:CZS346"/>
    <mergeCell ref="CZT346:CZZ346"/>
    <mergeCell ref="DAA346:DAG346"/>
    <mergeCell ref="DAH346:DAN346"/>
    <mergeCell ref="DAO346:DAU346"/>
    <mergeCell ref="DAV346:DBB346"/>
    <mergeCell ref="DBC346:DBI346"/>
    <mergeCell ref="DBJ346:DBP346"/>
    <mergeCell ref="CJW346:CKC346"/>
    <mergeCell ref="CKD346:CKJ346"/>
    <mergeCell ref="CKK346:CKQ346"/>
    <mergeCell ref="CKR346:CKX346"/>
    <mergeCell ref="CKY346:CLE346"/>
    <mergeCell ref="CLF346:CLL346"/>
    <mergeCell ref="CLM346:CLS346"/>
    <mergeCell ref="CLT346:CLZ346"/>
    <mergeCell ref="CMA346:CMG346"/>
    <mergeCell ref="CMH346:CMN346"/>
    <mergeCell ref="CMO346:CMU346"/>
    <mergeCell ref="CMV346:CNB346"/>
    <mergeCell ref="CNC346:CNI346"/>
    <mergeCell ref="CNJ346:CNP346"/>
    <mergeCell ref="CNQ346:CNW346"/>
    <mergeCell ref="CNX346:COD346"/>
    <mergeCell ref="COE346:COK346"/>
    <mergeCell ref="COL346:COR346"/>
    <mergeCell ref="COS346:COY346"/>
    <mergeCell ref="COZ346:CPF346"/>
    <mergeCell ref="CPG346:CPM346"/>
    <mergeCell ref="CPN346:CPT346"/>
    <mergeCell ref="CPU346:CQA346"/>
    <mergeCell ref="CQB346:CQH346"/>
    <mergeCell ref="CQI346:CQO346"/>
    <mergeCell ref="CQP346:CQV346"/>
    <mergeCell ref="CQW346:CRC346"/>
    <mergeCell ref="CRD346:CRJ346"/>
    <mergeCell ref="CRK346:CRQ346"/>
    <mergeCell ref="CRR346:CRX346"/>
    <mergeCell ref="CRY346:CSE346"/>
    <mergeCell ref="CSF346:CSL346"/>
    <mergeCell ref="CSM346:CSS346"/>
    <mergeCell ref="CAZ346:CBF346"/>
    <mergeCell ref="CBG346:CBM346"/>
    <mergeCell ref="CBN346:CBT346"/>
    <mergeCell ref="CBU346:CCA346"/>
    <mergeCell ref="CCB346:CCH346"/>
    <mergeCell ref="CCI346:CCO346"/>
    <mergeCell ref="CCP346:CCV346"/>
    <mergeCell ref="CCW346:CDC346"/>
    <mergeCell ref="CDD346:CDJ346"/>
    <mergeCell ref="CDK346:CDQ346"/>
    <mergeCell ref="CDR346:CDX346"/>
    <mergeCell ref="CDY346:CEE346"/>
    <mergeCell ref="CEF346:CEL346"/>
    <mergeCell ref="CEM346:CES346"/>
    <mergeCell ref="CET346:CEZ346"/>
    <mergeCell ref="CFA346:CFG346"/>
    <mergeCell ref="CFH346:CFN346"/>
    <mergeCell ref="CFO346:CFU346"/>
    <mergeCell ref="CFV346:CGB346"/>
    <mergeCell ref="CGC346:CGI346"/>
    <mergeCell ref="CGJ346:CGP346"/>
    <mergeCell ref="CGQ346:CGW346"/>
    <mergeCell ref="CGX346:CHD346"/>
    <mergeCell ref="CHE346:CHK346"/>
    <mergeCell ref="CHL346:CHR346"/>
    <mergeCell ref="CHS346:CHY346"/>
    <mergeCell ref="CHZ346:CIF346"/>
    <mergeCell ref="CIG346:CIM346"/>
    <mergeCell ref="CIN346:CIT346"/>
    <mergeCell ref="CIU346:CJA346"/>
    <mergeCell ref="CJB346:CJH346"/>
    <mergeCell ref="CJI346:CJO346"/>
    <mergeCell ref="CJP346:CJV346"/>
    <mergeCell ref="BSC346:BSI346"/>
    <mergeCell ref="BSJ346:BSP346"/>
    <mergeCell ref="BSQ346:BSW346"/>
    <mergeCell ref="BSX346:BTD346"/>
    <mergeCell ref="BTE346:BTK346"/>
    <mergeCell ref="BTL346:BTR346"/>
    <mergeCell ref="BTS346:BTY346"/>
    <mergeCell ref="BTZ346:BUF346"/>
    <mergeCell ref="BUG346:BUM346"/>
    <mergeCell ref="BUN346:BUT346"/>
    <mergeCell ref="BUU346:BVA346"/>
    <mergeCell ref="BVB346:BVH346"/>
    <mergeCell ref="BVI346:BVO346"/>
    <mergeCell ref="BVP346:BVV346"/>
    <mergeCell ref="BVW346:BWC346"/>
    <mergeCell ref="BWD346:BWJ346"/>
    <mergeCell ref="BWK346:BWQ346"/>
    <mergeCell ref="BWR346:BWX346"/>
    <mergeCell ref="BWY346:BXE346"/>
    <mergeCell ref="BXF346:BXL346"/>
    <mergeCell ref="BXM346:BXS346"/>
    <mergeCell ref="BXT346:BXZ346"/>
    <mergeCell ref="BYA346:BYG346"/>
    <mergeCell ref="BYH346:BYN346"/>
    <mergeCell ref="BYO346:BYU346"/>
    <mergeCell ref="BYV346:BZB346"/>
    <mergeCell ref="BZC346:BZI346"/>
    <mergeCell ref="BZJ346:BZP346"/>
    <mergeCell ref="BZQ346:BZW346"/>
    <mergeCell ref="BZX346:CAD346"/>
    <mergeCell ref="CAE346:CAK346"/>
    <mergeCell ref="CAL346:CAR346"/>
    <mergeCell ref="CAS346:CAY346"/>
    <mergeCell ref="BJF346:BJL346"/>
    <mergeCell ref="BJM346:BJS346"/>
    <mergeCell ref="BJT346:BJZ346"/>
    <mergeCell ref="BKA346:BKG346"/>
    <mergeCell ref="BKH346:BKN346"/>
    <mergeCell ref="BKO346:BKU346"/>
    <mergeCell ref="BKV346:BLB346"/>
    <mergeCell ref="BLC346:BLI346"/>
    <mergeCell ref="BLJ346:BLP346"/>
    <mergeCell ref="BLQ346:BLW346"/>
    <mergeCell ref="BLX346:BMD346"/>
    <mergeCell ref="BME346:BMK346"/>
    <mergeCell ref="BML346:BMR346"/>
    <mergeCell ref="BMS346:BMY346"/>
    <mergeCell ref="BMZ346:BNF346"/>
    <mergeCell ref="BNG346:BNM346"/>
    <mergeCell ref="BNN346:BNT346"/>
    <mergeCell ref="BNU346:BOA346"/>
    <mergeCell ref="BOB346:BOH346"/>
    <mergeCell ref="BOI346:BOO346"/>
    <mergeCell ref="BOP346:BOV346"/>
    <mergeCell ref="BOW346:BPC346"/>
    <mergeCell ref="BPD346:BPJ346"/>
    <mergeCell ref="BPK346:BPQ346"/>
    <mergeCell ref="BPR346:BPX346"/>
    <mergeCell ref="BPY346:BQE346"/>
    <mergeCell ref="BQF346:BQL346"/>
    <mergeCell ref="BQM346:BQS346"/>
    <mergeCell ref="BQT346:BQZ346"/>
    <mergeCell ref="BRA346:BRG346"/>
    <mergeCell ref="BRH346:BRN346"/>
    <mergeCell ref="BRO346:BRU346"/>
    <mergeCell ref="BRV346:BSB346"/>
    <mergeCell ref="BAI346:BAO346"/>
    <mergeCell ref="BAP346:BAV346"/>
    <mergeCell ref="BAW346:BBC346"/>
    <mergeCell ref="BBD346:BBJ346"/>
    <mergeCell ref="BBK346:BBQ346"/>
    <mergeCell ref="BBR346:BBX346"/>
    <mergeCell ref="BBY346:BCE346"/>
    <mergeCell ref="BCF346:BCL346"/>
    <mergeCell ref="BCM346:BCS346"/>
    <mergeCell ref="BCT346:BCZ346"/>
    <mergeCell ref="BDA346:BDG346"/>
    <mergeCell ref="BDH346:BDN346"/>
    <mergeCell ref="BDO346:BDU346"/>
    <mergeCell ref="BDV346:BEB346"/>
    <mergeCell ref="BEC346:BEI346"/>
    <mergeCell ref="BEJ346:BEP346"/>
    <mergeCell ref="BEQ346:BEW346"/>
    <mergeCell ref="BEX346:BFD346"/>
    <mergeCell ref="BFE346:BFK346"/>
    <mergeCell ref="BFL346:BFR346"/>
    <mergeCell ref="BFS346:BFY346"/>
    <mergeCell ref="BFZ346:BGF346"/>
    <mergeCell ref="BGG346:BGM346"/>
    <mergeCell ref="BGN346:BGT346"/>
    <mergeCell ref="BGU346:BHA346"/>
    <mergeCell ref="BHB346:BHH346"/>
    <mergeCell ref="BHI346:BHO346"/>
    <mergeCell ref="BHP346:BHV346"/>
    <mergeCell ref="BHW346:BIC346"/>
    <mergeCell ref="BID346:BIJ346"/>
    <mergeCell ref="BIK346:BIQ346"/>
    <mergeCell ref="BIR346:BIX346"/>
    <mergeCell ref="BIY346:BJE346"/>
    <mergeCell ref="ARL346:ARR346"/>
    <mergeCell ref="ARS346:ARY346"/>
    <mergeCell ref="ARZ346:ASF346"/>
    <mergeCell ref="ASG346:ASM346"/>
    <mergeCell ref="ASN346:AST346"/>
    <mergeCell ref="ASU346:ATA346"/>
    <mergeCell ref="ATB346:ATH346"/>
    <mergeCell ref="ATI346:ATO346"/>
    <mergeCell ref="ATP346:ATV346"/>
    <mergeCell ref="ATW346:AUC346"/>
    <mergeCell ref="AUD346:AUJ346"/>
    <mergeCell ref="AUK346:AUQ346"/>
    <mergeCell ref="AUR346:AUX346"/>
    <mergeCell ref="AUY346:AVE346"/>
    <mergeCell ref="AVF346:AVL346"/>
    <mergeCell ref="AVM346:AVS346"/>
    <mergeCell ref="AVT346:AVZ346"/>
    <mergeCell ref="AWA346:AWG346"/>
    <mergeCell ref="AWH346:AWN346"/>
    <mergeCell ref="AWO346:AWU346"/>
    <mergeCell ref="AWV346:AXB346"/>
    <mergeCell ref="AXC346:AXI346"/>
    <mergeCell ref="AXJ346:AXP346"/>
    <mergeCell ref="AXQ346:AXW346"/>
    <mergeCell ref="AXX346:AYD346"/>
    <mergeCell ref="AYE346:AYK346"/>
    <mergeCell ref="AYL346:AYR346"/>
    <mergeCell ref="AYS346:AYY346"/>
    <mergeCell ref="AYZ346:AZF346"/>
    <mergeCell ref="AZG346:AZM346"/>
    <mergeCell ref="AZN346:AZT346"/>
    <mergeCell ref="AZU346:BAA346"/>
    <mergeCell ref="BAB346:BAH346"/>
    <mergeCell ref="AIO346:AIU346"/>
    <mergeCell ref="AIV346:AJB346"/>
    <mergeCell ref="AJC346:AJI346"/>
    <mergeCell ref="AJJ346:AJP346"/>
    <mergeCell ref="AJQ346:AJW346"/>
    <mergeCell ref="AJX346:AKD346"/>
    <mergeCell ref="AKE346:AKK346"/>
    <mergeCell ref="AKL346:AKR346"/>
    <mergeCell ref="AKS346:AKY346"/>
    <mergeCell ref="AKZ346:ALF346"/>
    <mergeCell ref="ALG346:ALM346"/>
    <mergeCell ref="ALN346:ALT346"/>
    <mergeCell ref="ALU346:AMA346"/>
    <mergeCell ref="AMB346:AMH346"/>
    <mergeCell ref="AMI346:AMO346"/>
    <mergeCell ref="AMP346:AMV346"/>
    <mergeCell ref="AMW346:ANC346"/>
    <mergeCell ref="AND346:ANJ346"/>
    <mergeCell ref="ANK346:ANQ346"/>
    <mergeCell ref="ANR346:ANX346"/>
    <mergeCell ref="ANY346:AOE346"/>
    <mergeCell ref="AOF346:AOL346"/>
    <mergeCell ref="AOM346:AOS346"/>
    <mergeCell ref="AOT346:AOZ346"/>
    <mergeCell ref="APA346:APG346"/>
    <mergeCell ref="APH346:APN346"/>
    <mergeCell ref="APO346:APU346"/>
    <mergeCell ref="APV346:AQB346"/>
    <mergeCell ref="AQC346:AQI346"/>
    <mergeCell ref="AQJ346:AQP346"/>
    <mergeCell ref="AQQ346:AQW346"/>
    <mergeCell ref="AQX346:ARD346"/>
    <mergeCell ref="ARE346:ARK346"/>
    <mergeCell ref="ZR346:ZX346"/>
    <mergeCell ref="ZY346:AAE346"/>
    <mergeCell ref="AAF346:AAL346"/>
    <mergeCell ref="AAM346:AAS346"/>
    <mergeCell ref="AAT346:AAZ346"/>
    <mergeCell ref="ABA346:ABG346"/>
    <mergeCell ref="ABH346:ABN346"/>
    <mergeCell ref="ABO346:ABU346"/>
    <mergeCell ref="ABV346:ACB346"/>
    <mergeCell ref="ACC346:ACI346"/>
    <mergeCell ref="ACJ346:ACP346"/>
    <mergeCell ref="ACQ346:ACW346"/>
    <mergeCell ref="ACX346:ADD346"/>
    <mergeCell ref="ADE346:ADK346"/>
    <mergeCell ref="ADL346:ADR346"/>
    <mergeCell ref="ADS346:ADY346"/>
    <mergeCell ref="ADZ346:AEF346"/>
    <mergeCell ref="AEG346:AEM346"/>
    <mergeCell ref="AEN346:AET346"/>
    <mergeCell ref="AEU346:AFA346"/>
    <mergeCell ref="AFB346:AFH346"/>
    <mergeCell ref="AFI346:AFO346"/>
    <mergeCell ref="AFP346:AFV346"/>
    <mergeCell ref="AFW346:AGC346"/>
    <mergeCell ref="AGD346:AGJ346"/>
    <mergeCell ref="AGK346:AGQ346"/>
    <mergeCell ref="AGR346:AGX346"/>
    <mergeCell ref="AGY346:AHE346"/>
    <mergeCell ref="AHF346:AHL346"/>
    <mergeCell ref="AHM346:AHS346"/>
    <mergeCell ref="AHT346:AHZ346"/>
    <mergeCell ref="AIA346:AIG346"/>
    <mergeCell ref="AIH346:AIN346"/>
    <mergeCell ref="QU346:RA346"/>
    <mergeCell ref="RB346:RH346"/>
    <mergeCell ref="RI346:RO346"/>
    <mergeCell ref="RP346:RV346"/>
    <mergeCell ref="RW346:SC346"/>
    <mergeCell ref="SD346:SJ346"/>
    <mergeCell ref="SK346:SQ346"/>
    <mergeCell ref="SR346:SX346"/>
    <mergeCell ref="SY346:TE346"/>
    <mergeCell ref="TF346:TL346"/>
    <mergeCell ref="TM346:TS346"/>
    <mergeCell ref="TT346:TZ346"/>
    <mergeCell ref="UA346:UG346"/>
    <mergeCell ref="UH346:UN346"/>
    <mergeCell ref="UO346:UU346"/>
    <mergeCell ref="UV346:VB346"/>
    <mergeCell ref="VC346:VI346"/>
    <mergeCell ref="VJ346:VP346"/>
    <mergeCell ref="VQ346:VW346"/>
    <mergeCell ref="VX346:WD346"/>
    <mergeCell ref="WE346:WK346"/>
    <mergeCell ref="WL346:WR346"/>
    <mergeCell ref="WS346:WY346"/>
    <mergeCell ref="WZ346:XF346"/>
    <mergeCell ref="XG346:XM346"/>
    <mergeCell ref="XN346:XT346"/>
    <mergeCell ref="XU346:YA346"/>
    <mergeCell ref="YB346:YH346"/>
    <mergeCell ref="YI346:YO346"/>
    <mergeCell ref="YP346:YV346"/>
    <mergeCell ref="YW346:ZC346"/>
    <mergeCell ref="ZD346:ZJ346"/>
    <mergeCell ref="ZK346:ZQ346"/>
    <mergeCell ref="HX346:ID346"/>
    <mergeCell ref="IE346:IK346"/>
    <mergeCell ref="IL346:IR346"/>
    <mergeCell ref="IS346:IY346"/>
    <mergeCell ref="IZ346:JF346"/>
    <mergeCell ref="JG346:JM346"/>
    <mergeCell ref="JN346:JT346"/>
    <mergeCell ref="JU346:KA346"/>
    <mergeCell ref="KB346:KH346"/>
    <mergeCell ref="KI346:KO346"/>
    <mergeCell ref="KP346:KV346"/>
    <mergeCell ref="KW346:LC346"/>
    <mergeCell ref="LD346:LJ346"/>
    <mergeCell ref="LK346:LQ346"/>
    <mergeCell ref="LR346:LX346"/>
    <mergeCell ref="LY346:ME346"/>
    <mergeCell ref="MF346:ML346"/>
    <mergeCell ref="MM346:MS346"/>
    <mergeCell ref="MT346:MZ346"/>
    <mergeCell ref="NA346:NG346"/>
    <mergeCell ref="NH346:NN346"/>
    <mergeCell ref="NO346:NU346"/>
    <mergeCell ref="NV346:OB346"/>
    <mergeCell ref="OC346:OI346"/>
    <mergeCell ref="OJ346:OP346"/>
    <mergeCell ref="OQ346:OW346"/>
    <mergeCell ref="OX346:PD346"/>
    <mergeCell ref="PE346:PK346"/>
    <mergeCell ref="PL346:PR346"/>
    <mergeCell ref="PS346:PY346"/>
    <mergeCell ref="PZ346:QF346"/>
    <mergeCell ref="QG346:QM346"/>
    <mergeCell ref="QN346:QT346"/>
    <mergeCell ref="O346:U346"/>
    <mergeCell ref="V346:AB346"/>
    <mergeCell ref="AC346:AI346"/>
    <mergeCell ref="AJ346:AP346"/>
    <mergeCell ref="AQ346:AW346"/>
    <mergeCell ref="AX346:BD346"/>
    <mergeCell ref="BE346:BK346"/>
    <mergeCell ref="BL346:BR346"/>
    <mergeCell ref="BS346:BY346"/>
    <mergeCell ref="BZ346:CF346"/>
    <mergeCell ref="CG346:CM346"/>
    <mergeCell ref="CN346:CT346"/>
    <mergeCell ref="CU346:DA346"/>
    <mergeCell ref="DB346:DH346"/>
    <mergeCell ref="DI346:DO346"/>
    <mergeCell ref="DP346:DV346"/>
    <mergeCell ref="DW346:EC346"/>
    <mergeCell ref="ED346:EJ346"/>
    <mergeCell ref="EK346:EQ346"/>
    <mergeCell ref="ER346:EX346"/>
    <mergeCell ref="EY346:FE346"/>
    <mergeCell ref="FF346:FL346"/>
    <mergeCell ref="FM346:FS346"/>
    <mergeCell ref="FT346:FZ346"/>
    <mergeCell ref="GA346:GG346"/>
    <mergeCell ref="GH346:GN346"/>
    <mergeCell ref="GO346:GU346"/>
    <mergeCell ref="GV346:HB346"/>
    <mergeCell ref="HC346:HI346"/>
    <mergeCell ref="HJ346:HP346"/>
    <mergeCell ref="HQ346:HW346"/>
    <mergeCell ref="A1041:H1041"/>
    <mergeCell ref="A945:G945"/>
    <mergeCell ref="A946:G946"/>
    <mergeCell ref="A947:G947"/>
    <mergeCell ref="A948:G948"/>
    <mergeCell ref="A961:G961"/>
    <mergeCell ref="A962:G962"/>
    <mergeCell ref="A963:G963"/>
    <mergeCell ref="A964:G964"/>
    <mergeCell ref="A965:G965"/>
    <mergeCell ref="A966:G966"/>
    <mergeCell ref="A968:H968"/>
    <mergeCell ref="A970:G970"/>
    <mergeCell ref="A950:H950"/>
    <mergeCell ref="A952:G952"/>
    <mergeCell ref="A953:G953"/>
    <mergeCell ref="A954:G954"/>
    <mergeCell ref="A956:G956"/>
    <mergeCell ref="A957:G957"/>
    <mergeCell ref="A958:G958"/>
    <mergeCell ref="A959:G959"/>
    <mergeCell ref="A960:G960"/>
    <mergeCell ref="A767:H767"/>
    <mergeCell ref="A649:H649"/>
    <mergeCell ref="A651:H651"/>
    <mergeCell ref="A605:H605"/>
    <mergeCell ref="A607:G607"/>
    <mergeCell ref="A608:G608"/>
    <mergeCell ref="A609:G609"/>
    <mergeCell ref="A610:G610"/>
    <mergeCell ref="A611:G611"/>
    <mergeCell ref="A612:G612"/>
    <mergeCell ref="A838:G838"/>
    <mergeCell ref="A1045:H1045"/>
    <mergeCell ref="A1046:H1046"/>
    <mergeCell ref="B1030:C1030"/>
    <mergeCell ref="B1031:C1031"/>
    <mergeCell ref="B1032:C1032"/>
    <mergeCell ref="B1033:C1033"/>
    <mergeCell ref="B1034:C1034"/>
    <mergeCell ref="B1035:C1035"/>
    <mergeCell ref="B1036:C1036"/>
    <mergeCell ref="A1038:H1038"/>
    <mergeCell ref="A1040:H1040"/>
    <mergeCell ref="A858:H858"/>
    <mergeCell ref="A921:G921"/>
    <mergeCell ref="A986:G986"/>
    <mergeCell ref="A987:G987"/>
    <mergeCell ref="A988:G988"/>
    <mergeCell ref="A989:G989"/>
    <mergeCell ref="A971:G971"/>
    <mergeCell ref="A972:G972"/>
    <mergeCell ref="A973:G973"/>
    <mergeCell ref="A974:G974"/>
    <mergeCell ref="A975:G975"/>
    <mergeCell ref="A977:H977"/>
    <mergeCell ref="A979:G979"/>
    <mergeCell ref="A980:G980"/>
    <mergeCell ref="A981:G981"/>
    <mergeCell ref="A864:H864"/>
    <mergeCell ref="A866:H866"/>
    <mergeCell ref="A867:G867"/>
    <mergeCell ref="A868:G868"/>
    <mergeCell ref="A869:G869"/>
    <mergeCell ref="A870:G870"/>
    <mergeCell ref="A871:G871"/>
    <mergeCell ref="A873:G873"/>
    <mergeCell ref="A872:G872"/>
    <mergeCell ref="A909:G909"/>
    <mergeCell ref="A910:G910"/>
    <mergeCell ref="A911:G911"/>
    <mergeCell ref="A912:G912"/>
    <mergeCell ref="A913:G913"/>
    <mergeCell ref="A914:G914"/>
    <mergeCell ref="A896:G896"/>
    <mergeCell ref="A944:G944"/>
    <mergeCell ref="A1023:G1023"/>
    <mergeCell ref="A1024:H1024"/>
    <mergeCell ref="A955:G955"/>
    <mergeCell ref="A1003:H1003"/>
    <mergeCell ref="A1006:C1006"/>
    <mergeCell ref="D1006:F1006"/>
    <mergeCell ref="A1007:C1007"/>
    <mergeCell ref="A1008:C1008"/>
    <mergeCell ref="D1007:F1007"/>
    <mergeCell ref="D1008:F1008"/>
    <mergeCell ref="A1009:C1009"/>
    <mergeCell ref="A1010:C1010"/>
    <mergeCell ref="A1011:C1011"/>
    <mergeCell ref="A1012:C1012"/>
    <mergeCell ref="A1013:C1013"/>
    <mergeCell ref="A1014:C1014"/>
    <mergeCell ref="D1009:F1009"/>
    <mergeCell ref="D1010:F1010"/>
    <mergeCell ref="D1011:F1011"/>
    <mergeCell ref="D1012:F1012"/>
    <mergeCell ref="D1013:F1013"/>
    <mergeCell ref="A530:G530"/>
    <mergeCell ref="A531:G531"/>
    <mergeCell ref="A532:G532"/>
    <mergeCell ref="A533:G533"/>
    <mergeCell ref="A534:G534"/>
    <mergeCell ref="A535:G535"/>
    <mergeCell ref="A536:G536"/>
    <mergeCell ref="A537:G537"/>
    <mergeCell ref="A538:G538"/>
    <mergeCell ref="A539:G539"/>
    <mergeCell ref="A540:G540"/>
    <mergeCell ref="A541:G541"/>
    <mergeCell ref="A542:G542"/>
    <mergeCell ref="A543:G543"/>
    <mergeCell ref="A544:G544"/>
    <mergeCell ref="A577:F577"/>
    <mergeCell ref="A1043:H1043"/>
    <mergeCell ref="A996:G996"/>
    <mergeCell ref="A997:G997"/>
    <mergeCell ref="A998:G998"/>
    <mergeCell ref="A844:G844"/>
    <mergeCell ref="A846:G846"/>
    <mergeCell ref="A850:G850"/>
    <mergeCell ref="A1000:H1000"/>
    <mergeCell ref="A1002:H1002"/>
    <mergeCell ref="A1026:H1026"/>
    <mergeCell ref="A1028:H1028"/>
    <mergeCell ref="A990:G990"/>
    <mergeCell ref="A991:G991"/>
    <mergeCell ref="A992:G992"/>
    <mergeCell ref="A993:G993"/>
    <mergeCell ref="A994:G994"/>
    <mergeCell ref="A995:G995"/>
    <mergeCell ref="A982:G982"/>
    <mergeCell ref="A983:G983"/>
    <mergeCell ref="A984:G984"/>
    <mergeCell ref="A985:G985"/>
    <mergeCell ref="A835:G835"/>
    <mergeCell ref="A836:G836"/>
    <mergeCell ref="A787:G787"/>
    <mergeCell ref="A615:G615"/>
    <mergeCell ref="A616:G616"/>
    <mergeCell ref="A617:G617"/>
    <mergeCell ref="A618:G618"/>
    <mergeCell ref="A619:G619"/>
    <mergeCell ref="A646:H646"/>
    <mergeCell ref="A647:H647"/>
    <mergeCell ref="A595:F595"/>
    <mergeCell ref="A596:F596"/>
    <mergeCell ref="A597:F597"/>
    <mergeCell ref="A598:F598"/>
    <mergeCell ref="A599:F599"/>
    <mergeCell ref="A600:F600"/>
    <mergeCell ref="A601:F601"/>
    <mergeCell ref="A742:G742"/>
    <mergeCell ref="A602:F602"/>
    <mergeCell ref="A645:H645"/>
    <mergeCell ref="A581:F581"/>
    <mergeCell ref="A582:F582"/>
    <mergeCell ref="A583:F583"/>
    <mergeCell ref="A584:F584"/>
    <mergeCell ref="A585:F585"/>
    <mergeCell ref="A586:F586"/>
    <mergeCell ref="A587:F587"/>
    <mergeCell ref="A441:H441"/>
    <mergeCell ref="A442:H442"/>
    <mergeCell ref="A444:H444"/>
    <mergeCell ref="A443:H443"/>
    <mergeCell ref="A484:H484"/>
    <mergeCell ref="A485:G485"/>
    <mergeCell ref="A486:G486"/>
    <mergeCell ref="A487:G487"/>
    <mergeCell ref="A1:H1"/>
    <mergeCell ref="A51:H51"/>
    <mergeCell ref="A523:G523"/>
    <mergeCell ref="A524:G524"/>
    <mergeCell ref="A525:G525"/>
    <mergeCell ref="A526:G526"/>
    <mergeCell ref="A527:G527"/>
    <mergeCell ref="A528:G528"/>
    <mergeCell ref="A529:G529"/>
    <mergeCell ref="A518:G518"/>
    <mergeCell ref="A519:G519"/>
    <mergeCell ref="A520:G520"/>
    <mergeCell ref="A521:G521"/>
    <mergeCell ref="A509:G509"/>
    <mergeCell ref="A510:G510"/>
    <mergeCell ref="A511:G511"/>
    <mergeCell ref="A512:G512"/>
    <mergeCell ref="A513:G513"/>
    <mergeCell ref="A514:G514"/>
    <mergeCell ref="A515:G515"/>
    <mergeCell ref="A516:G516"/>
    <mergeCell ref="A517:G517"/>
    <mergeCell ref="A392:H392"/>
    <mergeCell ref="A393:G393"/>
    <mergeCell ref="A108:H108"/>
    <mergeCell ref="A388:H388"/>
    <mergeCell ref="C372:D372"/>
    <mergeCell ref="C373:D373"/>
    <mergeCell ref="C374:D374"/>
    <mergeCell ref="C375:D375"/>
    <mergeCell ref="C376:D376"/>
    <mergeCell ref="C378:D378"/>
    <mergeCell ref="C379:D379"/>
    <mergeCell ref="C380:D380"/>
    <mergeCell ref="A390:H390"/>
    <mergeCell ref="C357:D357"/>
    <mergeCell ref="C358:D358"/>
    <mergeCell ref="C359:D359"/>
    <mergeCell ref="C360:D360"/>
    <mergeCell ref="C361:D361"/>
    <mergeCell ref="A404:G404"/>
    <mergeCell ref="A405:G405"/>
    <mergeCell ref="A406:G406"/>
    <mergeCell ref="A394:G394"/>
    <mergeCell ref="A395:G395"/>
    <mergeCell ref="A396:G396"/>
    <mergeCell ref="A397:G397"/>
    <mergeCell ref="A408:G408"/>
    <mergeCell ref="A440:H440"/>
    <mergeCell ref="A419:G419"/>
    <mergeCell ref="A420:G420"/>
    <mergeCell ref="A421:G421"/>
    <mergeCell ref="A422:G422"/>
    <mergeCell ref="A423:G423"/>
    <mergeCell ref="A424:G424"/>
    <mergeCell ref="A447:H447"/>
    <mergeCell ref="A403:G403"/>
    <mergeCell ref="A833:G833"/>
    <mergeCell ref="A834:G834"/>
    <mergeCell ref="A777:G777"/>
    <mergeCell ref="A778:G778"/>
    <mergeCell ref="A765:G765"/>
    <mergeCell ref="A754:G754"/>
    <mergeCell ref="A802:G802"/>
    <mergeCell ref="A488:G488"/>
    <mergeCell ref="A425:G425"/>
    <mergeCell ref="A426:G426"/>
    <mergeCell ref="A427:G427"/>
    <mergeCell ref="A428:G428"/>
    <mergeCell ref="A429:G429"/>
    <mergeCell ref="A430:G430"/>
    <mergeCell ref="A431:G431"/>
    <mergeCell ref="A432:G432"/>
    <mergeCell ref="A576:F576"/>
    <mergeCell ref="A763:G763"/>
    <mergeCell ref="A764:G764"/>
    <mergeCell ref="A768:H768"/>
    <mergeCell ref="A770:H770"/>
    <mergeCell ref="A772:G772"/>
    <mergeCell ref="A773:G773"/>
    <mergeCell ref="A755:G755"/>
    <mergeCell ref="A756:G756"/>
    <mergeCell ref="A757:G757"/>
    <mergeCell ref="A758:G758"/>
    <mergeCell ref="A759:G759"/>
    <mergeCell ref="A761:G761"/>
    <mergeCell ref="A669:G669"/>
    <mergeCell ref="A670:G670"/>
    <mergeCell ref="A671:G671"/>
    <mergeCell ref="A672:G672"/>
    <mergeCell ref="A673:G673"/>
    <mergeCell ref="A747:H747"/>
    <mergeCell ref="A749:H749"/>
    <mergeCell ref="A751:H751"/>
    <mergeCell ref="A753:G753"/>
    <mergeCell ref="A676:H676"/>
    <mergeCell ref="A689:H689"/>
    <mergeCell ref="A719:H719"/>
    <mergeCell ref="A711:H711"/>
    <mergeCell ref="A712:H712"/>
    <mergeCell ref="A713:H713"/>
    <mergeCell ref="A714:H714"/>
    <mergeCell ref="A715:H715"/>
    <mergeCell ref="A717:H717"/>
    <mergeCell ref="A501:G501"/>
    <mergeCell ref="A502:G502"/>
    <mergeCell ref="A594:F594"/>
    <mergeCell ref="A472:H472"/>
    <mergeCell ref="A471:H471"/>
    <mergeCell ref="A407:G407"/>
    <mergeCell ref="A436:G436"/>
    <mergeCell ref="A433:G433"/>
    <mergeCell ref="A603:F603"/>
    <mergeCell ref="A613:G613"/>
    <mergeCell ref="A614:G614"/>
    <mergeCell ref="A635:H635"/>
    <mergeCell ref="A637:H637"/>
    <mergeCell ref="A578:F578"/>
    <mergeCell ref="A579:F579"/>
    <mergeCell ref="A580:F580"/>
    <mergeCell ref="A398:G398"/>
    <mergeCell ref="A399:G399"/>
    <mergeCell ref="A400:G400"/>
    <mergeCell ref="A401:G401"/>
    <mergeCell ref="A402:G402"/>
    <mergeCell ref="A279:G279"/>
    <mergeCell ref="A280:G280"/>
    <mergeCell ref="A328:G328"/>
    <mergeCell ref="A329:G329"/>
    <mergeCell ref="A330:G330"/>
    <mergeCell ref="A331:G331"/>
    <mergeCell ref="A332:G332"/>
    <mergeCell ref="A434:G434"/>
    <mergeCell ref="A435:G435"/>
    <mergeCell ref="A343:G343"/>
    <mergeCell ref="A326:G326"/>
    <mergeCell ref="A327:G327"/>
    <mergeCell ref="A438:G438"/>
    <mergeCell ref="A439:G439"/>
    <mergeCell ref="A318:G318"/>
    <mergeCell ref="A319:G319"/>
    <mergeCell ref="A320:G320"/>
    <mergeCell ref="A321:G321"/>
    <mergeCell ref="A322:G322"/>
    <mergeCell ref="A323:G323"/>
    <mergeCell ref="A324:G324"/>
    <mergeCell ref="A325:G325"/>
    <mergeCell ref="A286:G286"/>
    <mergeCell ref="A287:G287"/>
    <mergeCell ref="A288:G288"/>
    <mergeCell ref="A289:G289"/>
    <mergeCell ref="A290:G290"/>
    <mergeCell ref="A281:G281"/>
    <mergeCell ref="A282:G282"/>
    <mergeCell ref="A283:G283"/>
    <mergeCell ref="A284:G284"/>
    <mergeCell ref="A285:G285"/>
    <mergeCell ref="A296:G296"/>
    <mergeCell ref="A297:G297"/>
    <mergeCell ref="A298:G298"/>
    <mergeCell ref="A299:G299"/>
    <mergeCell ref="A300:G300"/>
    <mergeCell ref="A291:G291"/>
    <mergeCell ref="A292:G292"/>
    <mergeCell ref="A293:G293"/>
    <mergeCell ref="A294:G294"/>
    <mergeCell ref="A307:G307"/>
    <mergeCell ref="A314:H314"/>
    <mergeCell ref="A316:G316"/>
    <mergeCell ref="A317:G317"/>
    <mergeCell ref="A301:G301"/>
    <mergeCell ref="A302:G302"/>
    <mergeCell ref="A303:G303"/>
    <mergeCell ref="A304:G304"/>
    <mergeCell ref="A305:G305"/>
    <mergeCell ref="A409:G409"/>
    <mergeCell ref="A410:G410"/>
    <mergeCell ref="A411:G411"/>
    <mergeCell ref="A413:H413"/>
    <mergeCell ref="A415:H415"/>
    <mergeCell ref="A417:H417"/>
    <mergeCell ref="A437:G437"/>
    <mergeCell ref="A308:G308"/>
    <mergeCell ref="A309:G309"/>
    <mergeCell ref="A310:G310"/>
    <mergeCell ref="C370:D370"/>
    <mergeCell ref="C371:D371"/>
    <mergeCell ref="A384:H384"/>
    <mergeCell ref="A244:G244"/>
    <mergeCell ref="A249:H249"/>
    <mergeCell ref="A236:H236"/>
    <mergeCell ref="A238:G238"/>
    <mergeCell ref="A239:G239"/>
    <mergeCell ref="B240:G240"/>
    <mergeCell ref="B241:G241"/>
    <mergeCell ref="A187:H187"/>
    <mergeCell ref="A188:H188"/>
    <mergeCell ref="A213:G213"/>
    <mergeCell ref="A214:G214"/>
    <mergeCell ref="A215:G215"/>
    <mergeCell ref="A216:G216"/>
    <mergeCell ref="A217:G217"/>
    <mergeCell ref="A208:G208"/>
    <mergeCell ref="A209:G209"/>
    <mergeCell ref="A210:G210"/>
    <mergeCell ref="A262:H262"/>
    <mergeCell ref="A264:H264"/>
    <mergeCell ref="A266:H266"/>
    <mergeCell ref="A268:H268"/>
    <mergeCell ref="A270:G270"/>
    <mergeCell ref="A252:H252"/>
    <mergeCell ref="A254:H254"/>
    <mergeCell ref="A256:H256"/>
    <mergeCell ref="A258:H258"/>
    <mergeCell ref="A260:H260"/>
    <mergeCell ref="A276:G276"/>
    <mergeCell ref="A277:G277"/>
    <mergeCell ref="A278:G278"/>
    <mergeCell ref="A337:G337"/>
    <mergeCell ref="A338:G338"/>
    <mergeCell ref="A346:G346"/>
    <mergeCell ref="A349:H349"/>
    <mergeCell ref="A351:H351"/>
    <mergeCell ref="A333:G333"/>
    <mergeCell ref="A334:G334"/>
    <mergeCell ref="A335:G335"/>
    <mergeCell ref="A336:G336"/>
    <mergeCell ref="A342:G342"/>
    <mergeCell ref="A344:G344"/>
    <mergeCell ref="A339:G339"/>
    <mergeCell ref="A353:H353"/>
    <mergeCell ref="A355:H355"/>
    <mergeCell ref="A383:H383"/>
    <mergeCell ref="C362:D362"/>
    <mergeCell ref="C363:D363"/>
    <mergeCell ref="C364:D364"/>
    <mergeCell ref="C365:D365"/>
    <mergeCell ref="C366:D366"/>
    <mergeCell ref="C367:D367"/>
    <mergeCell ref="C368:D368"/>
    <mergeCell ref="C369:D369"/>
    <mergeCell ref="A69:H69"/>
    <mergeCell ref="A70:H70"/>
    <mergeCell ref="A71:H71"/>
    <mergeCell ref="A72:H72"/>
    <mergeCell ref="A246:G246"/>
    <mergeCell ref="A271:G271"/>
    <mergeCell ref="A272:G272"/>
    <mergeCell ref="A273:G273"/>
    <mergeCell ref="A274:G274"/>
    <mergeCell ref="A275:G275"/>
    <mergeCell ref="A247:G247"/>
    <mergeCell ref="A59:H59"/>
    <mergeCell ref="A123:G123"/>
    <mergeCell ref="A124:G124"/>
    <mergeCell ref="A125:G125"/>
    <mergeCell ref="A103:G103"/>
    <mergeCell ref="A104:G104"/>
    <mergeCell ref="A105:G105"/>
    <mergeCell ref="A106:G106"/>
    <mergeCell ref="A55:G55"/>
    <mergeCell ref="A497:G497"/>
    <mergeCell ref="A498:G498"/>
    <mergeCell ref="A499:G499"/>
    <mergeCell ref="A500:G500"/>
    <mergeCell ref="A56:G56"/>
    <mergeCell ref="A228:H228"/>
    <mergeCell ref="A229:H229"/>
    <mergeCell ref="A230:H230"/>
    <mergeCell ref="A232:H232"/>
    <mergeCell ref="A234:H234"/>
    <mergeCell ref="A136:G136"/>
    <mergeCell ref="A137:G137"/>
    <mergeCell ref="A138:G138"/>
    <mergeCell ref="A226:H226"/>
    <mergeCell ref="A227:H227"/>
    <mergeCell ref="A211:G211"/>
    <mergeCell ref="A212:G212"/>
    <mergeCell ref="A202:H202"/>
    <mergeCell ref="A204:G204"/>
    <mergeCell ref="A205:G205"/>
    <mergeCell ref="A206:G206"/>
    <mergeCell ref="A207:G207"/>
    <mergeCell ref="E157:H157"/>
    <mergeCell ref="A178:H178"/>
    <mergeCell ref="A180:H180"/>
    <mergeCell ref="A198:H198"/>
    <mergeCell ref="A200:H200"/>
    <mergeCell ref="A142:H142"/>
    <mergeCell ref="A149:H149"/>
    <mergeCell ref="A183:G183"/>
    <mergeCell ref="A184:G184"/>
    <mergeCell ref="A185:G185"/>
    <mergeCell ref="A218:G218"/>
    <mergeCell ref="A219:G219"/>
    <mergeCell ref="A220:G220"/>
    <mergeCell ref="A221:G221"/>
    <mergeCell ref="A222:G222"/>
    <mergeCell ref="A61:G61"/>
    <mergeCell ref="A62:G62"/>
    <mergeCell ref="A93:G93"/>
    <mergeCell ref="A94:G94"/>
    <mergeCell ref="A102:G102"/>
    <mergeCell ref="A98:G98"/>
    <mergeCell ref="A99:G99"/>
    <mergeCell ref="A95:G95"/>
    <mergeCell ref="A96:G96"/>
    <mergeCell ref="A97:G97"/>
    <mergeCell ref="A100:G100"/>
    <mergeCell ref="A101:G101"/>
    <mergeCell ref="A127:G127"/>
    <mergeCell ref="A128:G128"/>
    <mergeCell ref="A129:G129"/>
    <mergeCell ref="A130:G130"/>
    <mergeCell ref="A242:G242"/>
    <mergeCell ref="A243:G243"/>
    <mergeCell ref="A490:G490"/>
    <mergeCell ref="A491:G491"/>
    <mergeCell ref="A492:G492"/>
    <mergeCell ref="A565:F565"/>
    <mergeCell ref="A566:F566"/>
    <mergeCell ref="A567:F567"/>
    <mergeCell ref="A568:F568"/>
    <mergeCell ref="A569:F569"/>
    <mergeCell ref="A545:G545"/>
    <mergeCell ref="A546:G546"/>
    <mergeCell ref="A547:G547"/>
    <mergeCell ref="A548:G548"/>
    <mergeCell ref="A549:G549"/>
    <mergeCell ref="A550:G550"/>
    <mergeCell ref="A551:G551"/>
    <mergeCell ref="A552:G552"/>
    <mergeCell ref="A553:G553"/>
    <mergeCell ref="A554:G554"/>
    <mergeCell ref="A555:G555"/>
    <mergeCell ref="A556:G556"/>
    <mergeCell ref="A557:G557"/>
    <mergeCell ref="A558:G558"/>
    <mergeCell ref="A559:G559"/>
    <mergeCell ref="A560:G560"/>
    <mergeCell ref="A561:G561"/>
    <mergeCell ref="A473:H473"/>
    <mergeCell ref="A475:H475"/>
    <mergeCell ref="A476:H476"/>
    <mergeCell ref="A477:H477"/>
    <mergeCell ref="A479:H479"/>
    <mergeCell ref="A481:H481"/>
    <mergeCell ref="A483:H483"/>
    <mergeCell ref="A461:G461"/>
    <mergeCell ref="A462:G462"/>
    <mergeCell ref="A463:G463"/>
    <mergeCell ref="A464:G464"/>
    <mergeCell ref="A465:G465"/>
    <mergeCell ref="A467:H467"/>
    <mergeCell ref="A469:H469"/>
    <mergeCell ref="A470:H470"/>
    <mergeCell ref="A493:G493"/>
    <mergeCell ref="A494:G494"/>
    <mergeCell ref="A495:G495"/>
    <mergeCell ref="A496:G496"/>
    <mergeCell ref="A489:G489"/>
    <mergeCell ref="A503:G503"/>
    <mergeCell ref="A504:G504"/>
    <mergeCell ref="A505:G505"/>
    <mergeCell ref="A506:G506"/>
    <mergeCell ref="A507:G507"/>
    <mergeCell ref="A508:G508"/>
    <mergeCell ref="A295:G295"/>
    <mergeCell ref="A306:G306"/>
    <mergeCell ref="A3:H3"/>
    <mergeCell ref="A50:H50"/>
    <mergeCell ref="A6:H6"/>
    <mergeCell ref="A8:H8"/>
    <mergeCell ref="A10:H10"/>
    <mergeCell ref="A151:H151"/>
    <mergeCell ref="A153:H153"/>
    <mergeCell ref="A156:B156"/>
    <mergeCell ref="A144:G144"/>
    <mergeCell ref="A145:G145"/>
    <mergeCell ref="A146:G146"/>
    <mergeCell ref="A147:G147"/>
    <mergeCell ref="A110:H110"/>
    <mergeCell ref="A112:H112"/>
    <mergeCell ref="A114:H114"/>
    <mergeCell ref="A141:H141"/>
    <mergeCell ref="A116:G116"/>
    <mergeCell ref="A117:G117"/>
    <mergeCell ref="A118:G118"/>
    <mergeCell ref="A119:G119"/>
    <mergeCell ref="A120:G120"/>
    <mergeCell ref="A121:G121"/>
    <mergeCell ref="A122:G122"/>
    <mergeCell ref="B16:C16"/>
    <mergeCell ref="A12:H12"/>
    <mergeCell ref="A65:H65"/>
    <mergeCell ref="A78:H78"/>
    <mergeCell ref="A82:H82"/>
    <mergeCell ref="A92:G92"/>
    <mergeCell ref="A223:G223"/>
    <mergeCell ref="A224:G224"/>
    <mergeCell ref="A182:G182"/>
    <mergeCell ref="A460:G460"/>
    <mergeCell ref="A449:H449"/>
    <mergeCell ref="A451:H451"/>
    <mergeCell ref="A453:G453"/>
    <mergeCell ref="A454:G454"/>
    <mergeCell ref="A455:G455"/>
    <mergeCell ref="A456:G456"/>
    <mergeCell ref="A457:G457"/>
    <mergeCell ref="A458:G458"/>
    <mergeCell ref="A459:G459"/>
    <mergeCell ref="A90:H90"/>
    <mergeCell ref="A86:H86"/>
    <mergeCell ref="A88:H88"/>
    <mergeCell ref="A75:H75"/>
    <mergeCell ref="A76:H76"/>
    <mergeCell ref="A80:H80"/>
    <mergeCell ref="A84:H84"/>
    <mergeCell ref="A73:H73"/>
    <mergeCell ref="A131:G131"/>
    <mergeCell ref="A132:G132"/>
    <mergeCell ref="A133:G133"/>
    <mergeCell ref="A134:G134"/>
    <mergeCell ref="A135:G135"/>
    <mergeCell ref="A126:G126"/>
    <mergeCell ref="A139:G139"/>
    <mergeCell ref="A190:H190"/>
    <mergeCell ref="B24:C24"/>
    <mergeCell ref="B32:C32"/>
    <mergeCell ref="B38:C38"/>
    <mergeCell ref="B44:C44"/>
    <mergeCell ref="A67:H67"/>
    <mergeCell ref="A53:H53"/>
    <mergeCell ref="A588:F588"/>
    <mergeCell ref="A589:F589"/>
    <mergeCell ref="A590:F590"/>
    <mergeCell ref="A591:F591"/>
    <mergeCell ref="A664:G664"/>
    <mergeCell ref="A665:G665"/>
    <mergeCell ref="A666:G666"/>
    <mergeCell ref="A667:G667"/>
    <mergeCell ref="A668:G668"/>
    <mergeCell ref="A655:G655"/>
    <mergeCell ref="A656:G656"/>
    <mergeCell ref="A657:G657"/>
    <mergeCell ref="A658:G658"/>
    <mergeCell ref="A659:G659"/>
    <mergeCell ref="A592:F592"/>
    <mergeCell ref="A593:F593"/>
    <mergeCell ref="A708:H708"/>
    <mergeCell ref="A709:H709"/>
    <mergeCell ref="A679:H679"/>
    <mergeCell ref="A680:H680"/>
    <mergeCell ref="A678:H678"/>
    <mergeCell ref="A707:H707"/>
    <mergeCell ref="A660:G660"/>
    <mergeCell ref="A661:G661"/>
    <mergeCell ref="A662:G662"/>
    <mergeCell ref="A663:G663"/>
    <mergeCell ref="A653:H653"/>
    <mergeCell ref="A621:G621"/>
    <mergeCell ref="A622:G622"/>
    <mergeCell ref="A623:G623"/>
    <mergeCell ref="A624:G624"/>
    <mergeCell ref="A626:G626"/>
    <mergeCell ref="A628:H628"/>
    <mergeCell ref="A633:H633"/>
    <mergeCell ref="A630:H630"/>
    <mergeCell ref="A710:H710"/>
    <mergeCell ref="A795:H795"/>
    <mergeCell ref="A796:G796"/>
    <mergeCell ref="A797:G797"/>
    <mergeCell ref="A798:G798"/>
    <mergeCell ref="A799:G799"/>
    <mergeCell ref="A800:G800"/>
    <mergeCell ref="A827:G827"/>
    <mergeCell ref="A828:G828"/>
    <mergeCell ref="A829:G829"/>
    <mergeCell ref="A817:H817"/>
    <mergeCell ref="A818:G818"/>
    <mergeCell ref="A819:G819"/>
    <mergeCell ref="A820:G820"/>
    <mergeCell ref="A822:H822"/>
    <mergeCell ref="A823:G823"/>
    <mergeCell ref="A804:G804"/>
    <mergeCell ref="A805:G805"/>
    <mergeCell ref="A806:G806"/>
    <mergeCell ref="A807:G807"/>
    <mergeCell ref="A808:G808"/>
    <mergeCell ref="A809:G809"/>
    <mergeCell ref="A810:G810"/>
    <mergeCell ref="A811:G811"/>
    <mergeCell ref="A812:G812"/>
    <mergeCell ref="A813:G813"/>
    <mergeCell ref="A790:H790"/>
    <mergeCell ref="A762:G762"/>
    <mergeCell ref="A775:H775"/>
    <mergeCell ref="A776:B776"/>
    <mergeCell ref="A860:H860"/>
    <mergeCell ref="A841:G841"/>
    <mergeCell ref="A854:G854"/>
    <mergeCell ref="A842:G842"/>
    <mergeCell ref="A730:G730"/>
    <mergeCell ref="A731:G731"/>
    <mergeCell ref="A732:G732"/>
    <mergeCell ref="A733:G733"/>
    <mergeCell ref="A734:G734"/>
    <mergeCell ref="A735:G735"/>
    <mergeCell ref="A737:G737"/>
    <mergeCell ref="A738:G738"/>
    <mergeCell ref="A721:H721"/>
    <mergeCell ref="A723:G723"/>
    <mergeCell ref="A724:G724"/>
    <mergeCell ref="A725:G725"/>
    <mergeCell ref="A726:G726"/>
    <mergeCell ref="A727:G727"/>
    <mergeCell ref="A728:G728"/>
    <mergeCell ref="A760:G760"/>
    <mergeCell ref="A1181:H1181"/>
    <mergeCell ref="A1183:H1183"/>
    <mergeCell ref="A1185:H1185"/>
    <mergeCell ref="A1098:H1098"/>
    <mergeCell ref="A1099:H1099"/>
    <mergeCell ref="A1114:H1114"/>
    <mergeCell ref="A1116:H1116"/>
    <mergeCell ref="A1118:H1118"/>
    <mergeCell ref="A1127:H1127"/>
    <mergeCell ref="B1120:C1120"/>
    <mergeCell ref="B1121:C1121"/>
    <mergeCell ref="B1122:C1122"/>
    <mergeCell ref="B1123:C1123"/>
    <mergeCell ref="B1124:C1124"/>
    <mergeCell ref="B1125:C1125"/>
    <mergeCell ref="B1126:C1126"/>
    <mergeCell ref="A1141:H1141"/>
    <mergeCell ref="A1143:H1143"/>
    <mergeCell ref="A1139:H1139"/>
    <mergeCell ref="A1137:H1137"/>
    <mergeCell ref="B1066:D1066"/>
    <mergeCell ref="B1067:D1067"/>
    <mergeCell ref="A1071:H1071"/>
    <mergeCell ref="A1073:H1073"/>
    <mergeCell ref="A1048:H1048"/>
    <mergeCell ref="A1050:H1050"/>
    <mergeCell ref="A1051:H1051"/>
    <mergeCell ref="B1053:C1053"/>
    <mergeCell ref="B1054:D1054"/>
    <mergeCell ref="B1055:D1055"/>
    <mergeCell ref="B1056:D1056"/>
    <mergeCell ref="B1057:D1057"/>
    <mergeCell ref="A1093:H1093"/>
    <mergeCell ref="A1094:H1094"/>
    <mergeCell ref="A1095:H1095"/>
    <mergeCell ref="A1096:H1096"/>
    <mergeCell ref="A1097:H1097"/>
    <mergeCell ref="A1133:H1133"/>
    <mergeCell ref="A1135:H1135"/>
    <mergeCell ref="A1129:H1129"/>
    <mergeCell ref="A1131:H1131"/>
    <mergeCell ref="A1074:H1074"/>
    <mergeCell ref="A1076:H1076"/>
    <mergeCell ref="A1077:H1077"/>
    <mergeCell ref="A1079:H1079"/>
    <mergeCell ref="A1080:H1080"/>
    <mergeCell ref="A1082:H1082"/>
    <mergeCell ref="A1083:H1083"/>
    <mergeCell ref="A1084:H1084"/>
    <mergeCell ref="A1086:H1086"/>
    <mergeCell ref="A1059:H1059"/>
    <mergeCell ref="A1060:H1060"/>
    <mergeCell ref="A1062:H1062"/>
    <mergeCell ref="A1064:H1064"/>
    <mergeCell ref="A1069:H1069"/>
    <mergeCell ref="A1089:H1089"/>
    <mergeCell ref="A1087:H1087"/>
    <mergeCell ref="A1088:H1088"/>
    <mergeCell ref="A1091:H1091"/>
    <mergeCell ref="A1145:H1145"/>
    <mergeCell ref="A1061:H1061"/>
    <mergeCell ref="A1179:H1179"/>
    <mergeCell ref="A1147:H1150"/>
    <mergeCell ref="A1173:H1174"/>
    <mergeCell ref="DI343:DO343"/>
    <mergeCell ref="DP343:DV343"/>
    <mergeCell ref="DW343:EC343"/>
    <mergeCell ref="ED343:EJ343"/>
    <mergeCell ref="EK343:EQ343"/>
    <mergeCell ref="ER343:EX343"/>
    <mergeCell ref="EY343:FE343"/>
    <mergeCell ref="FF343:FL343"/>
    <mergeCell ref="FM343:FS343"/>
    <mergeCell ref="FT343:FZ343"/>
    <mergeCell ref="GA343:GG343"/>
    <mergeCell ref="GH343:GN343"/>
    <mergeCell ref="GO343:GU343"/>
    <mergeCell ref="GV343:HB343"/>
    <mergeCell ref="HC343:HI343"/>
    <mergeCell ref="HJ343:HP343"/>
    <mergeCell ref="HQ343:HW343"/>
    <mergeCell ref="HX343:ID343"/>
    <mergeCell ref="A852:G852"/>
    <mergeCell ref="A572:F572"/>
    <mergeCell ref="A573:F573"/>
    <mergeCell ref="A574:F574"/>
    <mergeCell ref="A575:F575"/>
    <mergeCell ref="A570:F570"/>
    <mergeCell ref="A571:F571"/>
    <mergeCell ref="A522:H522"/>
    <mergeCell ref="A563:H563"/>
    <mergeCell ref="A939:H939"/>
    <mergeCell ref="A930:G930"/>
    <mergeCell ref="A931:G931"/>
    <mergeCell ref="A932:G932"/>
    <mergeCell ref="A933:G933"/>
    <mergeCell ref="A934:G934"/>
    <mergeCell ref="A935:G935"/>
    <mergeCell ref="A936:G936"/>
    <mergeCell ref="A937:G937"/>
    <mergeCell ref="A917:G917"/>
    <mergeCell ref="A922:G922"/>
    <mergeCell ref="A923:G923"/>
    <mergeCell ref="A906:G906"/>
    <mergeCell ref="A907:G907"/>
    <mergeCell ref="A908:G908"/>
    <mergeCell ref="A897:G897"/>
    <mergeCell ref="A898:G898"/>
    <mergeCell ref="A899:G899"/>
    <mergeCell ref="A900:G900"/>
    <mergeCell ref="A901:G901"/>
    <mergeCell ref="A902:G902"/>
    <mergeCell ref="A903:G903"/>
    <mergeCell ref="A904:G904"/>
    <mergeCell ref="A889:G889"/>
    <mergeCell ref="A890:G890"/>
    <mergeCell ref="A891:G891"/>
    <mergeCell ref="A892:G892"/>
    <mergeCell ref="A893:G893"/>
    <mergeCell ref="A894:G894"/>
    <mergeCell ref="A895:G895"/>
    <mergeCell ref="A918:G918"/>
    <mergeCell ref="A919:G919"/>
    <mergeCell ref="A924:G924"/>
    <mergeCell ref="A925:G925"/>
    <mergeCell ref="A926:G926"/>
    <mergeCell ref="A927:G927"/>
    <mergeCell ref="A886:G886"/>
    <mergeCell ref="GV342:HB342"/>
    <mergeCell ref="HC342:HI342"/>
    <mergeCell ref="HJ342:HP342"/>
    <mergeCell ref="HQ342:HW342"/>
    <mergeCell ref="HX342:ID342"/>
    <mergeCell ref="IE342:IK342"/>
    <mergeCell ref="IL342:IR342"/>
    <mergeCell ref="IS342:IY342"/>
    <mergeCell ref="IZ342:JF342"/>
    <mergeCell ref="EK342:EQ342"/>
    <mergeCell ref="ER342:EX342"/>
    <mergeCell ref="EY342:FE342"/>
    <mergeCell ref="FF342:FL342"/>
    <mergeCell ref="FM342:FS342"/>
    <mergeCell ref="FT342:FZ342"/>
    <mergeCell ref="GA342:GG342"/>
    <mergeCell ref="GH342:GN342"/>
    <mergeCell ref="GO342:GU342"/>
    <mergeCell ref="BZ342:CF342"/>
    <mergeCell ref="CG342:CM342"/>
    <mergeCell ref="CN342:CT342"/>
    <mergeCell ref="CU342:DA342"/>
    <mergeCell ref="DB342:DH342"/>
    <mergeCell ref="DI342:DO342"/>
    <mergeCell ref="DP342:DV342"/>
    <mergeCell ref="DW342:EC342"/>
    <mergeCell ref="ED342:EJ342"/>
    <mergeCell ref="O342:U342"/>
    <mergeCell ref="V342:AB342"/>
    <mergeCell ref="AC342:AI342"/>
    <mergeCell ref="AJ342:AP342"/>
    <mergeCell ref="AQ342:AW342"/>
    <mergeCell ref="AX342:BD342"/>
    <mergeCell ref="BE342:BK342"/>
    <mergeCell ref="BL342:BR342"/>
    <mergeCell ref="BS342:BY342"/>
    <mergeCell ref="QN342:QT342"/>
    <mergeCell ref="QU342:RA342"/>
    <mergeCell ref="RB342:RH342"/>
    <mergeCell ref="RI342:RO342"/>
    <mergeCell ref="RP342:RV342"/>
    <mergeCell ref="RW342:SC342"/>
    <mergeCell ref="SD342:SJ342"/>
    <mergeCell ref="SK342:SQ342"/>
    <mergeCell ref="SR342:SX342"/>
    <mergeCell ref="OC342:OI342"/>
    <mergeCell ref="OJ342:OP342"/>
    <mergeCell ref="OQ342:OW342"/>
    <mergeCell ref="OX342:PD342"/>
    <mergeCell ref="PE342:PK342"/>
    <mergeCell ref="PL342:PR342"/>
    <mergeCell ref="PS342:PY342"/>
    <mergeCell ref="PZ342:QF342"/>
    <mergeCell ref="QG342:QM342"/>
    <mergeCell ref="LR342:LX342"/>
    <mergeCell ref="LY342:ME342"/>
    <mergeCell ref="MF342:ML342"/>
    <mergeCell ref="MM342:MS342"/>
    <mergeCell ref="MT342:MZ342"/>
    <mergeCell ref="NA342:NG342"/>
    <mergeCell ref="NH342:NN342"/>
    <mergeCell ref="NO342:NU342"/>
    <mergeCell ref="NV342:OB342"/>
    <mergeCell ref="JG342:JM342"/>
    <mergeCell ref="JN342:JT342"/>
    <mergeCell ref="JU342:KA342"/>
    <mergeCell ref="KB342:KH342"/>
    <mergeCell ref="KI342:KO342"/>
    <mergeCell ref="KP342:KV342"/>
    <mergeCell ref="KW342:LC342"/>
    <mergeCell ref="LD342:LJ342"/>
    <mergeCell ref="LK342:LQ342"/>
    <mergeCell ref="AAF342:AAL342"/>
    <mergeCell ref="AAM342:AAS342"/>
    <mergeCell ref="AAT342:AAZ342"/>
    <mergeCell ref="ABA342:ABG342"/>
    <mergeCell ref="ABH342:ABN342"/>
    <mergeCell ref="ABO342:ABU342"/>
    <mergeCell ref="ABV342:ACB342"/>
    <mergeCell ref="ACC342:ACI342"/>
    <mergeCell ref="ACJ342:ACP342"/>
    <mergeCell ref="XU342:YA342"/>
    <mergeCell ref="YB342:YH342"/>
    <mergeCell ref="YI342:YO342"/>
    <mergeCell ref="YP342:YV342"/>
    <mergeCell ref="YW342:ZC342"/>
    <mergeCell ref="ZD342:ZJ342"/>
    <mergeCell ref="ZK342:ZQ342"/>
    <mergeCell ref="ZR342:ZX342"/>
    <mergeCell ref="ZY342:AAE342"/>
    <mergeCell ref="VJ342:VP342"/>
    <mergeCell ref="VQ342:VW342"/>
    <mergeCell ref="VX342:WD342"/>
    <mergeCell ref="WE342:WK342"/>
    <mergeCell ref="WL342:WR342"/>
    <mergeCell ref="WS342:WY342"/>
    <mergeCell ref="WZ342:XF342"/>
    <mergeCell ref="XG342:XM342"/>
    <mergeCell ref="XN342:XT342"/>
    <mergeCell ref="SY342:TE342"/>
    <mergeCell ref="TF342:TL342"/>
    <mergeCell ref="TM342:TS342"/>
    <mergeCell ref="TT342:TZ342"/>
    <mergeCell ref="UA342:UG342"/>
    <mergeCell ref="UH342:UN342"/>
    <mergeCell ref="UO342:UU342"/>
    <mergeCell ref="UV342:VB342"/>
    <mergeCell ref="VC342:VI342"/>
    <mergeCell ref="AJX342:AKD342"/>
    <mergeCell ref="AKE342:AKK342"/>
    <mergeCell ref="AKL342:AKR342"/>
    <mergeCell ref="AKS342:AKY342"/>
    <mergeCell ref="AKZ342:ALF342"/>
    <mergeCell ref="ALG342:ALM342"/>
    <mergeCell ref="ALN342:ALT342"/>
    <mergeCell ref="ALU342:AMA342"/>
    <mergeCell ref="AMB342:AMH342"/>
    <mergeCell ref="AHM342:AHS342"/>
    <mergeCell ref="AHT342:AHZ342"/>
    <mergeCell ref="AIA342:AIG342"/>
    <mergeCell ref="AIH342:AIN342"/>
    <mergeCell ref="AIO342:AIU342"/>
    <mergeCell ref="AIV342:AJB342"/>
    <mergeCell ref="AJC342:AJI342"/>
    <mergeCell ref="AJJ342:AJP342"/>
    <mergeCell ref="AJQ342:AJW342"/>
    <mergeCell ref="AFB342:AFH342"/>
    <mergeCell ref="AFI342:AFO342"/>
    <mergeCell ref="AFP342:AFV342"/>
    <mergeCell ref="AFW342:AGC342"/>
    <mergeCell ref="AGD342:AGJ342"/>
    <mergeCell ref="AGK342:AGQ342"/>
    <mergeCell ref="AGR342:AGX342"/>
    <mergeCell ref="AGY342:AHE342"/>
    <mergeCell ref="AHF342:AHL342"/>
    <mergeCell ref="ACQ342:ACW342"/>
    <mergeCell ref="ACX342:ADD342"/>
    <mergeCell ref="ADE342:ADK342"/>
    <mergeCell ref="ADL342:ADR342"/>
    <mergeCell ref="ADS342:ADY342"/>
    <mergeCell ref="ADZ342:AEF342"/>
    <mergeCell ref="AEG342:AEM342"/>
    <mergeCell ref="AEN342:AET342"/>
    <mergeCell ref="AEU342:AFA342"/>
    <mergeCell ref="ATP342:ATV342"/>
    <mergeCell ref="ATW342:AUC342"/>
    <mergeCell ref="AUD342:AUJ342"/>
    <mergeCell ref="AUK342:AUQ342"/>
    <mergeCell ref="AUR342:AUX342"/>
    <mergeCell ref="AUY342:AVE342"/>
    <mergeCell ref="AVF342:AVL342"/>
    <mergeCell ref="AVM342:AVS342"/>
    <mergeCell ref="AVT342:AVZ342"/>
    <mergeCell ref="ARE342:ARK342"/>
    <mergeCell ref="ARL342:ARR342"/>
    <mergeCell ref="ARS342:ARY342"/>
    <mergeCell ref="ARZ342:ASF342"/>
    <mergeCell ref="ASG342:ASM342"/>
    <mergeCell ref="ASN342:AST342"/>
    <mergeCell ref="ASU342:ATA342"/>
    <mergeCell ref="ATB342:ATH342"/>
    <mergeCell ref="ATI342:ATO342"/>
    <mergeCell ref="AOT342:AOZ342"/>
    <mergeCell ref="APA342:APG342"/>
    <mergeCell ref="APH342:APN342"/>
    <mergeCell ref="APO342:APU342"/>
    <mergeCell ref="APV342:AQB342"/>
    <mergeCell ref="AQC342:AQI342"/>
    <mergeCell ref="AQJ342:AQP342"/>
    <mergeCell ref="AQQ342:AQW342"/>
    <mergeCell ref="AQX342:ARD342"/>
    <mergeCell ref="AMI342:AMO342"/>
    <mergeCell ref="AMP342:AMV342"/>
    <mergeCell ref="AMW342:ANC342"/>
    <mergeCell ref="AND342:ANJ342"/>
    <mergeCell ref="ANK342:ANQ342"/>
    <mergeCell ref="ANR342:ANX342"/>
    <mergeCell ref="ANY342:AOE342"/>
    <mergeCell ref="AOF342:AOL342"/>
    <mergeCell ref="AOM342:AOS342"/>
    <mergeCell ref="BDH342:BDN342"/>
    <mergeCell ref="BDO342:BDU342"/>
    <mergeCell ref="BDV342:BEB342"/>
    <mergeCell ref="BEC342:BEI342"/>
    <mergeCell ref="BEJ342:BEP342"/>
    <mergeCell ref="BEQ342:BEW342"/>
    <mergeCell ref="BEX342:BFD342"/>
    <mergeCell ref="BFE342:BFK342"/>
    <mergeCell ref="BFL342:BFR342"/>
    <mergeCell ref="BAW342:BBC342"/>
    <mergeCell ref="BBD342:BBJ342"/>
    <mergeCell ref="BBK342:BBQ342"/>
    <mergeCell ref="BBR342:BBX342"/>
    <mergeCell ref="BBY342:BCE342"/>
    <mergeCell ref="BCF342:BCL342"/>
    <mergeCell ref="BCM342:BCS342"/>
    <mergeCell ref="BCT342:BCZ342"/>
    <mergeCell ref="BDA342:BDG342"/>
    <mergeCell ref="AYL342:AYR342"/>
    <mergeCell ref="AYS342:AYY342"/>
    <mergeCell ref="AYZ342:AZF342"/>
    <mergeCell ref="AZG342:AZM342"/>
    <mergeCell ref="AZN342:AZT342"/>
    <mergeCell ref="AZU342:BAA342"/>
    <mergeCell ref="BAB342:BAH342"/>
    <mergeCell ref="BAI342:BAO342"/>
    <mergeCell ref="BAP342:BAV342"/>
    <mergeCell ref="AWA342:AWG342"/>
    <mergeCell ref="AWH342:AWN342"/>
    <mergeCell ref="AWO342:AWU342"/>
    <mergeCell ref="AWV342:AXB342"/>
    <mergeCell ref="AXC342:AXI342"/>
    <mergeCell ref="AXJ342:AXP342"/>
    <mergeCell ref="AXQ342:AXW342"/>
    <mergeCell ref="AXX342:AYD342"/>
    <mergeCell ref="AYE342:AYK342"/>
    <mergeCell ref="BMZ342:BNF342"/>
    <mergeCell ref="BNG342:BNM342"/>
    <mergeCell ref="BNN342:BNT342"/>
    <mergeCell ref="BNU342:BOA342"/>
    <mergeCell ref="BOB342:BOH342"/>
    <mergeCell ref="BOI342:BOO342"/>
    <mergeCell ref="BOP342:BOV342"/>
    <mergeCell ref="BOW342:BPC342"/>
    <mergeCell ref="BPD342:BPJ342"/>
    <mergeCell ref="BKO342:BKU342"/>
    <mergeCell ref="BKV342:BLB342"/>
    <mergeCell ref="BLC342:BLI342"/>
    <mergeCell ref="BLJ342:BLP342"/>
    <mergeCell ref="BLQ342:BLW342"/>
    <mergeCell ref="BLX342:BMD342"/>
    <mergeCell ref="BME342:BMK342"/>
    <mergeCell ref="BML342:BMR342"/>
    <mergeCell ref="BMS342:BMY342"/>
    <mergeCell ref="BID342:BIJ342"/>
    <mergeCell ref="BIK342:BIQ342"/>
    <mergeCell ref="BIR342:BIX342"/>
    <mergeCell ref="BIY342:BJE342"/>
    <mergeCell ref="BJF342:BJL342"/>
    <mergeCell ref="BJM342:BJS342"/>
    <mergeCell ref="BJT342:BJZ342"/>
    <mergeCell ref="BKA342:BKG342"/>
    <mergeCell ref="BKH342:BKN342"/>
    <mergeCell ref="BFS342:BFY342"/>
    <mergeCell ref="BFZ342:BGF342"/>
    <mergeCell ref="BGG342:BGM342"/>
    <mergeCell ref="BGN342:BGT342"/>
    <mergeCell ref="BGU342:BHA342"/>
    <mergeCell ref="BHB342:BHH342"/>
    <mergeCell ref="BHI342:BHO342"/>
    <mergeCell ref="BHP342:BHV342"/>
    <mergeCell ref="BHW342:BIC342"/>
    <mergeCell ref="BWR342:BWX342"/>
    <mergeCell ref="BWY342:BXE342"/>
    <mergeCell ref="BXF342:BXL342"/>
    <mergeCell ref="BXM342:BXS342"/>
    <mergeCell ref="BXT342:BXZ342"/>
    <mergeCell ref="BYA342:BYG342"/>
    <mergeCell ref="BYH342:BYN342"/>
    <mergeCell ref="BYO342:BYU342"/>
    <mergeCell ref="BYV342:BZB342"/>
    <mergeCell ref="BUG342:BUM342"/>
    <mergeCell ref="BUN342:BUT342"/>
    <mergeCell ref="BUU342:BVA342"/>
    <mergeCell ref="BVB342:BVH342"/>
    <mergeCell ref="BVI342:BVO342"/>
    <mergeCell ref="BVP342:BVV342"/>
    <mergeCell ref="BVW342:BWC342"/>
    <mergeCell ref="BWD342:BWJ342"/>
    <mergeCell ref="BWK342:BWQ342"/>
    <mergeCell ref="BRV342:BSB342"/>
    <mergeCell ref="BSC342:BSI342"/>
    <mergeCell ref="BSJ342:BSP342"/>
    <mergeCell ref="BSQ342:BSW342"/>
    <mergeCell ref="BSX342:BTD342"/>
    <mergeCell ref="BTE342:BTK342"/>
    <mergeCell ref="BTL342:BTR342"/>
    <mergeCell ref="BTS342:BTY342"/>
    <mergeCell ref="BTZ342:BUF342"/>
    <mergeCell ref="BPK342:BPQ342"/>
    <mergeCell ref="BPR342:BPX342"/>
    <mergeCell ref="BPY342:BQE342"/>
    <mergeCell ref="BQF342:BQL342"/>
    <mergeCell ref="BQM342:BQS342"/>
    <mergeCell ref="BQT342:BQZ342"/>
    <mergeCell ref="BRA342:BRG342"/>
    <mergeCell ref="BRH342:BRN342"/>
    <mergeCell ref="BRO342:BRU342"/>
    <mergeCell ref="CGJ342:CGP342"/>
    <mergeCell ref="CGQ342:CGW342"/>
    <mergeCell ref="CGX342:CHD342"/>
    <mergeCell ref="CHE342:CHK342"/>
    <mergeCell ref="CHL342:CHR342"/>
    <mergeCell ref="CHS342:CHY342"/>
    <mergeCell ref="CHZ342:CIF342"/>
    <mergeCell ref="CIG342:CIM342"/>
    <mergeCell ref="CIN342:CIT342"/>
    <mergeCell ref="CDY342:CEE342"/>
    <mergeCell ref="CEF342:CEL342"/>
    <mergeCell ref="CEM342:CES342"/>
    <mergeCell ref="CET342:CEZ342"/>
    <mergeCell ref="CFA342:CFG342"/>
    <mergeCell ref="CFH342:CFN342"/>
    <mergeCell ref="CFO342:CFU342"/>
    <mergeCell ref="CFV342:CGB342"/>
    <mergeCell ref="CGC342:CGI342"/>
    <mergeCell ref="CBN342:CBT342"/>
    <mergeCell ref="CBU342:CCA342"/>
    <mergeCell ref="CCB342:CCH342"/>
    <mergeCell ref="CCI342:CCO342"/>
    <mergeCell ref="CCP342:CCV342"/>
    <mergeCell ref="CCW342:CDC342"/>
    <mergeCell ref="CDD342:CDJ342"/>
    <mergeCell ref="CDK342:CDQ342"/>
    <mergeCell ref="CDR342:CDX342"/>
    <mergeCell ref="BZC342:BZI342"/>
    <mergeCell ref="BZJ342:BZP342"/>
    <mergeCell ref="BZQ342:BZW342"/>
    <mergeCell ref="BZX342:CAD342"/>
    <mergeCell ref="CAE342:CAK342"/>
    <mergeCell ref="CAL342:CAR342"/>
    <mergeCell ref="CAS342:CAY342"/>
    <mergeCell ref="CAZ342:CBF342"/>
    <mergeCell ref="CBG342:CBM342"/>
    <mergeCell ref="CQB342:CQH342"/>
    <mergeCell ref="CQI342:CQO342"/>
    <mergeCell ref="CQP342:CQV342"/>
    <mergeCell ref="CQW342:CRC342"/>
    <mergeCell ref="CRD342:CRJ342"/>
    <mergeCell ref="CRK342:CRQ342"/>
    <mergeCell ref="CRR342:CRX342"/>
    <mergeCell ref="CRY342:CSE342"/>
    <mergeCell ref="CSF342:CSL342"/>
    <mergeCell ref="CNQ342:CNW342"/>
    <mergeCell ref="CNX342:COD342"/>
    <mergeCell ref="COE342:COK342"/>
    <mergeCell ref="COL342:COR342"/>
    <mergeCell ref="COS342:COY342"/>
    <mergeCell ref="COZ342:CPF342"/>
    <mergeCell ref="CPG342:CPM342"/>
    <mergeCell ref="CPN342:CPT342"/>
    <mergeCell ref="CPU342:CQA342"/>
    <mergeCell ref="CLF342:CLL342"/>
    <mergeCell ref="CLM342:CLS342"/>
    <mergeCell ref="CLT342:CLZ342"/>
    <mergeCell ref="CMA342:CMG342"/>
    <mergeCell ref="CMH342:CMN342"/>
    <mergeCell ref="CMO342:CMU342"/>
    <mergeCell ref="CMV342:CNB342"/>
    <mergeCell ref="CNC342:CNI342"/>
    <mergeCell ref="CNJ342:CNP342"/>
    <mergeCell ref="CIU342:CJA342"/>
    <mergeCell ref="CJB342:CJH342"/>
    <mergeCell ref="CJI342:CJO342"/>
    <mergeCell ref="CJP342:CJV342"/>
    <mergeCell ref="CJW342:CKC342"/>
    <mergeCell ref="CKD342:CKJ342"/>
    <mergeCell ref="CKK342:CKQ342"/>
    <mergeCell ref="CKR342:CKX342"/>
    <mergeCell ref="CKY342:CLE342"/>
    <mergeCell ref="CZT342:CZZ342"/>
    <mergeCell ref="DAA342:DAG342"/>
    <mergeCell ref="DAH342:DAN342"/>
    <mergeCell ref="DAO342:DAU342"/>
    <mergeCell ref="DAV342:DBB342"/>
    <mergeCell ref="DBC342:DBI342"/>
    <mergeCell ref="DBJ342:DBP342"/>
    <mergeCell ref="DBQ342:DBW342"/>
    <mergeCell ref="DBX342:DCD342"/>
    <mergeCell ref="CXI342:CXO342"/>
    <mergeCell ref="CXP342:CXV342"/>
    <mergeCell ref="CXW342:CYC342"/>
    <mergeCell ref="CYD342:CYJ342"/>
    <mergeCell ref="CYK342:CYQ342"/>
    <mergeCell ref="CYR342:CYX342"/>
    <mergeCell ref="CYY342:CZE342"/>
    <mergeCell ref="CZF342:CZL342"/>
    <mergeCell ref="CZM342:CZS342"/>
    <mergeCell ref="CUX342:CVD342"/>
    <mergeCell ref="CVE342:CVK342"/>
    <mergeCell ref="CVL342:CVR342"/>
    <mergeCell ref="CVS342:CVY342"/>
    <mergeCell ref="CVZ342:CWF342"/>
    <mergeCell ref="CWG342:CWM342"/>
    <mergeCell ref="CWN342:CWT342"/>
    <mergeCell ref="CWU342:CXA342"/>
    <mergeCell ref="CXB342:CXH342"/>
    <mergeCell ref="CSM342:CSS342"/>
    <mergeCell ref="CST342:CSZ342"/>
    <mergeCell ref="CTA342:CTG342"/>
    <mergeCell ref="CTH342:CTN342"/>
    <mergeCell ref="CTO342:CTU342"/>
    <mergeCell ref="CTV342:CUB342"/>
    <mergeCell ref="CUC342:CUI342"/>
    <mergeCell ref="CUJ342:CUP342"/>
    <mergeCell ref="CUQ342:CUW342"/>
    <mergeCell ref="DJL342:DJR342"/>
    <mergeCell ref="DJS342:DJY342"/>
    <mergeCell ref="DJZ342:DKF342"/>
    <mergeCell ref="DKG342:DKM342"/>
    <mergeCell ref="DKN342:DKT342"/>
    <mergeCell ref="DKU342:DLA342"/>
    <mergeCell ref="DLB342:DLH342"/>
    <mergeCell ref="DLI342:DLO342"/>
    <mergeCell ref="DLP342:DLV342"/>
    <mergeCell ref="DHA342:DHG342"/>
    <mergeCell ref="DHH342:DHN342"/>
    <mergeCell ref="DHO342:DHU342"/>
    <mergeCell ref="DHV342:DIB342"/>
    <mergeCell ref="DIC342:DII342"/>
    <mergeCell ref="DIJ342:DIP342"/>
    <mergeCell ref="DIQ342:DIW342"/>
    <mergeCell ref="DIX342:DJD342"/>
    <mergeCell ref="DJE342:DJK342"/>
    <mergeCell ref="DEP342:DEV342"/>
    <mergeCell ref="DEW342:DFC342"/>
    <mergeCell ref="DFD342:DFJ342"/>
    <mergeCell ref="DFK342:DFQ342"/>
    <mergeCell ref="DFR342:DFX342"/>
    <mergeCell ref="DFY342:DGE342"/>
    <mergeCell ref="DGF342:DGL342"/>
    <mergeCell ref="DGM342:DGS342"/>
    <mergeCell ref="DGT342:DGZ342"/>
    <mergeCell ref="DCE342:DCK342"/>
    <mergeCell ref="DCL342:DCR342"/>
    <mergeCell ref="DCS342:DCY342"/>
    <mergeCell ref="DCZ342:DDF342"/>
    <mergeCell ref="DDG342:DDM342"/>
    <mergeCell ref="DDN342:DDT342"/>
    <mergeCell ref="DDU342:DEA342"/>
    <mergeCell ref="DEB342:DEH342"/>
    <mergeCell ref="DEI342:DEO342"/>
    <mergeCell ref="DTD342:DTJ342"/>
    <mergeCell ref="DTK342:DTQ342"/>
    <mergeCell ref="DTR342:DTX342"/>
    <mergeCell ref="DTY342:DUE342"/>
    <mergeCell ref="DUF342:DUL342"/>
    <mergeCell ref="DUM342:DUS342"/>
    <mergeCell ref="DUT342:DUZ342"/>
    <mergeCell ref="DVA342:DVG342"/>
    <mergeCell ref="DVH342:DVN342"/>
    <mergeCell ref="DQS342:DQY342"/>
    <mergeCell ref="DQZ342:DRF342"/>
    <mergeCell ref="DRG342:DRM342"/>
    <mergeCell ref="DRN342:DRT342"/>
    <mergeCell ref="DRU342:DSA342"/>
    <mergeCell ref="DSB342:DSH342"/>
    <mergeCell ref="DSI342:DSO342"/>
    <mergeCell ref="DSP342:DSV342"/>
    <mergeCell ref="DSW342:DTC342"/>
    <mergeCell ref="DOH342:DON342"/>
    <mergeCell ref="DOO342:DOU342"/>
    <mergeCell ref="DOV342:DPB342"/>
    <mergeCell ref="DPC342:DPI342"/>
    <mergeCell ref="DPJ342:DPP342"/>
    <mergeCell ref="DPQ342:DPW342"/>
    <mergeCell ref="DPX342:DQD342"/>
    <mergeCell ref="DQE342:DQK342"/>
    <mergeCell ref="DQL342:DQR342"/>
    <mergeCell ref="DLW342:DMC342"/>
    <mergeCell ref="DMD342:DMJ342"/>
    <mergeCell ref="DMK342:DMQ342"/>
    <mergeCell ref="DMR342:DMX342"/>
    <mergeCell ref="DMY342:DNE342"/>
    <mergeCell ref="DNF342:DNL342"/>
    <mergeCell ref="DNM342:DNS342"/>
    <mergeCell ref="DNT342:DNZ342"/>
    <mergeCell ref="DOA342:DOG342"/>
    <mergeCell ref="ECV342:EDB342"/>
    <mergeCell ref="EDC342:EDI342"/>
    <mergeCell ref="EDJ342:EDP342"/>
    <mergeCell ref="EDQ342:EDW342"/>
    <mergeCell ref="EDX342:EED342"/>
    <mergeCell ref="EEE342:EEK342"/>
    <mergeCell ref="EEL342:EER342"/>
    <mergeCell ref="EES342:EEY342"/>
    <mergeCell ref="EEZ342:EFF342"/>
    <mergeCell ref="EAK342:EAQ342"/>
    <mergeCell ref="EAR342:EAX342"/>
    <mergeCell ref="EAY342:EBE342"/>
    <mergeCell ref="EBF342:EBL342"/>
    <mergeCell ref="EBM342:EBS342"/>
    <mergeCell ref="EBT342:EBZ342"/>
    <mergeCell ref="ECA342:ECG342"/>
    <mergeCell ref="ECH342:ECN342"/>
    <mergeCell ref="ECO342:ECU342"/>
    <mergeCell ref="DXZ342:DYF342"/>
    <mergeCell ref="DYG342:DYM342"/>
    <mergeCell ref="DYN342:DYT342"/>
    <mergeCell ref="DYU342:DZA342"/>
    <mergeCell ref="DZB342:DZH342"/>
    <mergeCell ref="DZI342:DZO342"/>
    <mergeCell ref="DZP342:DZV342"/>
    <mergeCell ref="DZW342:EAC342"/>
    <mergeCell ref="EAD342:EAJ342"/>
    <mergeCell ref="DVO342:DVU342"/>
    <mergeCell ref="DVV342:DWB342"/>
    <mergeCell ref="DWC342:DWI342"/>
    <mergeCell ref="DWJ342:DWP342"/>
    <mergeCell ref="DWQ342:DWW342"/>
    <mergeCell ref="DWX342:DXD342"/>
    <mergeCell ref="DXE342:DXK342"/>
    <mergeCell ref="DXL342:DXR342"/>
    <mergeCell ref="DXS342:DXY342"/>
    <mergeCell ref="EMN342:EMT342"/>
    <mergeCell ref="EMU342:ENA342"/>
    <mergeCell ref="ENB342:ENH342"/>
    <mergeCell ref="ENI342:ENO342"/>
    <mergeCell ref="ENP342:ENV342"/>
    <mergeCell ref="ENW342:EOC342"/>
    <mergeCell ref="EOD342:EOJ342"/>
    <mergeCell ref="EOK342:EOQ342"/>
    <mergeCell ref="EOR342:EOX342"/>
    <mergeCell ref="EKC342:EKI342"/>
    <mergeCell ref="EKJ342:EKP342"/>
    <mergeCell ref="EKQ342:EKW342"/>
    <mergeCell ref="EKX342:ELD342"/>
    <mergeCell ref="ELE342:ELK342"/>
    <mergeCell ref="ELL342:ELR342"/>
    <mergeCell ref="ELS342:ELY342"/>
    <mergeCell ref="ELZ342:EMF342"/>
    <mergeCell ref="EMG342:EMM342"/>
    <mergeCell ref="EHR342:EHX342"/>
    <mergeCell ref="EHY342:EIE342"/>
    <mergeCell ref="EIF342:EIL342"/>
    <mergeCell ref="EIM342:EIS342"/>
    <mergeCell ref="EIT342:EIZ342"/>
    <mergeCell ref="EJA342:EJG342"/>
    <mergeCell ref="EJH342:EJN342"/>
    <mergeCell ref="EJO342:EJU342"/>
    <mergeCell ref="EJV342:EKB342"/>
    <mergeCell ref="EFG342:EFM342"/>
    <mergeCell ref="EFN342:EFT342"/>
    <mergeCell ref="EFU342:EGA342"/>
    <mergeCell ref="EGB342:EGH342"/>
    <mergeCell ref="EGI342:EGO342"/>
    <mergeCell ref="EGP342:EGV342"/>
    <mergeCell ref="EGW342:EHC342"/>
    <mergeCell ref="EHD342:EHJ342"/>
    <mergeCell ref="EHK342:EHQ342"/>
    <mergeCell ref="EWF342:EWL342"/>
    <mergeCell ref="EWM342:EWS342"/>
    <mergeCell ref="EWT342:EWZ342"/>
    <mergeCell ref="EXA342:EXG342"/>
    <mergeCell ref="EXH342:EXN342"/>
    <mergeCell ref="EXO342:EXU342"/>
    <mergeCell ref="EXV342:EYB342"/>
    <mergeCell ref="EYC342:EYI342"/>
    <mergeCell ref="EYJ342:EYP342"/>
    <mergeCell ref="ETU342:EUA342"/>
    <mergeCell ref="EUB342:EUH342"/>
    <mergeCell ref="EUI342:EUO342"/>
    <mergeCell ref="EUP342:EUV342"/>
    <mergeCell ref="EUW342:EVC342"/>
    <mergeCell ref="EVD342:EVJ342"/>
    <mergeCell ref="EVK342:EVQ342"/>
    <mergeCell ref="EVR342:EVX342"/>
    <mergeCell ref="EVY342:EWE342"/>
    <mergeCell ref="ERJ342:ERP342"/>
    <mergeCell ref="ERQ342:ERW342"/>
    <mergeCell ref="ERX342:ESD342"/>
    <mergeCell ref="ESE342:ESK342"/>
    <mergeCell ref="ESL342:ESR342"/>
    <mergeCell ref="ESS342:ESY342"/>
    <mergeCell ref="ESZ342:ETF342"/>
    <mergeCell ref="ETG342:ETM342"/>
    <mergeCell ref="ETN342:ETT342"/>
    <mergeCell ref="EOY342:EPE342"/>
    <mergeCell ref="EPF342:EPL342"/>
    <mergeCell ref="EPM342:EPS342"/>
    <mergeCell ref="EPT342:EPZ342"/>
    <mergeCell ref="EQA342:EQG342"/>
    <mergeCell ref="EQH342:EQN342"/>
    <mergeCell ref="EQO342:EQU342"/>
    <mergeCell ref="EQV342:ERB342"/>
    <mergeCell ref="ERC342:ERI342"/>
    <mergeCell ref="FFX342:FGD342"/>
    <mergeCell ref="FGE342:FGK342"/>
    <mergeCell ref="FGL342:FGR342"/>
    <mergeCell ref="FGS342:FGY342"/>
    <mergeCell ref="FGZ342:FHF342"/>
    <mergeCell ref="FHG342:FHM342"/>
    <mergeCell ref="FHN342:FHT342"/>
    <mergeCell ref="FHU342:FIA342"/>
    <mergeCell ref="FIB342:FIH342"/>
    <mergeCell ref="FDM342:FDS342"/>
    <mergeCell ref="FDT342:FDZ342"/>
    <mergeCell ref="FEA342:FEG342"/>
    <mergeCell ref="FEH342:FEN342"/>
    <mergeCell ref="FEO342:FEU342"/>
    <mergeCell ref="FEV342:FFB342"/>
    <mergeCell ref="FFC342:FFI342"/>
    <mergeCell ref="FFJ342:FFP342"/>
    <mergeCell ref="FFQ342:FFW342"/>
    <mergeCell ref="FBB342:FBH342"/>
    <mergeCell ref="FBI342:FBO342"/>
    <mergeCell ref="FBP342:FBV342"/>
    <mergeCell ref="FBW342:FCC342"/>
    <mergeCell ref="FCD342:FCJ342"/>
    <mergeCell ref="FCK342:FCQ342"/>
    <mergeCell ref="FCR342:FCX342"/>
    <mergeCell ref="FCY342:FDE342"/>
    <mergeCell ref="FDF342:FDL342"/>
    <mergeCell ref="EYQ342:EYW342"/>
    <mergeCell ref="EYX342:EZD342"/>
    <mergeCell ref="EZE342:EZK342"/>
    <mergeCell ref="EZL342:EZR342"/>
    <mergeCell ref="EZS342:EZY342"/>
    <mergeCell ref="EZZ342:FAF342"/>
    <mergeCell ref="FAG342:FAM342"/>
    <mergeCell ref="FAN342:FAT342"/>
    <mergeCell ref="FAU342:FBA342"/>
    <mergeCell ref="FPP342:FPV342"/>
    <mergeCell ref="FPW342:FQC342"/>
    <mergeCell ref="FQD342:FQJ342"/>
    <mergeCell ref="FQK342:FQQ342"/>
    <mergeCell ref="FQR342:FQX342"/>
    <mergeCell ref="FQY342:FRE342"/>
    <mergeCell ref="FRF342:FRL342"/>
    <mergeCell ref="FRM342:FRS342"/>
    <mergeCell ref="FRT342:FRZ342"/>
    <mergeCell ref="FNE342:FNK342"/>
    <mergeCell ref="FNL342:FNR342"/>
    <mergeCell ref="FNS342:FNY342"/>
    <mergeCell ref="FNZ342:FOF342"/>
    <mergeCell ref="FOG342:FOM342"/>
    <mergeCell ref="FON342:FOT342"/>
    <mergeCell ref="FOU342:FPA342"/>
    <mergeCell ref="FPB342:FPH342"/>
    <mergeCell ref="FPI342:FPO342"/>
    <mergeCell ref="FKT342:FKZ342"/>
    <mergeCell ref="FLA342:FLG342"/>
    <mergeCell ref="FLH342:FLN342"/>
    <mergeCell ref="FLO342:FLU342"/>
    <mergeCell ref="FLV342:FMB342"/>
    <mergeCell ref="FMC342:FMI342"/>
    <mergeCell ref="FMJ342:FMP342"/>
    <mergeCell ref="FMQ342:FMW342"/>
    <mergeCell ref="FMX342:FND342"/>
    <mergeCell ref="FII342:FIO342"/>
    <mergeCell ref="FIP342:FIV342"/>
    <mergeCell ref="FIW342:FJC342"/>
    <mergeCell ref="FJD342:FJJ342"/>
    <mergeCell ref="FJK342:FJQ342"/>
    <mergeCell ref="FJR342:FJX342"/>
    <mergeCell ref="FJY342:FKE342"/>
    <mergeCell ref="FKF342:FKL342"/>
    <mergeCell ref="FKM342:FKS342"/>
    <mergeCell ref="FZH342:FZN342"/>
    <mergeCell ref="FZO342:FZU342"/>
    <mergeCell ref="FZV342:GAB342"/>
    <mergeCell ref="GAC342:GAI342"/>
    <mergeCell ref="GAJ342:GAP342"/>
    <mergeCell ref="GAQ342:GAW342"/>
    <mergeCell ref="GAX342:GBD342"/>
    <mergeCell ref="GBE342:GBK342"/>
    <mergeCell ref="GBL342:GBR342"/>
    <mergeCell ref="FWW342:FXC342"/>
    <mergeCell ref="FXD342:FXJ342"/>
    <mergeCell ref="FXK342:FXQ342"/>
    <mergeCell ref="FXR342:FXX342"/>
    <mergeCell ref="FXY342:FYE342"/>
    <mergeCell ref="FYF342:FYL342"/>
    <mergeCell ref="FYM342:FYS342"/>
    <mergeCell ref="FYT342:FYZ342"/>
    <mergeCell ref="FZA342:FZG342"/>
    <mergeCell ref="FUL342:FUR342"/>
    <mergeCell ref="FUS342:FUY342"/>
    <mergeCell ref="FUZ342:FVF342"/>
    <mergeCell ref="FVG342:FVM342"/>
    <mergeCell ref="FVN342:FVT342"/>
    <mergeCell ref="FVU342:FWA342"/>
    <mergeCell ref="FWB342:FWH342"/>
    <mergeCell ref="FWI342:FWO342"/>
    <mergeCell ref="FWP342:FWV342"/>
    <mergeCell ref="FSA342:FSG342"/>
    <mergeCell ref="FSH342:FSN342"/>
    <mergeCell ref="FSO342:FSU342"/>
    <mergeCell ref="FSV342:FTB342"/>
    <mergeCell ref="FTC342:FTI342"/>
    <mergeCell ref="FTJ342:FTP342"/>
    <mergeCell ref="FTQ342:FTW342"/>
    <mergeCell ref="FTX342:FUD342"/>
    <mergeCell ref="FUE342:FUK342"/>
    <mergeCell ref="GIZ342:GJF342"/>
    <mergeCell ref="GJG342:GJM342"/>
    <mergeCell ref="GJN342:GJT342"/>
    <mergeCell ref="GJU342:GKA342"/>
    <mergeCell ref="GKB342:GKH342"/>
    <mergeCell ref="GKI342:GKO342"/>
    <mergeCell ref="GKP342:GKV342"/>
    <mergeCell ref="GKW342:GLC342"/>
    <mergeCell ref="GLD342:GLJ342"/>
    <mergeCell ref="GGO342:GGU342"/>
    <mergeCell ref="GGV342:GHB342"/>
    <mergeCell ref="GHC342:GHI342"/>
    <mergeCell ref="GHJ342:GHP342"/>
    <mergeCell ref="GHQ342:GHW342"/>
    <mergeCell ref="GHX342:GID342"/>
    <mergeCell ref="GIE342:GIK342"/>
    <mergeCell ref="GIL342:GIR342"/>
    <mergeCell ref="GIS342:GIY342"/>
    <mergeCell ref="GED342:GEJ342"/>
    <mergeCell ref="GEK342:GEQ342"/>
    <mergeCell ref="GER342:GEX342"/>
    <mergeCell ref="GEY342:GFE342"/>
    <mergeCell ref="GFF342:GFL342"/>
    <mergeCell ref="GFM342:GFS342"/>
    <mergeCell ref="GFT342:GFZ342"/>
    <mergeCell ref="GGA342:GGG342"/>
    <mergeCell ref="GGH342:GGN342"/>
    <mergeCell ref="GBS342:GBY342"/>
    <mergeCell ref="GBZ342:GCF342"/>
    <mergeCell ref="GCG342:GCM342"/>
    <mergeCell ref="GCN342:GCT342"/>
    <mergeCell ref="GCU342:GDA342"/>
    <mergeCell ref="GDB342:GDH342"/>
    <mergeCell ref="GDI342:GDO342"/>
    <mergeCell ref="GDP342:GDV342"/>
    <mergeCell ref="GDW342:GEC342"/>
    <mergeCell ref="GSR342:GSX342"/>
    <mergeCell ref="GSY342:GTE342"/>
    <mergeCell ref="GTF342:GTL342"/>
    <mergeCell ref="GTM342:GTS342"/>
    <mergeCell ref="GTT342:GTZ342"/>
    <mergeCell ref="GUA342:GUG342"/>
    <mergeCell ref="GUH342:GUN342"/>
    <mergeCell ref="GUO342:GUU342"/>
    <mergeCell ref="GUV342:GVB342"/>
    <mergeCell ref="GQG342:GQM342"/>
    <mergeCell ref="GQN342:GQT342"/>
    <mergeCell ref="GQU342:GRA342"/>
    <mergeCell ref="GRB342:GRH342"/>
    <mergeCell ref="GRI342:GRO342"/>
    <mergeCell ref="GRP342:GRV342"/>
    <mergeCell ref="GRW342:GSC342"/>
    <mergeCell ref="GSD342:GSJ342"/>
    <mergeCell ref="GSK342:GSQ342"/>
    <mergeCell ref="GNV342:GOB342"/>
    <mergeCell ref="GOC342:GOI342"/>
    <mergeCell ref="GOJ342:GOP342"/>
    <mergeCell ref="GOQ342:GOW342"/>
    <mergeCell ref="GOX342:GPD342"/>
    <mergeCell ref="GPE342:GPK342"/>
    <mergeCell ref="GPL342:GPR342"/>
    <mergeCell ref="GPS342:GPY342"/>
    <mergeCell ref="GPZ342:GQF342"/>
    <mergeCell ref="GLK342:GLQ342"/>
    <mergeCell ref="GLR342:GLX342"/>
    <mergeCell ref="GLY342:GME342"/>
    <mergeCell ref="GMF342:GML342"/>
    <mergeCell ref="GMM342:GMS342"/>
    <mergeCell ref="GMT342:GMZ342"/>
    <mergeCell ref="GNA342:GNG342"/>
    <mergeCell ref="GNH342:GNN342"/>
    <mergeCell ref="GNO342:GNU342"/>
    <mergeCell ref="HCJ342:HCP342"/>
    <mergeCell ref="HCQ342:HCW342"/>
    <mergeCell ref="HCX342:HDD342"/>
    <mergeCell ref="HDE342:HDK342"/>
    <mergeCell ref="HDL342:HDR342"/>
    <mergeCell ref="HDS342:HDY342"/>
    <mergeCell ref="HDZ342:HEF342"/>
    <mergeCell ref="HEG342:HEM342"/>
    <mergeCell ref="HEN342:HET342"/>
    <mergeCell ref="GZY342:HAE342"/>
    <mergeCell ref="HAF342:HAL342"/>
    <mergeCell ref="HAM342:HAS342"/>
    <mergeCell ref="HAT342:HAZ342"/>
    <mergeCell ref="HBA342:HBG342"/>
    <mergeCell ref="HBH342:HBN342"/>
    <mergeCell ref="HBO342:HBU342"/>
    <mergeCell ref="HBV342:HCB342"/>
    <mergeCell ref="HCC342:HCI342"/>
    <mergeCell ref="GXN342:GXT342"/>
    <mergeCell ref="GXU342:GYA342"/>
    <mergeCell ref="GYB342:GYH342"/>
    <mergeCell ref="GYI342:GYO342"/>
    <mergeCell ref="GYP342:GYV342"/>
    <mergeCell ref="GYW342:GZC342"/>
    <mergeCell ref="GZD342:GZJ342"/>
    <mergeCell ref="GZK342:GZQ342"/>
    <mergeCell ref="GZR342:GZX342"/>
    <mergeCell ref="GVC342:GVI342"/>
    <mergeCell ref="GVJ342:GVP342"/>
    <mergeCell ref="GVQ342:GVW342"/>
    <mergeCell ref="GVX342:GWD342"/>
    <mergeCell ref="GWE342:GWK342"/>
    <mergeCell ref="GWL342:GWR342"/>
    <mergeCell ref="GWS342:GWY342"/>
    <mergeCell ref="GWZ342:GXF342"/>
    <mergeCell ref="GXG342:GXM342"/>
    <mergeCell ref="HMB342:HMH342"/>
    <mergeCell ref="HMI342:HMO342"/>
    <mergeCell ref="HMP342:HMV342"/>
    <mergeCell ref="HMW342:HNC342"/>
    <mergeCell ref="HND342:HNJ342"/>
    <mergeCell ref="HNK342:HNQ342"/>
    <mergeCell ref="HNR342:HNX342"/>
    <mergeCell ref="HNY342:HOE342"/>
    <mergeCell ref="HOF342:HOL342"/>
    <mergeCell ref="HJQ342:HJW342"/>
    <mergeCell ref="HJX342:HKD342"/>
    <mergeCell ref="HKE342:HKK342"/>
    <mergeCell ref="HKL342:HKR342"/>
    <mergeCell ref="HKS342:HKY342"/>
    <mergeCell ref="HKZ342:HLF342"/>
    <mergeCell ref="HLG342:HLM342"/>
    <mergeCell ref="HLN342:HLT342"/>
    <mergeCell ref="HLU342:HMA342"/>
    <mergeCell ref="HHF342:HHL342"/>
    <mergeCell ref="HHM342:HHS342"/>
    <mergeCell ref="HHT342:HHZ342"/>
    <mergeCell ref="HIA342:HIG342"/>
    <mergeCell ref="HIH342:HIN342"/>
    <mergeCell ref="HIO342:HIU342"/>
    <mergeCell ref="HIV342:HJB342"/>
    <mergeCell ref="HJC342:HJI342"/>
    <mergeCell ref="HJJ342:HJP342"/>
    <mergeCell ref="HEU342:HFA342"/>
    <mergeCell ref="HFB342:HFH342"/>
    <mergeCell ref="HFI342:HFO342"/>
    <mergeCell ref="HFP342:HFV342"/>
    <mergeCell ref="HFW342:HGC342"/>
    <mergeCell ref="HGD342:HGJ342"/>
    <mergeCell ref="HGK342:HGQ342"/>
    <mergeCell ref="HGR342:HGX342"/>
    <mergeCell ref="HGY342:HHE342"/>
    <mergeCell ref="HVT342:HVZ342"/>
    <mergeCell ref="HWA342:HWG342"/>
    <mergeCell ref="HWH342:HWN342"/>
    <mergeCell ref="HWO342:HWU342"/>
    <mergeCell ref="HWV342:HXB342"/>
    <mergeCell ref="HXC342:HXI342"/>
    <mergeCell ref="HXJ342:HXP342"/>
    <mergeCell ref="HXQ342:HXW342"/>
    <mergeCell ref="HXX342:HYD342"/>
    <mergeCell ref="HTI342:HTO342"/>
    <mergeCell ref="HTP342:HTV342"/>
    <mergeCell ref="HTW342:HUC342"/>
    <mergeCell ref="HUD342:HUJ342"/>
    <mergeCell ref="HUK342:HUQ342"/>
    <mergeCell ref="HUR342:HUX342"/>
    <mergeCell ref="HUY342:HVE342"/>
    <mergeCell ref="HVF342:HVL342"/>
    <mergeCell ref="HVM342:HVS342"/>
    <mergeCell ref="HQX342:HRD342"/>
    <mergeCell ref="HRE342:HRK342"/>
    <mergeCell ref="HRL342:HRR342"/>
    <mergeCell ref="HRS342:HRY342"/>
    <mergeCell ref="HRZ342:HSF342"/>
    <mergeCell ref="HSG342:HSM342"/>
    <mergeCell ref="HSN342:HST342"/>
    <mergeCell ref="HSU342:HTA342"/>
    <mergeCell ref="HTB342:HTH342"/>
    <mergeCell ref="HOM342:HOS342"/>
    <mergeCell ref="HOT342:HOZ342"/>
    <mergeCell ref="HPA342:HPG342"/>
    <mergeCell ref="HPH342:HPN342"/>
    <mergeCell ref="HPO342:HPU342"/>
    <mergeCell ref="HPV342:HQB342"/>
    <mergeCell ref="HQC342:HQI342"/>
    <mergeCell ref="HQJ342:HQP342"/>
    <mergeCell ref="HQQ342:HQW342"/>
    <mergeCell ref="IFL342:IFR342"/>
    <mergeCell ref="IFS342:IFY342"/>
    <mergeCell ref="IFZ342:IGF342"/>
    <mergeCell ref="IGG342:IGM342"/>
    <mergeCell ref="IGN342:IGT342"/>
    <mergeCell ref="IGU342:IHA342"/>
    <mergeCell ref="IHB342:IHH342"/>
    <mergeCell ref="IHI342:IHO342"/>
    <mergeCell ref="IHP342:IHV342"/>
    <mergeCell ref="IDA342:IDG342"/>
    <mergeCell ref="IDH342:IDN342"/>
    <mergeCell ref="IDO342:IDU342"/>
    <mergeCell ref="IDV342:IEB342"/>
    <mergeCell ref="IEC342:IEI342"/>
    <mergeCell ref="IEJ342:IEP342"/>
    <mergeCell ref="IEQ342:IEW342"/>
    <mergeCell ref="IEX342:IFD342"/>
    <mergeCell ref="IFE342:IFK342"/>
    <mergeCell ref="IAP342:IAV342"/>
    <mergeCell ref="IAW342:IBC342"/>
    <mergeCell ref="IBD342:IBJ342"/>
    <mergeCell ref="IBK342:IBQ342"/>
    <mergeCell ref="IBR342:IBX342"/>
    <mergeCell ref="IBY342:ICE342"/>
    <mergeCell ref="ICF342:ICL342"/>
    <mergeCell ref="ICM342:ICS342"/>
    <mergeCell ref="ICT342:ICZ342"/>
    <mergeCell ref="HYE342:HYK342"/>
    <mergeCell ref="HYL342:HYR342"/>
    <mergeCell ref="HYS342:HYY342"/>
    <mergeCell ref="HYZ342:HZF342"/>
    <mergeCell ref="HZG342:HZM342"/>
    <mergeCell ref="HZN342:HZT342"/>
    <mergeCell ref="HZU342:IAA342"/>
    <mergeCell ref="IAB342:IAH342"/>
    <mergeCell ref="IAI342:IAO342"/>
    <mergeCell ref="IPD342:IPJ342"/>
    <mergeCell ref="IPK342:IPQ342"/>
    <mergeCell ref="IPR342:IPX342"/>
    <mergeCell ref="IPY342:IQE342"/>
    <mergeCell ref="IQF342:IQL342"/>
    <mergeCell ref="IQM342:IQS342"/>
    <mergeCell ref="IQT342:IQZ342"/>
    <mergeCell ref="IRA342:IRG342"/>
    <mergeCell ref="IRH342:IRN342"/>
    <mergeCell ref="IMS342:IMY342"/>
    <mergeCell ref="IMZ342:INF342"/>
    <mergeCell ref="ING342:INM342"/>
    <mergeCell ref="INN342:INT342"/>
    <mergeCell ref="INU342:IOA342"/>
    <mergeCell ref="IOB342:IOH342"/>
    <mergeCell ref="IOI342:IOO342"/>
    <mergeCell ref="IOP342:IOV342"/>
    <mergeCell ref="IOW342:IPC342"/>
    <mergeCell ref="IKH342:IKN342"/>
    <mergeCell ref="IKO342:IKU342"/>
    <mergeCell ref="IKV342:ILB342"/>
    <mergeCell ref="ILC342:ILI342"/>
    <mergeCell ref="ILJ342:ILP342"/>
    <mergeCell ref="ILQ342:ILW342"/>
    <mergeCell ref="ILX342:IMD342"/>
    <mergeCell ref="IME342:IMK342"/>
    <mergeCell ref="IML342:IMR342"/>
    <mergeCell ref="IHW342:IIC342"/>
    <mergeCell ref="IID342:IIJ342"/>
    <mergeCell ref="IIK342:IIQ342"/>
    <mergeCell ref="IIR342:IIX342"/>
    <mergeCell ref="IIY342:IJE342"/>
    <mergeCell ref="IJF342:IJL342"/>
    <mergeCell ref="IJM342:IJS342"/>
    <mergeCell ref="IJT342:IJZ342"/>
    <mergeCell ref="IKA342:IKG342"/>
    <mergeCell ref="IYV342:IZB342"/>
    <mergeCell ref="IZC342:IZI342"/>
    <mergeCell ref="IZJ342:IZP342"/>
    <mergeCell ref="IZQ342:IZW342"/>
    <mergeCell ref="IZX342:JAD342"/>
    <mergeCell ref="JAE342:JAK342"/>
    <mergeCell ref="JAL342:JAR342"/>
    <mergeCell ref="JAS342:JAY342"/>
    <mergeCell ref="JAZ342:JBF342"/>
    <mergeCell ref="IWK342:IWQ342"/>
    <mergeCell ref="IWR342:IWX342"/>
    <mergeCell ref="IWY342:IXE342"/>
    <mergeCell ref="IXF342:IXL342"/>
    <mergeCell ref="IXM342:IXS342"/>
    <mergeCell ref="IXT342:IXZ342"/>
    <mergeCell ref="IYA342:IYG342"/>
    <mergeCell ref="IYH342:IYN342"/>
    <mergeCell ref="IYO342:IYU342"/>
    <mergeCell ref="ITZ342:IUF342"/>
    <mergeCell ref="IUG342:IUM342"/>
    <mergeCell ref="IUN342:IUT342"/>
    <mergeCell ref="IUU342:IVA342"/>
    <mergeCell ref="IVB342:IVH342"/>
    <mergeCell ref="IVI342:IVO342"/>
    <mergeCell ref="IVP342:IVV342"/>
    <mergeCell ref="IVW342:IWC342"/>
    <mergeCell ref="IWD342:IWJ342"/>
    <mergeCell ref="IRO342:IRU342"/>
    <mergeCell ref="IRV342:ISB342"/>
    <mergeCell ref="ISC342:ISI342"/>
    <mergeCell ref="ISJ342:ISP342"/>
    <mergeCell ref="ISQ342:ISW342"/>
    <mergeCell ref="ISX342:ITD342"/>
    <mergeCell ref="ITE342:ITK342"/>
    <mergeCell ref="ITL342:ITR342"/>
    <mergeCell ref="ITS342:ITY342"/>
    <mergeCell ref="JIN342:JIT342"/>
    <mergeCell ref="JIU342:JJA342"/>
    <mergeCell ref="JJB342:JJH342"/>
    <mergeCell ref="JJI342:JJO342"/>
    <mergeCell ref="JJP342:JJV342"/>
    <mergeCell ref="JJW342:JKC342"/>
    <mergeCell ref="JKD342:JKJ342"/>
    <mergeCell ref="JKK342:JKQ342"/>
    <mergeCell ref="JKR342:JKX342"/>
    <mergeCell ref="JGC342:JGI342"/>
    <mergeCell ref="JGJ342:JGP342"/>
    <mergeCell ref="JGQ342:JGW342"/>
    <mergeCell ref="JGX342:JHD342"/>
    <mergeCell ref="JHE342:JHK342"/>
    <mergeCell ref="JHL342:JHR342"/>
    <mergeCell ref="JHS342:JHY342"/>
    <mergeCell ref="JHZ342:JIF342"/>
    <mergeCell ref="JIG342:JIM342"/>
    <mergeCell ref="JDR342:JDX342"/>
    <mergeCell ref="JDY342:JEE342"/>
    <mergeCell ref="JEF342:JEL342"/>
    <mergeCell ref="JEM342:JES342"/>
    <mergeCell ref="JET342:JEZ342"/>
    <mergeCell ref="JFA342:JFG342"/>
    <mergeCell ref="JFH342:JFN342"/>
    <mergeCell ref="JFO342:JFU342"/>
    <mergeCell ref="JFV342:JGB342"/>
    <mergeCell ref="JBG342:JBM342"/>
    <mergeCell ref="JBN342:JBT342"/>
    <mergeCell ref="JBU342:JCA342"/>
    <mergeCell ref="JCB342:JCH342"/>
    <mergeCell ref="JCI342:JCO342"/>
    <mergeCell ref="JCP342:JCV342"/>
    <mergeCell ref="JCW342:JDC342"/>
    <mergeCell ref="JDD342:JDJ342"/>
    <mergeCell ref="JDK342:JDQ342"/>
    <mergeCell ref="JSF342:JSL342"/>
    <mergeCell ref="JSM342:JSS342"/>
    <mergeCell ref="JST342:JSZ342"/>
    <mergeCell ref="JTA342:JTG342"/>
    <mergeCell ref="JTH342:JTN342"/>
    <mergeCell ref="JTO342:JTU342"/>
    <mergeCell ref="JTV342:JUB342"/>
    <mergeCell ref="JUC342:JUI342"/>
    <mergeCell ref="JUJ342:JUP342"/>
    <mergeCell ref="JPU342:JQA342"/>
    <mergeCell ref="JQB342:JQH342"/>
    <mergeCell ref="JQI342:JQO342"/>
    <mergeCell ref="JQP342:JQV342"/>
    <mergeCell ref="JQW342:JRC342"/>
    <mergeCell ref="JRD342:JRJ342"/>
    <mergeCell ref="JRK342:JRQ342"/>
    <mergeCell ref="JRR342:JRX342"/>
    <mergeCell ref="JRY342:JSE342"/>
    <mergeCell ref="JNJ342:JNP342"/>
    <mergeCell ref="JNQ342:JNW342"/>
    <mergeCell ref="JNX342:JOD342"/>
    <mergeCell ref="JOE342:JOK342"/>
    <mergeCell ref="JOL342:JOR342"/>
    <mergeCell ref="JOS342:JOY342"/>
    <mergeCell ref="JOZ342:JPF342"/>
    <mergeCell ref="JPG342:JPM342"/>
    <mergeCell ref="JPN342:JPT342"/>
    <mergeCell ref="JKY342:JLE342"/>
    <mergeCell ref="JLF342:JLL342"/>
    <mergeCell ref="JLM342:JLS342"/>
    <mergeCell ref="JLT342:JLZ342"/>
    <mergeCell ref="JMA342:JMG342"/>
    <mergeCell ref="JMH342:JMN342"/>
    <mergeCell ref="JMO342:JMU342"/>
    <mergeCell ref="JMV342:JNB342"/>
    <mergeCell ref="JNC342:JNI342"/>
    <mergeCell ref="KBX342:KCD342"/>
    <mergeCell ref="KCE342:KCK342"/>
    <mergeCell ref="KCL342:KCR342"/>
    <mergeCell ref="KCS342:KCY342"/>
    <mergeCell ref="KCZ342:KDF342"/>
    <mergeCell ref="KDG342:KDM342"/>
    <mergeCell ref="KDN342:KDT342"/>
    <mergeCell ref="KDU342:KEA342"/>
    <mergeCell ref="KEB342:KEH342"/>
    <mergeCell ref="JZM342:JZS342"/>
    <mergeCell ref="JZT342:JZZ342"/>
    <mergeCell ref="KAA342:KAG342"/>
    <mergeCell ref="KAH342:KAN342"/>
    <mergeCell ref="KAO342:KAU342"/>
    <mergeCell ref="KAV342:KBB342"/>
    <mergeCell ref="KBC342:KBI342"/>
    <mergeCell ref="KBJ342:KBP342"/>
    <mergeCell ref="KBQ342:KBW342"/>
    <mergeCell ref="JXB342:JXH342"/>
    <mergeCell ref="JXI342:JXO342"/>
    <mergeCell ref="JXP342:JXV342"/>
    <mergeCell ref="JXW342:JYC342"/>
    <mergeCell ref="JYD342:JYJ342"/>
    <mergeCell ref="JYK342:JYQ342"/>
    <mergeCell ref="JYR342:JYX342"/>
    <mergeCell ref="JYY342:JZE342"/>
    <mergeCell ref="JZF342:JZL342"/>
    <mergeCell ref="JUQ342:JUW342"/>
    <mergeCell ref="JUX342:JVD342"/>
    <mergeCell ref="JVE342:JVK342"/>
    <mergeCell ref="JVL342:JVR342"/>
    <mergeCell ref="JVS342:JVY342"/>
    <mergeCell ref="JVZ342:JWF342"/>
    <mergeCell ref="JWG342:JWM342"/>
    <mergeCell ref="JWN342:JWT342"/>
    <mergeCell ref="JWU342:JXA342"/>
    <mergeCell ref="KLP342:KLV342"/>
    <mergeCell ref="KLW342:KMC342"/>
    <mergeCell ref="KMD342:KMJ342"/>
    <mergeCell ref="KMK342:KMQ342"/>
    <mergeCell ref="KMR342:KMX342"/>
    <mergeCell ref="KMY342:KNE342"/>
    <mergeCell ref="KNF342:KNL342"/>
    <mergeCell ref="KNM342:KNS342"/>
    <mergeCell ref="KNT342:KNZ342"/>
    <mergeCell ref="KJE342:KJK342"/>
    <mergeCell ref="KJL342:KJR342"/>
    <mergeCell ref="KJS342:KJY342"/>
    <mergeCell ref="KJZ342:KKF342"/>
    <mergeCell ref="KKG342:KKM342"/>
    <mergeCell ref="KKN342:KKT342"/>
    <mergeCell ref="KKU342:KLA342"/>
    <mergeCell ref="KLB342:KLH342"/>
    <mergeCell ref="KLI342:KLO342"/>
    <mergeCell ref="KGT342:KGZ342"/>
    <mergeCell ref="KHA342:KHG342"/>
    <mergeCell ref="KHH342:KHN342"/>
    <mergeCell ref="KHO342:KHU342"/>
    <mergeCell ref="KHV342:KIB342"/>
    <mergeCell ref="KIC342:KII342"/>
    <mergeCell ref="KIJ342:KIP342"/>
    <mergeCell ref="KIQ342:KIW342"/>
    <mergeCell ref="KIX342:KJD342"/>
    <mergeCell ref="KEI342:KEO342"/>
    <mergeCell ref="KEP342:KEV342"/>
    <mergeCell ref="KEW342:KFC342"/>
    <mergeCell ref="KFD342:KFJ342"/>
    <mergeCell ref="KFK342:KFQ342"/>
    <mergeCell ref="KFR342:KFX342"/>
    <mergeCell ref="KFY342:KGE342"/>
    <mergeCell ref="KGF342:KGL342"/>
    <mergeCell ref="KGM342:KGS342"/>
    <mergeCell ref="KVH342:KVN342"/>
    <mergeCell ref="KVO342:KVU342"/>
    <mergeCell ref="KVV342:KWB342"/>
    <mergeCell ref="KWC342:KWI342"/>
    <mergeCell ref="KWJ342:KWP342"/>
    <mergeCell ref="KWQ342:KWW342"/>
    <mergeCell ref="KWX342:KXD342"/>
    <mergeCell ref="KXE342:KXK342"/>
    <mergeCell ref="KXL342:KXR342"/>
    <mergeCell ref="KSW342:KTC342"/>
    <mergeCell ref="KTD342:KTJ342"/>
    <mergeCell ref="KTK342:KTQ342"/>
    <mergeCell ref="KTR342:KTX342"/>
    <mergeCell ref="KTY342:KUE342"/>
    <mergeCell ref="KUF342:KUL342"/>
    <mergeCell ref="KUM342:KUS342"/>
    <mergeCell ref="KUT342:KUZ342"/>
    <mergeCell ref="KVA342:KVG342"/>
    <mergeCell ref="KQL342:KQR342"/>
    <mergeCell ref="KQS342:KQY342"/>
    <mergeCell ref="KQZ342:KRF342"/>
    <mergeCell ref="KRG342:KRM342"/>
    <mergeCell ref="KRN342:KRT342"/>
    <mergeCell ref="KRU342:KSA342"/>
    <mergeCell ref="KSB342:KSH342"/>
    <mergeCell ref="KSI342:KSO342"/>
    <mergeCell ref="KSP342:KSV342"/>
    <mergeCell ref="KOA342:KOG342"/>
    <mergeCell ref="KOH342:KON342"/>
    <mergeCell ref="KOO342:KOU342"/>
    <mergeCell ref="KOV342:KPB342"/>
    <mergeCell ref="KPC342:KPI342"/>
    <mergeCell ref="KPJ342:KPP342"/>
    <mergeCell ref="KPQ342:KPW342"/>
    <mergeCell ref="KPX342:KQD342"/>
    <mergeCell ref="KQE342:KQK342"/>
    <mergeCell ref="LEZ342:LFF342"/>
    <mergeCell ref="LFG342:LFM342"/>
    <mergeCell ref="LFN342:LFT342"/>
    <mergeCell ref="LFU342:LGA342"/>
    <mergeCell ref="LGB342:LGH342"/>
    <mergeCell ref="LGI342:LGO342"/>
    <mergeCell ref="LGP342:LGV342"/>
    <mergeCell ref="LGW342:LHC342"/>
    <mergeCell ref="LHD342:LHJ342"/>
    <mergeCell ref="LCO342:LCU342"/>
    <mergeCell ref="LCV342:LDB342"/>
    <mergeCell ref="LDC342:LDI342"/>
    <mergeCell ref="LDJ342:LDP342"/>
    <mergeCell ref="LDQ342:LDW342"/>
    <mergeCell ref="LDX342:LED342"/>
    <mergeCell ref="LEE342:LEK342"/>
    <mergeCell ref="LEL342:LER342"/>
    <mergeCell ref="LES342:LEY342"/>
    <mergeCell ref="LAD342:LAJ342"/>
    <mergeCell ref="LAK342:LAQ342"/>
    <mergeCell ref="LAR342:LAX342"/>
    <mergeCell ref="LAY342:LBE342"/>
    <mergeCell ref="LBF342:LBL342"/>
    <mergeCell ref="LBM342:LBS342"/>
    <mergeCell ref="LBT342:LBZ342"/>
    <mergeCell ref="LCA342:LCG342"/>
    <mergeCell ref="LCH342:LCN342"/>
    <mergeCell ref="KXS342:KXY342"/>
    <mergeCell ref="KXZ342:KYF342"/>
    <mergeCell ref="KYG342:KYM342"/>
    <mergeCell ref="KYN342:KYT342"/>
    <mergeCell ref="KYU342:KZA342"/>
    <mergeCell ref="KZB342:KZH342"/>
    <mergeCell ref="KZI342:KZO342"/>
    <mergeCell ref="KZP342:KZV342"/>
    <mergeCell ref="KZW342:LAC342"/>
    <mergeCell ref="LOR342:LOX342"/>
    <mergeCell ref="LOY342:LPE342"/>
    <mergeCell ref="LPF342:LPL342"/>
    <mergeCell ref="LPM342:LPS342"/>
    <mergeCell ref="LPT342:LPZ342"/>
    <mergeCell ref="LQA342:LQG342"/>
    <mergeCell ref="LQH342:LQN342"/>
    <mergeCell ref="LQO342:LQU342"/>
    <mergeCell ref="LQV342:LRB342"/>
    <mergeCell ref="LMG342:LMM342"/>
    <mergeCell ref="LMN342:LMT342"/>
    <mergeCell ref="LMU342:LNA342"/>
    <mergeCell ref="LNB342:LNH342"/>
    <mergeCell ref="LNI342:LNO342"/>
    <mergeCell ref="LNP342:LNV342"/>
    <mergeCell ref="LNW342:LOC342"/>
    <mergeCell ref="LOD342:LOJ342"/>
    <mergeCell ref="LOK342:LOQ342"/>
    <mergeCell ref="LJV342:LKB342"/>
    <mergeCell ref="LKC342:LKI342"/>
    <mergeCell ref="LKJ342:LKP342"/>
    <mergeCell ref="LKQ342:LKW342"/>
    <mergeCell ref="LKX342:LLD342"/>
    <mergeCell ref="LLE342:LLK342"/>
    <mergeCell ref="LLL342:LLR342"/>
    <mergeCell ref="LLS342:LLY342"/>
    <mergeCell ref="LLZ342:LMF342"/>
    <mergeCell ref="LHK342:LHQ342"/>
    <mergeCell ref="LHR342:LHX342"/>
    <mergeCell ref="LHY342:LIE342"/>
    <mergeCell ref="LIF342:LIL342"/>
    <mergeCell ref="LIM342:LIS342"/>
    <mergeCell ref="LIT342:LIZ342"/>
    <mergeCell ref="LJA342:LJG342"/>
    <mergeCell ref="LJH342:LJN342"/>
    <mergeCell ref="LJO342:LJU342"/>
    <mergeCell ref="LYJ342:LYP342"/>
    <mergeCell ref="LYQ342:LYW342"/>
    <mergeCell ref="LYX342:LZD342"/>
    <mergeCell ref="LZE342:LZK342"/>
    <mergeCell ref="LZL342:LZR342"/>
    <mergeCell ref="LZS342:LZY342"/>
    <mergeCell ref="LZZ342:MAF342"/>
    <mergeCell ref="MAG342:MAM342"/>
    <mergeCell ref="MAN342:MAT342"/>
    <mergeCell ref="LVY342:LWE342"/>
    <mergeCell ref="LWF342:LWL342"/>
    <mergeCell ref="LWM342:LWS342"/>
    <mergeCell ref="LWT342:LWZ342"/>
    <mergeCell ref="LXA342:LXG342"/>
    <mergeCell ref="LXH342:LXN342"/>
    <mergeCell ref="LXO342:LXU342"/>
    <mergeCell ref="LXV342:LYB342"/>
    <mergeCell ref="LYC342:LYI342"/>
    <mergeCell ref="LTN342:LTT342"/>
    <mergeCell ref="LTU342:LUA342"/>
    <mergeCell ref="LUB342:LUH342"/>
    <mergeCell ref="LUI342:LUO342"/>
    <mergeCell ref="LUP342:LUV342"/>
    <mergeCell ref="LUW342:LVC342"/>
    <mergeCell ref="LVD342:LVJ342"/>
    <mergeCell ref="LVK342:LVQ342"/>
    <mergeCell ref="LVR342:LVX342"/>
    <mergeCell ref="LRC342:LRI342"/>
    <mergeCell ref="LRJ342:LRP342"/>
    <mergeCell ref="LRQ342:LRW342"/>
    <mergeCell ref="LRX342:LSD342"/>
    <mergeCell ref="LSE342:LSK342"/>
    <mergeCell ref="LSL342:LSR342"/>
    <mergeCell ref="LSS342:LSY342"/>
    <mergeCell ref="LSZ342:LTF342"/>
    <mergeCell ref="LTG342:LTM342"/>
    <mergeCell ref="MIB342:MIH342"/>
    <mergeCell ref="MII342:MIO342"/>
    <mergeCell ref="MIP342:MIV342"/>
    <mergeCell ref="MIW342:MJC342"/>
    <mergeCell ref="MJD342:MJJ342"/>
    <mergeCell ref="MJK342:MJQ342"/>
    <mergeCell ref="MJR342:MJX342"/>
    <mergeCell ref="MJY342:MKE342"/>
    <mergeCell ref="MKF342:MKL342"/>
    <mergeCell ref="MFQ342:MFW342"/>
    <mergeCell ref="MFX342:MGD342"/>
    <mergeCell ref="MGE342:MGK342"/>
    <mergeCell ref="MGL342:MGR342"/>
    <mergeCell ref="MGS342:MGY342"/>
    <mergeCell ref="MGZ342:MHF342"/>
    <mergeCell ref="MHG342:MHM342"/>
    <mergeCell ref="MHN342:MHT342"/>
    <mergeCell ref="MHU342:MIA342"/>
    <mergeCell ref="MDF342:MDL342"/>
    <mergeCell ref="MDM342:MDS342"/>
    <mergeCell ref="MDT342:MDZ342"/>
    <mergeCell ref="MEA342:MEG342"/>
    <mergeCell ref="MEH342:MEN342"/>
    <mergeCell ref="MEO342:MEU342"/>
    <mergeCell ref="MEV342:MFB342"/>
    <mergeCell ref="MFC342:MFI342"/>
    <mergeCell ref="MFJ342:MFP342"/>
    <mergeCell ref="MAU342:MBA342"/>
    <mergeCell ref="MBB342:MBH342"/>
    <mergeCell ref="MBI342:MBO342"/>
    <mergeCell ref="MBP342:MBV342"/>
    <mergeCell ref="MBW342:MCC342"/>
    <mergeCell ref="MCD342:MCJ342"/>
    <mergeCell ref="MCK342:MCQ342"/>
    <mergeCell ref="MCR342:MCX342"/>
    <mergeCell ref="MCY342:MDE342"/>
    <mergeCell ref="MRT342:MRZ342"/>
    <mergeCell ref="MSA342:MSG342"/>
    <mergeCell ref="MSH342:MSN342"/>
    <mergeCell ref="MSO342:MSU342"/>
    <mergeCell ref="MSV342:MTB342"/>
    <mergeCell ref="MTC342:MTI342"/>
    <mergeCell ref="MTJ342:MTP342"/>
    <mergeCell ref="MTQ342:MTW342"/>
    <mergeCell ref="MTX342:MUD342"/>
    <mergeCell ref="MPI342:MPO342"/>
    <mergeCell ref="MPP342:MPV342"/>
    <mergeCell ref="MPW342:MQC342"/>
    <mergeCell ref="MQD342:MQJ342"/>
    <mergeCell ref="MQK342:MQQ342"/>
    <mergeCell ref="MQR342:MQX342"/>
    <mergeCell ref="MQY342:MRE342"/>
    <mergeCell ref="MRF342:MRL342"/>
    <mergeCell ref="MRM342:MRS342"/>
    <mergeCell ref="MMX342:MND342"/>
    <mergeCell ref="MNE342:MNK342"/>
    <mergeCell ref="MNL342:MNR342"/>
    <mergeCell ref="MNS342:MNY342"/>
    <mergeCell ref="MNZ342:MOF342"/>
    <mergeCell ref="MOG342:MOM342"/>
    <mergeCell ref="MON342:MOT342"/>
    <mergeCell ref="MOU342:MPA342"/>
    <mergeCell ref="MPB342:MPH342"/>
    <mergeCell ref="MKM342:MKS342"/>
    <mergeCell ref="MKT342:MKZ342"/>
    <mergeCell ref="MLA342:MLG342"/>
    <mergeCell ref="MLH342:MLN342"/>
    <mergeCell ref="MLO342:MLU342"/>
    <mergeCell ref="MLV342:MMB342"/>
    <mergeCell ref="MMC342:MMI342"/>
    <mergeCell ref="MMJ342:MMP342"/>
    <mergeCell ref="MMQ342:MMW342"/>
    <mergeCell ref="NBL342:NBR342"/>
    <mergeCell ref="NBS342:NBY342"/>
    <mergeCell ref="NBZ342:NCF342"/>
    <mergeCell ref="NCG342:NCM342"/>
    <mergeCell ref="NCN342:NCT342"/>
    <mergeCell ref="NCU342:NDA342"/>
    <mergeCell ref="NDB342:NDH342"/>
    <mergeCell ref="NDI342:NDO342"/>
    <mergeCell ref="NDP342:NDV342"/>
    <mergeCell ref="MZA342:MZG342"/>
    <mergeCell ref="MZH342:MZN342"/>
    <mergeCell ref="MZO342:MZU342"/>
    <mergeCell ref="MZV342:NAB342"/>
    <mergeCell ref="NAC342:NAI342"/>
    <mergeCell ref="NAJ342:NAP342"/>
    <mergeCell ref="NAQ342:NAW342"/>
    <mergeCell ref="NAX342:NBD342"/>
    <mergeCell ref="NBE342:NBK342"/>
    <mergeCell ref="MWP342:MWV342"/>
    <mergeCell ref="MWW342:MXC342"/>
    <mergeCell ref="MXD342:MXJ342"/>
    <mergeCell ref="MXK342:MXQ342"/>
    <mergeCell ref="MXR342:MXX342"/>
    <mergeCell ref="MXY342:MYE342"/>
    <mergeCell ref="MYF342:MYL342"/>
    <mergeCell ref="MYM342:MYS342"/>
    <mergeCell ref="MYT342:MYZ342"/>
    <mergeCell ref="MUE342:MUK342"/>
    <mergeCell ref="MUL342:MUR342"/>
    <mergeCell ref="MUS342:MUY342"/>
    <mergeCell ref="MUZ342:MVF342"/>
    <mergeCell ref="MVG342:MVM342"/>
    <mergeCell ref="MVN342:MVT342"/>
    <mergeCell ref="MVU342:MWA342"/>
    <mergeCell ref="MWB342:MWH342"/>
    <mergeCell ref="MWI342:MWO342"/>
    <mergeCell ref="NLD342:NLJ342"/>
    <mergeCell ref="NLK342:NLQ342"/>
    <mergeCell ref="NLR342:NLX342"/>
    <mergeCell ref="NLY342:NME342"/>
    <mergeCell ref="NMF342:NML342"/>
    <mergeCell ref="NMM342:NMS342"/>
    <mergeCell ref="NMT342:NMZ342"/>
    <mergeCell ref="NNA342:NNG342"/>
    <mergeCell ref="NNH342:NNN342"/>
    <mergeCell ref="NIS342:NIY342"/>
    <mergeCell ref="NIZ342:NJF342"/>
    <mergeCell ref="NJG342:NJM342"/>
    <mergeCell ref="NJN342:NJT342"/>
    <mergeCell ref="NJU342:NKA342"/>
    <mergeCell ref="NKB342:NKH342"/>
    <mergeCell ref="NKI342:NKO342"/>
    <mergeCell ref="NKP342:NKV342"/>
    <mergeCell ref="NKW342:NLC342"/>
    <mergeCell ref="NGH342:NGN342"/>
    <mergeCell ref="NGO342:NGU342"/>
    <mergeCell ref="NGV342:NHB342"/>
    <mergeCell ref="NHC342:NHI342"/>
    <mergeCell ref="NHJ342:NHP342"/>
    <mergeCell ref="NHQ342:NHW342"/>
    <mergeCell ref="NHX342:NID342"/>
    <mergeCell ref="NIE342:NIK342"/>
    <mergeCell ref="NIL342:NIR342"/>
    <mergeCell ref="NDW342:NEC342"/>
    <mergeCell ref="NED342:NEJ342"/>
    <mergeCell ref="NEK342:NEQ342"/>
    <mergeCell ref="NER342:NEX342"/>
    <mergeCell ref="NEY342:NFE342"/>
    <mergeCell ref="NFF342:NFL342"/>
    <mergeCell ref="NFM342:NFS342"/>
    <mergeCell ref="NFT342:NFZ342"/>
    <mergeCell ref="NGA342:NGG342"/>
    <mergeCell ref="NUV342:NVB342"/>
    <mergeCell ref="NVC342:NVI342"/>
    <mergeCell ref="NVJ342:NVP342"/>
    <mergeCell ref="NVQ342:NVW342"/>
    <mergeCell ref="NVX342:NWD342"/>
    <mergeCell ref="NWE342:NWK342"/>
    <mergeCell ref="NWL342:NWR342"/>
    <mergeCell ref="NWS342:NWY342"/>
    <mergeCell ref="NWZ342:NXF342"/>
    <mergeCell ref="NSK342:NSQ342"/>
    <mergeCell ref="NSR342:NSX342"/>
    <mergeCell ref="NSY342:NTE342"/>
    <mergeCell ref="NTF342:NTL342"/>
    <mergeCell ref="NTM342:NTS342"/>
    <mergeCell ref="NTT342:NTZ342"/>
    <mergeCell ref="NUA342:NUG342"/>
    <mergeCell ref="NUH342:NUN342"/>
    <mergeCell ref="NUO342:NUU342"/>
    <mergeCell ref="NPZ342:NQF342"/>
    <mergeCell ref="NQG342:NQM342"/>
    <mergeCell ref="NQN342:NQT342"/>
    <mergeCell ref="NQU342:NRA342"/>
    <mergeCell ref="NRB342:NRH342"/>
    <mergeCell ref="NRI342:NRO342"/>
    <mergeCell ref="NRP342:NRV342"/>
    <mergeCell ref="NRW342:NSC342"/>
    <mergeCell ref="NSD342:NSJ342"/>
    <mergeCell ref="NNO342:NNU342"/>
    <mergeCell ref="NNV342:NOB342"/>
    <mergeCell ref="NOC342:NOI342"/>
    <mergeCell ref="NOJ342:NOP342"/>
    <mergeCell ref="NOQ342:NOW342"/>
    <mergeCell ref="NOX342:NPD342"/>
    <mergeCell ref="NPE342:NPK342"/>
    <mergeCell ref="NPL342:NPR342"/>
    <mergeCell ref="NPS342:NPY342"/>
    <mergeCell ref="OEN342:OET342"/>
    <mergeCell ref="OEU342:OFA342"/>
    <mergeCell ref="OFB342:OFH342"/>
    <mergeCell ref="OFI342:OFO342"/>
    <mergeCell ref="OFP342:OFV342"/>
    <mergeCell ref="OFW342:OGC342"/>
    <mergeCell ref="OGD342:OGJ342"/>
    <mergeCell ref="OGK342:OGQ342"/>
    <mergeCell ref="OGR342:OGX342"/>
    <mergeCell ref="OCC342:OCI342"/>
    <mergeCell ref="OCJ342:OCP342"/>
    <mergeCell ref="OCQ342:OCW342"/>
    <mergeCell ref="OCX342:ODD342"/>
    <mergeCell ref="ODE342:ODK342"/>
    <mergeCell ref="ODL342:ODR342"/>
    <mergeCell ref="ODS342:ODY342"/>
    <mergeCell ref="ODZ342:OEF342"/>
    <mergeCell ref="OEG342:OEM342"/>
    <mergeCell ref="NZR342:NZX342"/>
    <mergeCell ref="NZY342:OAE342"/>
    <mergeCell ref="OAF342:OAL342"/>
    <mergeCell ref="OAM342:OAS342"/>
    <mergeCell ref="OAT342:OAZ342"/>
    <mergeCell ref="OBA342:OBG342"/>
    <mergeCell ref="OBH342:OBN342"/>
    <mergeCell ref="OBO342:OBU342"/>
    <mergeCell ref="OBV342:OCB342"/>
    <mergeCell ref="NXG342:NXM342"/>
    <mergeCell ref="NXN342:NXT342"/>
    <mergeCell ref="NXU342:NYA342"/>
    <mergeCell ref="NYB342:NYH342"/>
    <mergeCell ref="NYI342:NYO342"/>
    <mergeCell ref="NYP342:NYV342"/>
    <mergeCell ref="NYW342:NZC342"/>
    <mergeCell ref="NZD342:NZJ342"/>
    <mergeCell ref="NZK342:NZQ342"/>
    <mergeCell ref="OOF342:OOL342"/>
    <mergeCell ref="OOM342:OOS342"/>
    <mergeCell ref="OOT342:OOZ342"/>
    <mergeCell ref="OPA342:OPG342"/>
    <mergeCell ref="OPH342:OPN342"/>
    <mergeCell ref="OPO342:OPU342"/>
    <mergeCell ref="OPV342:OQB342"/>
    <mergeCell ref="OQC342:OQI342"/>
    <mergeCell ref="OQJ342:OQP342"/>
    <mergeCell ref="OLU342:OMA342"/>
    <mergeCell ref="OMB342:OMH342"/>
    <mergeCell ref="OMI342:OMO342"/>
    <mergeCell ref="OMP342:OMV342"/>
    <mergeCell ref="OMW342:ONC342"/>
    <mergeCell ref="OND342:ONJ342"/>
    <mergeCell ref="ONK342:ONQ342"/>
    <mergeCell ref="ONR342:ONX342"/>
    <mergeCell ref="ONY342:OOE342"/>
    <mergeCell ref="OJJ342:OJP342"/>
    <mergeCell ref="OJQ342:OJW342"/>
    <mergeCell ref="OJX342:OKD342"/>
    <mergeCell ref="OKE342:OKK342"/>
    <mergeCell ref="OKL342:OKR342"/>
    <mergeCell ref="OKS342:OKY342"/>
    <mergeCell ref="OKZ342:OLF342"/>
    <mergeCell ref="OLG342:OLM342"/>
    <mergeCell ref="OLN342:OLT342"/>
    <mergeCell ref="OGY342:OHE342"/>
    <mergeCell ref="OHF342:OHL342"/>
    <mergeCell ref="OHM342:OHS342"/>
    <mergeCell ref="OHT342:OHZ342"/>
    <mergeCell ref="OIA342:OIG342"/>
    <mergeCell ref="OIH342:OIN342"/>
    <mergeCell ref="OIO342:OIU342"/>
    <mergeCell ref="OIV342:OJB342"/>
    <mergeCell ref="OJC342:OJI342"/>
    <mergeCell ref="OXX342:OYD342"/>
    <mergeCell ref="OYE342:OYK342"/>
    <mergeCell ref="OYL342:OYR342"/>
    <mergeCell ref="OYS342:OYY342"/>
    <mergeCell ref="OYZ342:OZF342"/>
    <mergeCell ref="OZG342:OZM342"/>
    <mergeCell ref="OZN342:OZT342"/>
    <mergeCell ref="OZU342:PAA342"/>
    <mergeCell ref="PAB342:PAH342"/>
    <mergeCell ref="OVM342:OVS342"/>
    <mergeCell ref="OVT342:OVZ342"/>
    <mergeCell ref="OWA342:OWG342"/>
    <mergeCell ref="OWH342:OWN342"/>
    <mergeCell ref="OWO342:OWU342"/>
    <mergeCell ref="OWV342:OXB342"/>
    <mergeCell ref="OXC342:OXI342"/>
    <mergeCell ref="OXJ342:OXP342"/>
    <mergeCell ref="OXQ342:OXW342"/>
    <mergeCell ref="OTB342:OTH342"/>
    <mergeCell ref="OTI342:OTO342"/>
    <mergeCell ref="OTP342:OTV342"/>
    <mergeCell ref="OTW342:OUC342"/>
    <mergeCell ref="OUD342:OUJ342"/>
    <mergeCell ref="OUK342:OUQ342"/>
    <mergeCell ref="OUR342:OUX342"/>
    <mergeCell ref="OUY342:OVE342"/>
    <mergeCell ref="OVF342:OVL342"/>
    <mergeCell ref="OQQ342:OQW342"/>
    <mergeCell ref="OQX342:ORD342"/>
    <mergeCell ref="ORE342:ORK342"/>
    <mergeCell ref="ORL342:ORR342"/>
    <mergeCell ref="ORS342:ORY342"/>
    <mergeCell ref="ORZ342:OSF342"/>
    <mergeCell ref="OSG342:OSM342"/>
    <mergeCell ref="OSN342:OST342"/>
    <mergeCell ref="OSU342:OTA342"/>
    <mergeCell ref="PHP342:PHV342"/>
    <mergeCell ref="PHW342:PIC342"/>
    <mergeCell ref="PID342:PIJ342"/>
    <mergeCell ref="PIK342:PIQ342"/>
    <mergeCell ref="PIR342:PIX342"/>
    <mergeCell ref="PIY342:PJE342"/>
    <mergeCell ref="PJF342:PJL342"/>
    <mergeCell ref="PJM342:PJS342"/>
    <mergeCell ref="PJT342:PJZ342"/>
    <mergeCell ref="PFE342:PFK342"/>
    <mergeCell ref="PFL342:PFR342"/>
    <mergeCell ref="PFS342:PFY342"/>
    <mergeCell ref="PFZ342:PGF342"/>
    <mergeCell ref="PGG342:PGM342"/>
    <mergeCell ref="PGN342:PGT342"/>
    <mergeCell ref="PGU342:PHA342"/>
    <mergeCell ref="PHB342:PHH342"/>
    <mergeCell ref="PHI342:PHO342"/>
    <mergeCell ref="PCT342:PCZ342"/>
    <mergeCell ref="PDA342:PDG342"/>
    <mergeCell ref="PDH342:PDN342"/>
    <mergeCell ref="PDO342:PDU342"/>
    <mergeCell ref="PDV342:PEB342"/>
    <mergeCell ref="PEC342:PEI342"/>
    <mergeCell ref="PEJ342:PEP342"/>
    <mergeCell ref="PEQ342:PEW342"/>
    <mergeCell ref="PEX342:PFD342"/>
    <mergeCell ref="PAI342:PAO342"/>
    <mergeCell ref="PAP342:PAV342"/>
    <mergeCell ref="PAW342:PBC342"/>
    <mergeCell ref="PBD342:PBJ342"/>
    <mergeCell ref="PBK342:PBQ342"/>
    <mergeCell ref="PBR342:PBX342"/>
    <mergeCell ref="PBY342:PCE342"/>
    <mergeCell ref="PCF342:PCL342"/>
    <mergeCell ref="PCM342:PCS342"/>
    <mergeCell ref="PRH342:PRN342"/>
    <mergeCell ref="PRO342:PRU342"/>
    <mergeCell ref="PRV342:PSB342"/>
    <mergeCell ref="PSC342:PSI342"/>
    <mergeCell ref="PSJ342:PSP342"/>
    <mergeCell ref="PSQ342:PSW342"/>
    <mergeCell ref="PSX342:PTD342"/>
    <mergeCell ref="PTE342:PTK342"/>
    <mergeCell ref="PTL342:PTR342"/>
    <mergeCell ref="POW342:PPC342"/>
    <mergeCell ref="PPD342:PPJ342"/>
    <mergeCell ref="PPK342:PPQ342"/>
    <mergeCell ref="PPR342:PPX342"/>
    <mergeCell ref="PPY342:PQE342"/>
    <mergeCell ref="PQF342:PQL342"/>
    <mergeCell ref="PQM342:PQS342"/>
    <mergeCell ref="PQT342:PQZ342"/>
    <mergeCell ref="PRA342:PRG342"/>
    <mergeCell ref="PML342:PMR342"/>
    <mergeCell ref="PMS342:PMY342"/>
    <mergeCell ref="PMZ342:PNF342"/>
    <mergeCell ref="PNG342:PNM342"/>
    <mergeCell ref="PNN342:PNT342"/>
    <mergeCell ref="PNU342:POA342"/>
    <mergeCell ref="POB342:POH342"/>
    <mergeCell ref="POI342:POO342"/>
    <mergeCell ref="POP342:POV342"/>
    <mergeCell ref="PKA342:PKG342"/>
    <mergeCell ref="PKH342:PKN342"/>
    <mergeCell ref="PKO342:PKU342"/>
    <mergeCell ref="PKV342:PLB342"/>
    <mergeCell ref="PLC342:PLI342"/>
    <mergeCell ref="PLJ342:PLP342"/>
    <mergeCell ref="PLQ342:PLW342"/>
    <mergeCell ref="PLX342:PMD342"/>
    <mergeCell ref="PME342:PMK342"/>
    <mergeCell ref="QAZ342:QBF342"/>
    <mergeCell ref="QBG342:QBM342"/>
    <mergeCell ref="QBN342:QBT342"/>
    <mergeCell ref="QBU342:QCA342"/>
    <mergeCell ref="QCB342:QCH342"/>
    <mergeCell ref="QCI342:QCO342"/>
    <mergeCell ref="QCP342:QCV342"/>
    <mergeCell ref="QCW342:QDC342"/>
    <mergeCell ref="QDD342:QDJ342"/>
    <mergeCell ref="PYO342:PYU342"/>
    <mergeCell ref="PYV342:PZB342"/>
    <mergeCell ref="PZC342:PZI342"/>
    <mergeCell ref="PZJ342:PZP342"/>
    <mergeCell ref="PZQ342:PZW342"/>
    <mergeCell ref="PZX342:QAD342"/>
    <mergeCell ref="QAE342:QAK342"/>
    <mergeCell ref="QAL342:QAR342"/>
    <mergeCell ref="QAS342:QAY342"/>
    <mergeCell ref="PWD342:PWJ342"/>
    <mergeCell ref="PWK342:PWQ342"/>
    <mergeCell ref="PWR342:PWX342"/>
    <mergeCell ref="PWY342:PXE342"/>
    <mergeCell ref="PXF342:PXL342"/>
    <mergeCell ref="PXM342:PXS342"/>
    <mergeCell ref="PXT342:PXZ342"/>
    <mergeCell ref="PYA342:PYG342"/>
    <mergeCell ref="PYH342:PYN342"/>
    <mergeCell ref="PTS342:PTY342"/>
    <mergeCell ref="PTZ342:PUF342"/>
    <mergeCell ref="PUG342:PUM342"/>
    <mergeCell ref="PUN342:PUT342"/>
    <mergeCell ref="PUU342:PVA342"/>
    <mergeCell ref="PVB342:PVH342"/>
    <mergeCell ref="PVI342:PVO342"/>
    <mergeCell ref="PVP342:PVV342"/>
    <mergeCell ref="PVW342:PWC342"/>
    <mergeCell ref="QKR342:QKX342"/>
    <mergeCell ref="QKY342:QLE342"/>
    <mergeCell ref="QLF342:QLL342"/>
    <mergeCell ref="QLM342:QLS342"/>
    <mergeCell ref="QLT342:QLZ342"/>
    <mergeCell ref="QMA342:QMG342"/>
    <mergeCell ref="QMH342:QMN342"/>
    <mergeCell ref="QMO342:QMU342"/>
    <mergeCell ref="QMV342:QNB342"/>
    <mergeCell ref="QIG342:QIM342"/>
    <mergeCell ref="QIN342:QIT342"/>
    <mergeCell ref="QIU342:QJA342"/>
    <mergeCell ref="QJB342:QJH342"/>
    <mergeCell ref="QJI342:QJO342"/>
    <mergeCell ref="QJP342:QJV342"/>
    <mergeCell ref="QJW342:QKC342"/>
    <mergeCell ref="QKD342:QKJ342"/>
    <mergeCell ref="QKK342:QKQ342"/>
    <mergeCell ref="QFV342:QGB342"/>
    <mergeCell ref="QGC342:QGI342"/>
    <mergeCell ref="QGJ342:QGP342"/>
    <mergeCell ref="QGQ342:QGW342"/>
    <mergeCell ref="QGX342:QHD342"/>
    <mergeCell ref="QHE342:QHK342"/>
    <mergeCell ref="QHL342:QHR342"/>
    <mergeCell ref="QHS342:QHY342"/>
    <mergeCell ref="QHZ342:QIF342"/>
    <mergeCell ref="QDK342:QDQ342"/>
    <mergeCell ref="QDR342:QDX342"/>
    <mergeCell ref="QDY342:QEE342"/>
    <mergeCell ref="QEF342:QEL342"/>
    <mergeCell ref="QEM342:QES342"/>
    <mergeCell ref="QET342:QEZ342"/>
    <mergeCell ref="QFA342:QFG342"/>
    <mergeCell ref="QFH342:QFN342"/>
    <mergeCell ref="QFO342:QFU342"/>
    <mergeCell ref="QUJ342:QUP342"/>
    <mergeCell ref="QUQ342:QUW342"/>
    <mergeCell ref="QUX342:QVD342"/>
    <mergeCell ref="QVE342:QVK342"/>
    <mergeCell ref="QVL342:QVR342"/>
    <mergeCell ref="QVS342:QVY342"/>
    <mergeCell ref="QVZ342:QWF342"/>
    <mergeCell ref="QWG342:QWM342"/>
    <mergeCell ref="QWN342:QWT342"/>
    <mergeCell ref="QRY342:QSE342"/>
    <mergeCell ref="QSF342:QSL342"/>
    <mergeCell ref="QSM342:QSS342"/>
    <mergeCell ref="QST342:QSZ342"/>
    <mergeCell ref="QTA342:QTG342"/>
    <mergeCell ref="QTH342:QTN342"/>
    <mergeCell ref="QTO342:QTU342"/>
    <mergeCell ref="QTV342:QUB342"/>
    <mergeCell ref="QUC342:QUI342"/>
    <mergeCell ref="QPN342:QPT342"/>
    <mergeCell ref="QPU342:QQA342"/>
    <mergeCell ref="QQB342:QQH342"/>
    <mergeCell ref="QQI342:QQO342"/>
    <mergeCell ref="QQP342:QQV342"/>
    <mergeCell ref="QQW342:QRC342"/>
    <mergeCell ref="QRD342:QRJ342"/>
    <mergeCell ref="QRK342:QRQ342"/>
    <mergeCell ref="QRR342:QRX342"/>
    <mergeCell ref="QNC342:QNI342"/>
    <mergeCell ref="QNJ342:QNP342"/>
    <mergeCell ref="QNQ342:QNW342"/>
    <mergeCell ref="QNX342:QOD342"/>
    <mergeCell ref="QOE342:QOK342"/>
    <mergeCell ref="QOL342:QOR342"/>
    <mergeCell ref="QOS342:QOY342"/>
    <mergeCell ref="QOZ342:QPF342"/>
    <mergeCell ref="QPG342:QPM342"/>
    <mergeCell ref="REB342:REH342"/>
    <mergeCell ref="REI342:REO342"/>
    <mergeCell ref="REP342:REV342"/>
    <mergeCell ref="REW342:RFC342"/>
    <mergeCell ref="RFD342:RFJ342"/>
    <mergeCell ref="RFK342:RFQ342"/>
    <mergeCell ref="RFR342:RFX342"/>
    <mergeCell ref="RFY342:RGE342"/>
    <mergeCell ref="RGF342:RGL342"/>
    <mergeCell ref="RBQ342:RBW342"/>
    <mergeCell ref="RBX342:RCD342"/>
    <mergeCell ref="RCE342:RCK342"/>
    <mergeCell ref="RCL342:RCR342"/>
    <mergeCell ref="RCS342:RCY342"/>
    <mergeCell ref="RCZ342:RDF342"/>
    <mergeCell ref="RDG342:RDM342"/>
    <mergeCell ref="RDN342:RDT342"/>
    <mergeCell ref="RDU342:REA342"/>
    <mergeCell ref="QZF342:QZL342"/>
    <mergeCell ref="QZM342:QZS342"/>
    <mergeCell ref="QZT342:QZZ342"/>
    <mergeCell ref="RAA342:RAG342"/>
    <mergeCell ref="RAH342:RAN342"/>
    <mergeCell ref="RAO342:RAU342"/>
    <mergeCell ref="RAV342:RBB342"/>
    <mergeCell ref="RBC342:RBI342"/>
    <mergeCell ref="RBJ342:RBP342"/>
    <mergeCell ref="QWU342:QXA342"/>
    <mergeCell ref="QXB342:QXH342"/>
    <mergeCell ref="QXI342:QXO342"/>
    <mergeCell ref="QXP342:QXV342"/>
    <mergeCell ref="QXW342:QYC342"/>
    <mergeCell ref="QYD342:QYJ342"/>
    <mergeCell ref="QYK342:QYQ342"/>
    <mergeCell ref="QYR342:QYX342"/>
    <mergeCell ref="QYY342:QZE342"/>
    <mergeCell ref="RNT342:RNZ342"/>
    <mergeCell ref="ROA342:ROG342"/>
    <mergeCell ref="ROH342:RON342"/>
    <mergeCell ref="ROO342:ROU342"/>
    <mergeCell ref="ROV342:RPB342"/>
    <mergeCell ref="RPC342:RPI342"/>
    <mergeCell ref="RPJ342:RPP342"/>
    <mergeCell ref="RPQ342:RPW342"/>
    <mergeCell ref="RPX342:RQD342"/>
    <mergeCell ref="RLI342:RLO342"/>
    <mergeCell ref="RLP342:RLV342"/>
    <mergeCell ref="RLW342:RMC342"/>
    <mergeCell ref="RMD342:RMJ342"/>
    <mergeCell ref="RMK342:RMQ342"/>
    <mergeCell ref="RMR342:RMX342"/>
    <mergeCell ref="RMY342:RNE342"/>
    <mergeCell ref="RNF342:RNL342"/>
    <mergeCell ref="RNM342:RNS342"/>
    <mergeCell ref="RIX342:RJD342"/>
    <mergeCell ref="RJE342:RJK342"/>
    <mergeCell ref="RJL342:RJR342"/>
    <mergeCell ref="RJS342:RJY342"/>
    <mergeCell ref="RJZ342:RKF342"/>
    <mergeCell ref="RKG342:RKM342"/>
    <mergeCell ref="RKN342:RKT342"/>
    <mergeCell ref="RKU342:RLA342"/>
    <mergeCell ref="RLB342:RLH342"/>
    <mergeCell ref="RGM342:RGS342"/>
    <mergeCell ref="RGT342:RGZ342"/>
    <mergeCell ref="RHA342:RHG342"/>
    <mergeCell ref="RHH342:RHN342"/>
    <mergeCell ref="RHO342:RHU342"/>
    <mergeCell ref="RHV342:RIB342"/>
    <mergeCell ref="RIC342:RII342"/>
    <mergeCell ref="RIJ342:RIP342"/>
    <mergeCell ref="RIQ342:RIW342"/>
    <mergeCell ref="RXL342:RXR342"/>
    <mergeCell ref="RXS342:RXY342"/>
    <mergeCell ref="RXZ342:RYF342"/>
    <mergeCell ref="RYG342:RYM342"/>
    <mergeCell ref="RYN342:RYT342"/>
    <mergeCell ref="RYU342:RZA342"/>
    <mergeCell ref="RZB342:RZH342"/>
    <mergeCell ref="RZI342:RZO342"/>
    <mergeCell ref="RZP342:RZV342"/>
    <mergeCell ref="RVA342:RVG342"/>
    <mergeCell ref="RVH342:RVN342"/>
    <mergeCell ref="RVO342:RVU342"/>
    <mergeCell ref="RVV342:RWB342"/>
    <mergeCell ref="RWC342:RWI342"/>
    <mergeCell ref="RWJ342:RWP342"/>
    <mergeCell ref="RWQ342:RWW342"/>
    <mergeCell ref="RWX342:RXD342"/>
    <mergeCell ref="RXE342:RXK342"/>
    <mergeCell ref="RSP342:RSV342"/>
    <mergeCell ref="RSW342:RTC342"/>
    <mergeCell ref="RTD342:RTJ342"/>
    <mergeCell ref="RTK342:RTQ342"/>
    <mergeCell ref="RTR342:RTX342"/>
    <mergeCell ref="RTY342:RUE342"/>
    <mergeCell ref="RUF342:RUL342"/>
    <mergeCell ref="RUM342:RUS342"/>
    <mergeCell ref="RUT342:RUZ342"/>
    <mergeCell ref="RQE342:RQK342"/>
    <mergeCell ref="RQL342:RQR342"/>
    <mergeCell ref="RQS342:RQY342"/>
    <mergeCell ref="RQZ342:RRF342"/>
    <mergeCell ref="RRG342:RRM342"/>
    <mergeCell ref="RRN342:RRT342"/>
    <mergeCell ref="RRU342:RSA342"/>
    <mergeCell ref="RSB342:RSH342"/>
    <mergeCell ref="RSI342:RSO342"/>
    <mergeCell ref="SHD342:SHJ342"/>
    <mergeCell ref="SHK342:SHQ342"/>
    <mergeCell ref="SHR342:SHX342"/>
    <mergeCell ref="SHY342:SIE342"/>
    <mergeCell ref="SIF342:SIL342"/>
    <mergeCell ref="SIM342:SIS342"/>
    <mergeCell ref="SIT342:SIZ342"/>
    <mergeCell ref="SJA342:SJG342"/>
    <mergeCell ref="SJH342:SJN342"/>
    <mergeCell ref="SES342:SEY342"/>
    <mergeCell ref="SEZ342:SFF342"/>
    <mergeCell ref="SFG342:SFM342"/>
    <mergeCell ref="SFN342:SFT342"/>
    <mergeCell ref="SFU342:SGA342"/>
    <mergeCell ref="SGB342:SGH342"/>
    <mergeCell ref="SGI342:SGO342"/>
    <mergeCell ref="SGP342:SGV342"/>
    <mergeCell ref="SGW342:SHC342"/>
    <mergeCell ref="SCH342:SCN342"/>
    <mergeCell ref="SCO342:SCU342"/>
    <mergeCell ref="SCV342:SDB342"/>
    <mergeCell ref="SDC342:SDI342"/>
    <mergeCell ref="SDJ342:SDP342"/>
    <mergeCell ref="SDQ342:SDW342"/>
    <mergeCell ref="SDX342:SED342"/>
    <mergeCell ref="SEE342:SEK342"/>
    <mergeCell ref="SEL342:SER342"/>
    <mergeCell ref="RZW342:SAC342"/>
    <mergeCell ref="SAD342:SAJ342"/>
    <mergeCell ref="SAK342:SAQ342"/>
    <mergeCell ref="SAR342:SAX342"/>
    <mergeCell ref="SAY342:SBE342"/>
    <mergeCell ref="SBF342:SBL342"/>
    <mergeCell ref="SBM342:SBS342"/>
    <mergeCell ref="SBT342:SBZ342"/>
    <mergeCell ref="SCA342:SCG342"/>
    <mergeCell ref="SQV342:SRB342"/>
    <mergeCell ref="SRC342:SRI342"/>
    <mergeCell ref="SRJ342:SRP342"/>
    <mergeCell ref="SRQ342:SRW342"/>
    <mergeCell ref="SRX342:SSD342"/>
    <mergeCell ref="SSE342:SSK342"/>
    <mergeCell ref="SSL342:SSR342"/>
    <mergeCell ref="SSS342:SSY342"/>
    <mergeCell ref="SSZ342:STF342"/>
    <mergeCell ref="SOK342:SOQ342"/>
    <mergeCell ref="SOR342:SOX342"/>
    <mergeCell ref="SOY342:SPE342"/>
    <mergeCell ref="SPF342:SPL342"/>
    <mergeCell ref="SPM342:SPS342"/>
    <mergeCell ref="SPT342:SPZ342"/>
    <mergeCell ref="SQA342:SQG342"/>
    <mergeCell ref="SQH342:SQN342"/>
    <mergeCell ref="SQO342:SQU342"/>
    <mergeCell ref="SLZ342:SMF342"/>
    <mergeCell ref="SMG342:SMM342"/>
    <mergeCell ref="SMN342:SMT342"/>
    <mergeCell ref="SMU342:SNA342"/>
    <mergeCell ref="SNB342:SNH342"/>
    <mergeCell ref="SNI342:SNO342"/>
    <mergeCell ref="SNP342:SNV342"/>
    <mergeCell ref="SNW342:SOC342"/>
    <mergeCell ref="SOD342:SOJ342"/>
    <mergeCell ref="SJO342:SJU342"/>
    <mergeCell ref="SJV342:SKB342"/>
    <mergeCell ref="SKC342:SKI342"/>
    <mergeCell ref="SKJ342:SKP342"/>
    <mergeCell ref="SKQ342:SKW342"/>
    <mergeCell ref="SKX342:SLD342"/>
    <mergeCell ref="SLE342:SLK342"/>
    <mergeCell ref="SLL342:SLR342"/>
    <mergeCell ref="SLS342:SLY342"/>
    <mergeCell ref="TAN342:TAT342"/>
    <mergeCell ref="TAU342:TBA342"/>
    <mergeCell ref="TBB342:TBH342"/>
    <mergeCell ref="TBI342:TBO342"/>
    <mergeCell ref="TBP342:TBV342"/>
    <mergeCell ref="TBW342:TCC342"/>
    <mergeCell ref="TCD342:TCJ342"/>
    <mergeCell ref="TCK342:TCQ342"/>
    <mergeCell ref="TCR342:TCX342"/>
    <mergeCell ref="SYC342:SYI342"/>
    <mergeCell ref="SYJ342:SYP342"/>
    <mergeCell ref="SYQ342:SYW342"/>
    <mergeCell ref="SYX342:SZD342"/>
    <mergeCell ref="SZE342:SZK342"/>
    <mergeCell ref="SZL342:SZR342"/>
    <mergeCell ref="SZS342:SZY342"/>
    <mergeCell ref="SZZ342:TAF342"/>
    <mergeCell ref="TAG342:TAM342"/>
    <mergeCell ref="SVR342:SVX342"/>
    <mergeCell ref="SVY342:SWE342"/>
    <mergeCell ref="SWF342:SWL342"/>
    <mergeCell ref="SWM342:SWS342"/>
    <mergeCell ref="SWT342:SWZ342"/>
    <mergeCell ref="SXA342:SXG342"/>
    <mergeCell ref="SXH342:SXN342"/>
    <mergeCell ref="SXO342:SXU342"/>
    <mergeCell ref="SXV342:SYB342"/>
    <mergeCell ref="STG342:STM342"/>
    <mergeCell ref="STN342:STT342"/>
    <mergeCell ref="STU342:SUA342"/>
    <mergeCell ref="SUB342:SUH342"/>
    <mergeCell ref="SUI342:SUO342"/>
    <mergeCell ref="SUP342:SUV342"/>
    <mergeCell ref="SUW342:SVC342"/>
    <mergeCell ref="SVD342:SVJ342"/>
    <mergeCell ref="SVK342:SVQ342"/>
    <mergeCell ref="TKF342:TKL342"/>
    <mergeCell ref="TKM342:TKS342"/>
    <mergeCell ref="TKT342:TKZ342"/>
    <mergeCell ref="TLA342:TLG342"/>
    <mergeCell ref="TLH342:TLN342"/>
    <mergeCell ref="TLO342:TLU342"/>
    <mergeCell ref="TLV342:TMB342"/>
    <mergeCell ref="TMC342:TMI342"/>
    <mergeCell ref="TMJ342:TMP342"/>
    <mergeCell ref="THU342:TIA342"/>
    <mergeCell ref="TIB342:TIH342"/>
    <mergeCell ref="TII342:TIO342"/>
    <mergeCell ref="TIP342:TIV342"/>
    <mergeCell ref="TIW342:TJC342"/>
    <mergeCell ref="TJD342:TJJ342"/>
    <mergeCell ref="TJK342:TJQ342"/>
    <mergeCell ref="TJR342:TJX342"/>
    <mergeCell ref="TJY342:TKE342"/>
    <mergeCell ref="TFJ342:TFP342"/>
    <mergeCell ref="TFQ342:TFW342"/>
    <mergeCell ref="TFX342:TGD342"/>
    <mergeCell ref="TGE342:TGK342"/>
    <mergeCell ref="TGL342:TGR342"/>
    <mergeCell ref="TGS342:TGY342"/>
    <mergeCell ref="TGZ342:THF342"/>
    <mergeCell ref="THG342:THM342"/>
    <mergeCell ref="THN342:THT342"/>
    <mergeCell ref="TCY342:TDE342"/>
    <mergeCell ref="TDF342:TDL342"/>
    <mergeCell ref="TDM342:TDS342"/>
    <mergeCell ref="TDT342:TDZ342"/>
    <mergeCell ref="TEA342:TEG342"/>
    <mergeCell ref="TEH342:TEN342"/>
    <mergeCell ref="TEO342:TEU342"/>
    <mergeCell ref="TEV342:TFB342"/>
    <mergeCell ref="TFC342:TFI342"/>
    <mergeCell ref="TTX342:TUD342"/>
    <mergeCell ref="TUE342:TUK342"/>
    <mergeCell ref="TUL342:TUR342"/>
    <mergeCell ref="TUS342:TUY342"/>
    <mergeCell ref="TUZ342:TVF342"/>
    <mergeCell ref="TVG342:TVM342"/>
    <mergeCell ref="TVN342:TVT342"/>
    <mergeCell ref="TVU342:TWA342"/>
    <mergeCell ref="TWB342:TWH342"/>
    <mergeCell ref="TRM342:TRS342"/>
    <mergeCell ref="TRT342:TRZ342"/>
    <mergeCell ref="TSA342:TSG342"/>
    <mergeCell ref="TSH342:TSN342"/>
    <mergeCell ref="TSO342:TSU342"/>
    <mergeCell ref="TSV342:TTB342"/>
    <mergeCell ref="TTC342:TTI342"/>
    <mergeCell ref="TTJ342:TTP342"/>
    <mergeCell ref="TTQ342:TTW342"/>
    <mergeCell ref="TPB342:TPH342"/>
    <mergeCell ref="TPI342:TPO342"/>
    <mergeCell ref="TPP342:TPV342"/>
    <mergeCell ref="TPW342:TQC342"/>
    <mergeCell ref="TQD342:TQJ342"/>
    <mergeCell ref="TQK342:TQQ342"/>
    <mergeCell ref="TQR342:TQX342"/>
    <mergeCell ref="TQY342:TRE342"/>
    <mergeCell ref="TRF342:TRL342"/>
    <mergeCell ref="TMQ342:TMW342"/>
    <mergeCell ref="TMX342:TND342"/>
    <mergeCell ref="TNE342:TNK342"/>
    <mergeCell ref="TNL342:TNR342"/>
    <mergeCell ref="TNS342:TNY342"/>
    <mergeCell ref="TNZ342:TOF342"/>
    <mergeCell ref="TOG342:TOM342"/>
    <mergeCell ref="TON342:TOT342"/>
    <mergeCell ref="TOU342:TPA342"/>
    <mergeCell ref="UDP342:UDV342"/>
    <mergeCell ref="UDW342:UEC342"/>
    <mergeCell ref="UED342:UEJ342"/>
    <mergeCell ref="UEK342:UEQ342"/>
    <mergeCell ref="UER342:UEX342"/>
    <mergeCell ref="UEY342:UFE342"/>
    <mergeCell ref="UFF342:UFL342"/>
    <mergeCell ref="UFM342:UFS342"/>
    <mergeCell ref="UFT342:UFZ342"/>
    <mergeCell ref="UBE342:UBK342"/>
    <mergeCell ref="UBL342:UBR342"/>
    <mergeCell ref="UBS342:UBY342"/>
    <mergeCell ref="UBZ342:UCF342"/>
    <mergeCell ref="UCG342:UCM342"/>
    <mergeCell ref="UCN342:UCT342"/>
    <mergeCell ref="UCU342:UDA342"/>
    <mergeCell ref="UDB342:UDH342"/>
    <mergeCell ref="UDI342:UDO342"/>
    <mergeCell ref="TYT342:TYZ342"/>
    <mergeCell ref="TZA342:TZG342"/>
    <mergeCell ref="TZH342:TZN342"/>
    <mergeCell ref="TZO342:TZU342"/>
    <mergeCell ref="TZV342:UAB342"/>
    <mergeCell ref="UAC342:UAI342"/>
    <mergeCell ref="UAJ342:UAP342"/>
    <mergeCell ref="UAQ342:UAW342"/>
    <mergeCell ref="UAX342:UBD342"/>
    <mergeCell ref="TWI342:TWO342"/>
    <mergeCell ref="TWP342:TWV342"/>
    <mergeCell ref="TWW342:TXC342"/>
    <mergeCell ref="TXD342:TXJ342"/>
    <mergeCell ref="TXK342:TXQ342"/>
    <mergeCell ref="TXR342:TXX342"/>
    <mergeCell ref="TXY342:TYE342"/>
    <mergeCell ref="TYF342:TYL342"/>
    <mergeCell ref="TYM342:TYS342"/>
    <mergeCell ref="UNH342:UNN342"/>
    <mergeCell ref="UNO342:UNU342"/>
    <mergeCell ref="UNV342:UOB342"/>
    <mergeCell ref="UOC342:UOI342"/>
    <mergeCell ref="UOJ342:UOP342"/>
    <mergeCell ref="UOQ342:UOW342"/>
    <mergeCell ref="UOX342:UPD342"/>
    <mergeCell ref="UPE342:UPK342"/>
    <mergeCell ref="UPL342:UPR342"/>
    <mergeCell ref="UKW342:ULC342"/>
    <mergeCell ref="ULD342:ULJ342"/>
    <mergeCell ref="ULK342:ULQ342"/>
    <mergeCell ref="ULR342:ULX342"/>
    <mergeCell ref="ULY342:UME342"/>
    <mergeCell ref="UMF342:UML342"/>
    <mergeCell ref="UMM342:UMS342"/>
    <mergeCell ref="UMT342:UMZ342"/>
    <mergeCell ref="UNA342:UNG342"/>
    <mergeCell ref="UIL342:UIR342"/>
    <mergeCell ref="UIS342:UIY342"/>
    <mergeCell ref="UIZ342:UJF342"/>
    <mergeCell ref="UJG342:UJM342"/>
    <mergeCell ref="UJN342:UJT342"/>
    <mergeCell ref="UJU342:UKA342"/>
    <mergeCell ref="UKB342:UKH342"/>
    <mergeCell ref="UKI342:UKO342"/>
    <mergeCell ref="UKP342:UKV342"/>
    <mergeCell ref="UGA342:UGG342"/>
    <mergeCell ref="UGH342:UGN342"/>
    <mergeCell ref="UGO342:UGU342"/>
    <mergeCell ref="UGV342:UHB342"/>
    <mergeCell ref="UHC342:UHI342"/>
    <mergeCell ref="UHJ342:UHP342"/>
    <mergeCell ref="UHQ342:UHW342"/>
    <mergeCell ref="UHX342:UID342"/>
    <mergeCell ref="UIE342:UIK342"/>
    <mergeCell ref="UWZ342:UXF342"/>
    <mergeCell ref="UXG342:UXM342"/>
    <mergeCell ref="UXN342:UXT342"/>
    <mergeCell ref="UXU342:UYA342"/>
    <mergeCell ref="UYB342:UYH342"/>
    <mergeCell ref="UYI342:UYO342"/>
    <mergeCell ref="UYP342:UYV342"/>
    <mergeCell ref="UYW342:UZC342"/>
    <mergeCell ref="UZD342:UZJ342"/>
    <mergeCell ref="UUO342:UUU342"/>
    <mergeCell ref="UUV342:UVB342"/>
    <mergeCell ref="UVC342:UVI342"/>
    <mergeCell ref="UVJ342:UVP342"/>
    <mergeCell ref="UVQ342:UVW342"/>
    <mergeCell ref="UVX342:UWD342"/>
    <mergeCell ref="UWE342:UWK342"/>
    <mergeCell ref="UWL342:UWR342"/>
    <mergeCell ref="UWS342:UWY342"/>
    <mergeCell ref="USD342:USJ342"/>
    <mergeCell ref="USK342:USQ342"/>
    <mergeCell ref="USR342:USX342"/>
    <mergeCell ref="USY342:UTE342"/>
    <mergeCell ref="UTF342:UTL342"/>
    <mergeCell ref="UTM342:UTS342"/>
    <mergeCell ref="UTT342:UTZ342"/>
    <mergeCell ref="UUA342:UUG342"/>
    <mergeCell ref="UUH342:UUN342"/>
    <mergeCell ref="UPS342:UPY342"/>
    <mergeCell ref="UPZ342:UQF342"/>
    <mergeCell ref="UQG342:UQM342"/>
    <mergeCell ref="UQN342:UQT342"/>
    <mergeCell ref="UQU342:URA342"/>
    <mergeCell ref="URB342:URH342"/>
    <mergeCell ref="URI342:URO342"/>
    <mergeCell ref="URP342:URV342"/>
    <mergeCell ref="URW342:USC342"/>
    <mergeCell ref="VGR342:VGX342"/>
    <mergeCell ref="VGY342:VHE342"/>
    <mergeCell ref="VHF342:VHL342"/>
    <mergeCell ref="VHM342:VHS342"/>
    <mergeCell ref="VHT342:VHZ342"/>
    <mergeCell ref="VIA342:VIG342"/>
    <mergeCell ref="VIH342:VIN342"/>
    <mergeCell ref="VIO342:VIU342"/>
    <mergeCell ref="VIV342:VJB342"/>
    <mergeCell ref="VEG342:VEM342"/>
    <mergeCell ref="VEN342:VET342"/>
    <mergeCell ref="VEU342:VFA342"/>
    <mergeCell ref="VFB342:VFH342"/>
    <mergeCell ref="VFI342:VFO342"/>
    <mergeCell ref="VFP342:VFV342"/>
    <mergeCell ref="VFW342:VGC342"/>
    <mergeCell ref="VGD342:VGJ342"/>
    <mergeCell ref="VGK342:VGQ342"/>
    <mergeCell ref="VBV342:VCB342"/>
    <mergeCell ref="VCC342:VCI342"/>
    <mergeCell ref="VCJ342:VCP342"/>
    <mergeCell ref="VCQ342:VCW342"/>
    <mergeCell ref="VCX342:VDD342"/>
    <mergeCell ref="VDE342:VDK342"/>
    <mergeCell ref="VDL342:VDR342"/>
    <mergeCell ref="VDS342:VDY342"/>
    <mergeCell ref="VDZ342:VEF342"/>
    <mergeCell ref="UZK342:UZQ342"/>
    <mergeCell ref="UZR342:UZX342"/>
    <mergeCell ref="UZY342:VAE342"/>
    <mergeCell ref="VAF342:VAL342"/>
    <mergeCell ref="VAM342:VAS342"/>
    <mergeCell ref="VAT342:VAZ342"/>
    <mergeCell ref="VBA342:VBG342"/>
    <mergeCell ref="VBH342:VBN342"/>
    <mergeCell ref="VBO342:VBU342"/>
    <mergeCell ref="VQX342:VRD342"/>
    <mergeCell ref="VRE342:VRK342"/>
    <mergeCell ref="VRL342:VRR342"/>
    <mergeCell ref="VRS342:VRY342"/>
    <mergeCell ref="VRZ342:VSF342"/>
    <mergeCell ref="VSG342:VSM342"/>
    <mergeCell ref="VSN342:VST342"/>
    <mergeCell ref="VNY342:VOE342"/>
    <mergeCell ref="VOF342:VOL342"/>
    <mergeCell ref="VOM342:VOS342"/>
    <mergeCell ref="VOT342:VOZ342"/>
    <mergeCell ref="VPA342:VPG342"/>
    <mergeCell ref="VPH342:VPN342"/>
    <mergeCell ref="VPO342:VPU342"/>
    <mergeCell ref="VPV342:VQB342"/>
    <mergeCell ref="VQC342:VQI342"/>
    <mergeCell ref="VLN342:VLT342"/>
    <mergeCell ref="VLU342:VMA342"/>
    <mergeCell ref="VMB342:VMH342"/>
    <mergeCell ref="VMI342:VMO342"/>
    <mergeCell ref="VMP342:VMV342"/>
    <mergeCell ref="VMW342:VNC342"/>
    <mergeCell ref="VND342:VNJ342"/>
    <mergeCell ref="VNK342:VNQ342"/>
    <mergeCell ref="VNR342:VNX342"/>
    <mergeCell ref="VJC342:VJI342"/>
    <mergeCell ref="VJJ342:VJP342"/>
    <mergeCell ref="VJQ342:VJW342"/>
    <mergeCell ref="VJX342:VKD342"/>
    <mergeCell ref="VKE342:VKK342"/>
    <mergeCell ref="VKL342:VKR342"/>
    <mergeCell ref="VKS342:VKY342"/>
    <mergeCell ref="VKZ342:VLF342"/>
    <mergeCell ref="VLG342:VLM342"/>
    <mergeCell ref="XET342:XEZ342"/>
    <mergeCell ref="XFA342:XFD342"/>
    <mergeCell ref="A340:G340"/>
    <mergeCell ref="O343:U343"/>
    <mergeCell ref="V343:AB343"/>
    <mergeCell ref="AC343:AI343"/>
    <mergeCell ref="AJ343:AP343"/>
    <mergeCell ref="AQ343:AW343"/>
    <mergeCell ref="AX343:BD343"/>
    <mergeCell ref="BE343:BK343"/>
    <mergeCell ref="BL343:BR343"/>
    <mergeCell ref="BS343:BY343"/>
    <mergeCell ref="BZ343:CF343"/>
    <mergeCell ref="CG343:CM343"/>
    <mergeCell ref="CN343:CT343"/>
    <mergeCell ref="CU343:DA343"/>
    <mergeCell ref="DB343:DH343"/>
    <mergeCell ref="XAS342:XAY342"/>
    <mergeCell ref="XAZ342:XBF342"/>
    <mergeCell ref="XBG342:XBM342"/>
    <mergeCell ref="XBN342:XBT342"/>
    <mergeCell ref="XBU342:XCA342"/>
    <mergeCell ref="XCB342:XCH342"/>
    <mergeCell ref="XCI342:XCO342"/>
    <mergeCell ref="XCP342:XCV342"/>
    <mergeCell ref="XCW342:XDC342"/>
    <mergeCell ref="WYH342:WYN342"/>
    <mergeCell ref="WYO342:WYU342"/>
    <mergeCell ref="WYV342:WZB342"/>
    <mergeCell ref="WZC342:WZI342"/>
    <mergeCell ref="WZJ342:WZP342"/>
    <mergeCell ref="WZQ342:WZW342"/>
    <mergeCell ref="WZX342:XAD342"/>
    <mergeCell ref="XAE342:XAK342"/>
    <mergeCell ref="XAL342:XAR342"/>
    <mergeCell ref="WVW342:WWC342"/>
    <mergeCell ref="WWD342:WWJ342"/>
    <mergeCell ref="WWK342:WWQ342"/>
    <mergeCell ref="WWR342:WWX342"/>
    <mergeCell ref="WWY342:WXE342"/>
    <mergeCell ref="WXF342:WXL342"/>
    <mergeCell ref="WXM342:WXS342"/>
    <mergeCell ref="WXT342:WXZ342"/>
    <mergeCell ref="WYA342:WYG342"/>
    <mergeCell ref="WTL342:WTR342"/>
    <mergeCell ref="WTS342:WTY342"/>
    <mergeCell ref="WTZ342:WUF342"/>
    <mergeCell ref="WUG342:WUM342"/>
    <mergeCell ref="WUN342:WUT342"/>
    <mergeCell ref="WUU342:WVA342"/>
    <mergeCell ref="WVB342:WVH342"/>
    <mergeCell ref="WVI342:WVO342"/>
    <mergeCell ref="WVP342:WVV342"/>
    <mergeCell ref="WRA342:WRG342"/>
    <mergeCell ref="WRH342:WRN342"/>
    <mergeCell ref="WRO342:WRU342"/>
    <mergeCell ref="WRV342:WSB342"/>
    <mergeCell ref="WSC342:WSI342"/>
    <mergeCell ref="WSJ342:WSP342"/>
    <mergeCell ref="WSQ342:WSW342"/>
    <mergeCell ref="WSX342:WTD342"/>
    <mergeCell ref="WTE342:WTK342"/>
    <mergeCell ref="WOP342:WOV342"/>
    <mergeCell ref="WDV342:WEB342"/>
    <mergeCell ref="XDD342:XDJ342"/>
    <mergeCell ref="XDK342:XDQ342"/>
    <mergeCell ref="XDR342:XDX342"/>
    <mergeCell ref="XDY342:XEE342"/>
    <mergeCell ref="XEF342:XEL342"/>
    <mergeCell ref="XEM342:XES342"/>
    <mergeCell ref="WOW342:WPC342"/>
    <mergeCell ref="WPD342:WPJ342"/>
    <mergeCell ref="WPK342:WPQ342"/>
    <mergeCell ref="WPR342:WPX342"/>
    <mergeCell ref="WPY342:WQE342"/>
    <mergeCell ref="WQF342:WQL342"/>
    <mergeCell ref="WQM342:WQS342"/>
    <mergeCell ref="WQT342:WQZ342"/>
    <mergeCell ref="WME342:WMK342"/>
    <mergeCell ref="WML342:WMR342"/>
    <mergeCell ref="WMS342:WMY342"/>
    <mergeCell ref="WMZ342:WNF342"/>
    <mergeCell ref="WNG342:WNM342"/>
    <mergeCell ref="WNN342:WNT342"/>
    <mergeCell ref="WNU342:WOA342"/>
    <mergeCell ref="WOB342:WOH342"/>
    <mergeCell ref="WOI342:WOO342"/>
    <mergeCell ref="WJT342:WJZ342"/>
    <mergeCell ref="WKA342:WKG342"/>
    <mergeCell ref="WKH342:WKN342"/>
    <mergeCell ref="WKO342:WKU342"/>
    <mergeCell ref="WKV342:WLB342"/>
    <mergeCell ref="WLC342:WLI342"/>
    <mergeCell ref="WLJ342:WLP342"/>
    <mergeCell ref="WLQ342:WLW342"/>
    <mergeCell ref="WLX342:WMD342"/>
    <mergeCell ref="WHI342:WHO342"/>
    <mergeCell ref="WHP342:WHV342"/>
    <mergeCell ref="WHW342:WIC342"/>
    <mergeCell ref="WID342:WIJ342"/>
    <mergeCell ref="WIK342:WIQ342"/>
    <mergeCell ref="WIR342:WIX342"/>
    <mergeCell ref="WIY342:WJE342"/>
    <mergeCell ref="WJF342:WJL342"/>
    <mergeCell ref="WJM342:WJS342"/>
    <mergeCell ref="KP343:KV343"/>
    <mergeCell ref="KW343:LC343"/>
    <mergeCell ref="LD343:LJ343"/>
    <mergeCell ref="LK343:LQ343"/>
    <mergeCell ref="LR343:LX343"/>
    <mergeCell ref="LY343:ME343"/>
    <mergeCell ref="MF343:ML343"/>
    <mergeCell ref="MM343:MS343"/>
    <mergeCell ref="MT343:MZ343"/>
    <mergeCell ref="IE343:IK343"/>
    <mergeCell ref="IL343:IR343"/>
    <mergeCell ref="IS343:IY343"/>
    <mergeCell ref="IZ343:JF343"/>
    <mergeCell ref="JG343:JM343"/>
    <mergeCell ref="JN343:JT343"/>
    <mergeCell ref="JU343:KA343"/>
    <mergeCell ref="KB343:KH343"/>
    <mergeCell ref="KI343:KO343"/>
    <mergeCell ref="WS343:WY343"/>
    <mergeCell ref="WZ343:XF343"/>
    <mergeCell ref="XG343:XM343"/>
    <mergeCell ref="XN343:XT343"/>
    <mergeCell ref="XU343:YA343"/>
    <mergeCell ref="YB343:YH343"/>
    <mergeCell ref="YI343:YO343"/>
    <mergeCell ref="YP343:YV343"/>
    <mergeCell ref="YW343:ZC343"/>
    <mergeCell ref="UH343:UN343"/>
    <mergeCell ref="UO343:UU343"/>
    <mergeCell ref="UV343:VB343"/>
    <mergeCell ref="VC343:VI343"/>
    <mergeCell ref="VJ343:VP343"/>
    <mergeCell ref="VQ343:VW343"/>
    <mergeCell ref="VX343:WD343"/>
    <mergeCell ref="WE343:WK343"/>
    <mergeCell ref="WL343:WR343"/>
    <mergeCell ref="RW343:SC343"/>
    <mergeCell ref="SD343:SJ343"/>
    <mergeCell ref="SK343:SQ343"/>
    <mergeCell ref="SR343:SX343"/>
    <mergeCell ref="SY343:TE343"/>
    <mergeCell ref="TF343:TL343"/>
    <mergeCell ref="TM343:TS343"/>
    <mergeCell ref="TT343:TZ343"/>
    <mergeCell ref="UA343:UG343"/>
    <mergeCell ref="PL343:PR343"/>
    <mergeCell ref="PS343:PY343"/>
    <mergeCell ref="PZ343:QF343"/>
    <mergeCell ref="QG343:QM343"/>
    <mergeCell ref="QN343:QT343"/>
    <mergeCell ref="QU343:RA343"/>
    <mergeCell ref="RB343:RH343"/>
    <mergeCell ref="RI343:RO343"/>
    <mergeCell ref="RP343:RV343"/>
    <mergeCell ref="WEX342:WFD342"/>
    <mergeCell ref="WFE342:WFK342"/>
    <mergeCell ref="WFL342:WFR342"/>
    <mergeCell ref="WFS342:WFY342"/>
    <mergeCell ref="WFZ342:WGF342"/>
    <mergeCell ref="WGG342:WGM342"/>
    <mergeCell ref="WGN342:WGT342"/>
    <mergeCell ref="WGU342:WHA342"/>
    <mergeCell ref="WHB342:WHH342"/>
    <mergeCell ref="WCM342:WCS342"/>
    <mergeCell ref="WCT342:WCZ342"/>
    <mergeCell ref="WDA342:WDG342"/>
    <mergeCell ref="WDH342:WDN342"/>
    <mergeCell ref="WDO342:WDU342"/>
    <mergeCell ref="NA343:NG343"/>
    <mergeCell ref="NH343:NN343"/>
    <mergeCell ref="NO343:NU343"/>
    <mergeCell ref="NV343:OB343"/>
    <mergeCell ref="OC343:OI343"/>
    <mergeCell ref="OJ343:OP343"/>
    <mergeCell ref="OQ343:OW343"/>
    <mergeCell ref="OX343:PD343"/>
    <mergeCell ref="PE343:PK343"/>
    <mergeCell ref="WEC342:WEI342"/>
    <mergeCell ref="WEJ342:WEP342"/>
    <mergeCell ref="WEQ342:WEW342"/>
    <mergeCell ref="WAB342:WAH342"/>
    <mergeCell ref="WAI342:WAO342"/>
    <mergeCell ref="WAP342:WAV342"/>
    <mergeCell ref="WAW342:WBC342"/>
    <mergeCell ref="WBD342:WBJ342"/>
    <mergeCell ref="WBK342:WBQ342"/>
    <mergeCell ref="WBR342:WBX342"/>
    <mergeCell ref="WBY342:WCE342"/>
    <mergeCell ref="WCF342:WCL342"/>
    <mergeCell ref="VXQ342:VXW342"/>
    <mergeCell ref="VXX342:VYD342"/>
    <mergeCell ref="VYE342:VYK342"/>
    <mergeCell ref="VYL342:VYR342"/>
    <mergeCell ref="VYS342:VYY342"/>
    <mergeCell ref="VYZ342:VZF342"/>
    <mergeCell ref="VZG342:VZM342"/>
    <mergeCell ref="VZN342:VZT342"/>
    <mergeCell ref="VZU342:WAA342"/>
    <mergeCell ref="VVF342:VVL342"/>
    <mergeCell ref="VVM342:VVS342"/>
    <mergeCell ref="VVT342:VVZ342"/>
    <mergeCell ref="VWA342:VWG342"/>
    <mergeCell ref="VWH342:VWN342"/>
    <mergeCell ref="VWO342:VWU342"/>
    <mergeCell ref="VWV342:VXB342"/>
    <mergeCell ref="VXC342:VXI342"/>
    <mergeCell ref="VXJ342:VXP342"/>
    <mergeCell ref="VSU342:VTA342"/>
    <mergeCell ref="VTB342:VTH342"/>
    <mergeCell ref="VTI342:VTO342"/>
    <mergeCell ref="VTP342:VTV342"/>
    <mergeCell ref="VTW342:VUC342"/>
    <mergeCell ref="VUD342:VUJ342"/>
    <mergeCell ref="VUK342:VUQ342"/>
    <mergeCell ref="VUR342:VUX342"/>
    <mergeCell ref="VUY342:VVE342"/>
    <mergeCell ref="VQJ342:VQP342"/>
    <mergeCell ref="VQQ342:VQW342"/>
    <mergeCell ref="AGK343:AGQ343"/>
    <mergeCell ref="AGR343:AGX343"/>
    <mergeCell ref="AGY343:AHE343"/>
    <mergeCell ref="AHF343:AHL343"/>
    <mergeCell ref="AHM343:AHS343"/>
    <mergeCell ref="AHT343:AHZ343"/>
    <mergeCell ref="AIA343:AIG343"/>
    <mergeCell ref="AIH343:AIN343"/>
    <mergeCell ref="AIO343:AIU343"/>
    <mergeCell ref="ADZ343:AEF343"/>
    <mergeCell ref="AEG343:AEM343"/>
    <mergeCell ref="AEN343:AET343"/>
    <mergeCell ref="AEU343:AFA343"/>
    <mergeCell ref="AFB343:AFH343"/>
    <mergeCell ref="AFI343:AFO343"/>
    <mergeCell ref="AFP343:AFV343"/>
    <mergeCell ref="AFW343:AGC343"/>
    <mergeCell ref="AGD343:AGJ343"/>
    <mergeCell ref="ABO343:ABU343"/>
    <mergeCell ref="ABV343:ACB343"/>
    <mergeCell ref="ACC343:ACI343"/>
    <mergeCell ref="ACJ343:ACP343"/>
    <mergeCell ref="ACQ343:ACW343"/>
    <mergeCell ref="ACX343:ADD343"/>
    <mergeCell ref="ADE343:ADK343"/>
    <mergeCell ref="ADL343:ADR343"/>
    <mergeCell ref="ADS343:ADY343"/>
    <mergeCell ref="ZD343:ZJ343"/>
    <mergeCell ref="ZK343:ZQ343"/>
    <mergeCell ref="ZR343:ZX343"/>
    <mergeCell ref="ZY343:AAE343"/>
    <mergeCell ref="AAF343:AAL343"/>
    <mergeCell ref="AAM343:AAS343"/>
    <mergeCell ref="AAT343:AAZ343"/>
    <mergeCell ref="ABA343:ABG343"/>
    <mergeCell ref="ABH343:ABN343"/>
    <mergeCell ref="AQC343:AQI343"/>
    <mergeCell ref="AQJ343:AQP343"/>
    <mergeCell ref="AQQ343:AQW343"/>
    <mergeCell ref="AQX343:ARD343"/>
    <mergeCell ref="ARE343:ARK343"/>
    <mergeCell ref="ARL343:ARR343"/>
    <mergeCell ref="ARS343:ARY343"/>
    <mergeCell ref="ARZ343:ASF343"/>
    <mergeCell ref="ASG343:ASM343"/>
    <mergeCell ref="ANR343:ANX343"/>
    <mergeCell ref="ANY343:AOE343"/>
    <mergeCell ref="AOF343:AOL343"/>
    <mergeCell ref="AOM343:AOS343"/>
    <mergeCell ref="AOT343:AOZ343"/>
    <mergeCell ref="APA343:APG343"/>
    <mergeCell ref="APH343:APN343"/>
    <mergeCell ref="APO343:APU343"/>
    <mergeCell ref="APV343:AQB343"/>
    <mergeCell ref="ALG343:ALM343"/>
    <mergeCell ref="ALN343:ALT343"/>
    <mergeCell ref="ALU343:AMA343"/>
    <mergeCell ref="AMB343:AMH343"/>
    <mergeCell ref="AMI343:AMO343"/>
    <mergeCell ref="AMP343:AMV343"/>
    <mergeCell ref="AMW343:ANC343"/>
    <mergeCell ref="AND343:ANJ343"/>
    <mergeCell ref="ANK343:ANQ343"/>
    <mergeCell ref="AIV343:AJB343"/>
    <mergeCell ref="AJC343:AJI343"/>
    <mergeCell ref="AJJ343:AJP343"/>
    <mergeCell ref="AJQ343:AJW343"/>
    <mergeCell ref="AJX343:AKD343"/>
    <mergeCell ref="AKE343:AKK343"/>
    <mergeCell ref="AKL343:AKR343"/>
    <mergeCell ref="AKS343:AKY343"/>
    <mergeCell ref="AKZ343:ALF343"/>
    <mergeCell ref="AZU343:BAA343"/>
    <mergeCell ref="BAB343:BAH343"/>
    <mergeCell ref="BAI343:BAO343"/>
    <mergeCell ref="BAP343:BAV343"/>
    <mergeCell ref="BAW343:BBC343"/>
    <mergeCell ref="BBD343:BBJ343"/>
    <mergeCell ref="BBK343:BBQ343"/>
    <mergeCell ref="BBR343:BBX343"/>
    <mergeCell ref="BBY343:BCE343"/>
    <mergeCell ref="AXJ343:AXP343"/>
    <mergeCell ref="AXQ343:AXW343"/>
    <mergeCell ref="AXX343:AYD343"/>
    <mergeCell ref="AYE343:AYK343"/>
    <mergeCell ref="AYL343:AYR343"/>
    <mergeCell ref="AYS343:AYY343"/>
    <mergeCell ref="AYZ343:AZF343"/>
    <mergeCell ref="AZG343:AZM343"/>
    <mergeCell ref="AZN343:AZT343"/>
    <mergeCell ref="AUY343:AVE343"/>
    <mergeCell ref="AVF343:AVL343"/>
    <mergeCell ref="AVM343:AVS343"/>
    <mergeCell ref="AVT343:AVZ343"/>
    <mergeCell ref="AWA343:AWG343"/>
    <mergeCell ref="AWH343:AWN343"/>
    <mergeCell ref="AWO343:AWU343"/>
    <mergeCell ref="AWV343:AXB343"/>
    <mergeCell ref="AXC343:AXI343"/>
    <mergeCell ref="ASN343:AST343"/>
    <mergeCell ref="ASU343:ATA343"/>
    <mergeCell ref="ATB343:ATH343"/>
    <mergeCell ref="ATI343:ATO343"/>
    <mergeCell ref="ATP343:ATV343"/>
    <mergeCell ref="ATW343:AUC343"/>
    <mergeCell ref="AUD343:AUJ343"/>
    <mergeCell ref="AUK343:AUQ343"/>
    <mergeCell ref="AUR343:AUX343"/>
    <mergeCell ref="BJM343:BJS343"/>
    <mergeCell ref="BJT343:BJZ343"/>
    <mergeCell ref="BKA343:BKG343"/>
    <mergeCell ref="BKH343:BKN343"/>
    <mergeCell ref="BKO343:BKU343"/>
    <mergeCell ref="BKV343:BLB343"/>
    <mergeCell ref="BLC343:BLI343"/>
    <mergeCell ref="BLJ343:BLP343"/>
    <mergeCell ref="BLQ343:BLW343"/>
    <mergeCell ref="BHB343:BHH343"/>
    <mergeCell ref="BHI343:BHO343"/>
    <mergeCell ref="BHP343:BHV343"/>
    <mergeCell ref="BHW343:BIC343"/>
    <mergeCell ref="BID343:BIJ343"/>
    <mergeCell ref="BIK343:BIQ343"/>
    <mergeCell ref="BIR343:BIX343"/>
    <mergeCell ref="BIY343:BJE343"/>
    <mergeCell ref="BJF343:BJL343"/>
    <mergeCell ref="BEQ343:BEW343"/>
    <mergeCell ref="BEX343:BFD343"/>
    <mergeCell ref="BFE343:BFK343"/>
    <mergeCell ref="BFL343:BFR343"/>
    <mergeCell ref="BFS343:BFY343"/>
    <mergeCell ref="BFZ343:BGF343"/>
    <mergeCell ref="BGG343:BGM343"/>
    <mergeCell ref="BGN343:BGT343"/>
    <mergeCell ref="BGU343:BHA343"/>
    <mergeCell ref="BCF343:BCL343"/>
    <mergeCell ref="BCM343:BCS343"/>
    <mergeCell ref="BCT343:BCZ343"/>
    <mergeCell ref="BDA343:BDG343"/>
    <mergeCell ref="BDH343:BDN343"/>
    <mergeCell ref="BDO343:BDU343"/>
    <mergeCell ref="BDV343:BEB343"/>
    <mergeCell ref="BEC343:BEI343"/>
    <mergeCell ref="BEJ343:BEP343"/>
    <mergeCell ref="BTE343:BTK343"/>
    <mergeCell ref="BTL343:BTR343"/>
    <mergeCell ref="BTS343:BTY343"/>
    <mergeCell ref="BTZ343:BUF343"/>
    <mergeCell ref="BUG343:BUM343"/>
    <mergeCell ref="BUN343:BUT343"/>
    <mergeCell ref="BUU343:BVA343"/>
    <mergeCell ref="BVB343:BVH343"/>
    <mergeCell ref="BVI343:BVO343"/>
    <mergeCell ref="BQT343:BQZ343"/>
    <mergeCell ref="BRA343:BRG343"/>
    <mergeCell ref="BRH343:BRN343"/>
    <mergeCell ref="BRO343:BRU343"/>
    <mergeCell ref="BRV343:BSB343"/>
    <mergeCell ref="BSC343:BSI343"/>
    <mergeCell ref="BSJ343:BSP343"/>
    <mergeCell ref="BSQ343:BSW343"/>
    <mergeCell ref="BSX343:BTD343"/>
    <mergeCell ref="BOI343:BOO343"/>
    <mergeCell ref="BOP343:BOV343"/>
    <mergeCell ref="BOW343:BPC343"/>
    <mergeCell ref="BPD343:BPJ343"/>
    <mergeCell ref="BPK343:BPQ343"/>
    <mergeCell ref="BPR343:BPX343"/>
    <mergeCell ref="BPY343:BQE343"/>
    <mergeCell ref="BQF343:BQL343"/>
    <mergeCell ref="BQM343:BQS343"/>
    <mergeCell ref="BLX343:BMD343"/>
    <mergeCell ref="BME343:BMK343"/>
    <mergeCell ref="BML343:BMR343"/>
    <mergeCell ref="BMS343:BMY343"/>
    <mergeCell ref="BMZ343:BNF343"/>
    <mergeCell ref="BNG343:BNM343"/>
    <mergeCell ref="BNN343:BNT343"/>
    <mergeCell ref="BNU343:BOA343"/>
    <mergeCell ref="BOB343:BOH343"/>
    <mergeCell ref="CCW343:CDC343"/>
    <mergeCell ref="CDD343:CDJ343"/>
    <mergeCell ref="CDK343:CDQ343"/>
    <mergeCell ref="CDR343:CDX343"/>
    <mergeCell ref="CDY343:CEE343"/>
    <mergeCell ref="CEF343:CEL343"/>
    <mergeCell ref="CEM343:CES343"/>
    <mergeCell ref="CET343:CEZ343"/>
    <mergeCell ref="CFA343:CFG343"/>
    <mergeCell ref="CAL343:CAR343"/>
    <mergeCell ref="CAS343:CAY343"/>
    <mergeCell ref="CAZ343:CBF343"/>
    <mergeCell ref="CBG343:CBM343"/>
    <mergeCell ref="CBN343:CBT343"/>
    <mergeCell ref="CBU343:CCA343"/>
    <mergeCell ref="CCB343:CCH343"/>
    <mergeCell ref="CCI343:CCO343"/>
    <mergeCell ref="CCP343:CCV343"/>
    <mergeCell ref="BYA343:BYG343"/>
    <mergeCell ref="BYH343:BYN343"/>
    <mergeCell ref="BYO343:BYU343"/>
    <mergeCell ref="BYV343:BZB343"/>
    <mergeCell ref="BZC343:BZI343"/>
    <mergeCell ref="BZJ343:BZP343"/>
    <mergeCell ref="BZQ343:BZW343"/>
    <mergeCell ref="BZX343:CAD343"/>
    <mergeCell ref="CAE343:CAK343"/>
    <mergeCell ref="BVP343:BVV343"/>
    <mergeCell ref="BVW343:BWC343"/>
    <mergeCell ref="BWD343:BWJ343"/>
    <mergeCell ref="BWK343:BWQ343"/>
    <mergeCell ref="BWR343:BWX343"/>
    <mergeCell ref="BWY343:BXE343"/>
    <mergeCell ref="BXF343:BXL343"/>
    <mergeCell ref="BXM343:BXS343"/>
    <mergeCell ref="BXT343:BXZ343"/>
    <mergeCell ref="CMO343:CMU343"/>
    <mergeCell ref="CMV343:CNB343"/>
    <mergeCell ref="CNC343:CNI343"/>
    <mergeCell ref="CNJ343:CNP343"/>
    <mergeCell ref="CNQ343:CNW343"/>
    <mergeCell ref="CNX343:COD343"/>
    <mergeCell ref="COE343:COK343"/>
    <mergeCell ref="COL343:COR343"/>
    <mergeCell ref="COS343:COY343"/>
    <mergeCell ref="CKD343:CKJ343"/>
    <mergeCell ref="CKK343:CKQ343"/>
    <mergeCell ref="CKR343:CKX343"/>
    <mergeCell ref="CKY343:CLE343"/>
    <mergeCell ref="CLF343:CLL343"/>
    <mergeCell ref="CLM343:CLS343"/>
    <mergeCell ref="CLT343:CLZ343"/>
    <mergeCell ref="CMA343:CMG343"/>
    <mergeCell ref="CMH343:CMN343"/>
    <mergeCell ref="CHS343:CHY343"/>
    <mergeCell ref="CHZ343:CIF343"/>
    <mergeCell ref="CIG343:CIM343"/>
    <mergeCell ref="CIN343:CIT343"/>
    <mergeCell ref="CIU343:CJA343"/>
    <mergeCell ref="CJB343:CJH343"/>
    <mergeCell ref="CJI343:CJO343"/>
    <mergeCell ref="CJP343:CJV343"/>
    <mergeCell ref="CJW343:CKC343"/>
    <mergeCell ref="CFH343:CFN343"/>
    <mergeCell ref="CFO343:CFU343"/>
    <mergeCell ref="CFV343:CGB343"/>
    <mergeCell ref="CGC343:CGI343"/>
    <mergeCell ref="CGJ343:CGP343"/>
    <mergeCell ref="CGQ343:CGW343"/>
    <mergeCell ref="CGX343:CHD343"/>
    <mergeCell ref="CHE343:CHK343"/>
    <mergeCell ref="CHL343:CHR343"/>
    <mergeCell ref="CWG343:CWM343"/>
    <mergeCell ref="CWN343:CWT343"/>
    <mergeCell ref="CWU343:CXA343"/>
    <mergeCell ref="CXB343:CXH343"/>
    <mergeCell ref="CXI343:CXO343"/>
    <mergeCell ref="CXP343:CXV343"/>
    <mergeCell ref="CXW343:CYC343"/>
    <mergeCell ref="CYD343:CYJ343"/>
    <mergeCell ref="CYK343:CYQ343"/>
    <mergeCell ref="CTV343:CUB343"/>
    <mergeCell ref="CUC343:CUI343"/>
    <mergeCell ref="CUJ343:CUP343"/>
    <mergeCell ref="CUQ343:CUW343"/>
    <mergeCell ref="CUX343:CVD343"/>
    <mergeCell ref="CVE343:CVK343"/>
    <mergeCell ref="CVL343:CVR343"/>
    <mergeCell ref="CVS343:CVY343"/>
    <mergeCell ref="CVZ343:CWF343"/>
    <mergeCell ref="CRK343:CRQ343"/>
    <mergeCell ref="CRR343:CRX343"/>
    <mergeCell ref="CRY343:CSE343"/>
    <mergeCell ref="CSF343:CSL343"/>
    <mergeCell ref="CSM343:CSS343"/>
    <mergeCell ref="CST343:CSZ343"/>
    <mergeCell ref="CTA343:CTG343"/>
    <mergeCell ref="CTH343:CTN343"/>
    <mergeCell ref="CTO343:CTU343"/>
    <mergeCell ref="COZ343:CPF343"/>
    <mergeCell ref="CPG343:CPM343"/>
    <mergeCell ref="CPN343:CPT343"/>
    <mergeCell ref="CPU343:CQA343"/>
    <mergeCell ref="CQB343:CQH343"/>
    <mergeCell ref="CQI343:CQO343"/>
    <mergeCell ref="CQP343:CQV343"/>
    <mergeCell ref="CQW343:CRC343"/>
    <mergeCell ref="CRD343:CRJ343"/>
    <mergeCell ref="DFY343:DGE343"/>
    <mergeCell ref="DGF343:DGL343"/>
    <mergeCell ref="DGM343:DGS343"/>
    <mergeCell ref="DGT343:DGZ343"/>
    <mergeCell ref="DHA343:DHG343"/>
    <mergeCell ref="DHH343:DHN343"/>
    <mergeCell ref="DHO343:DHU343"/>
    <mergeCell ref="DHV343:DIB343"/>
    <mergeCell ref="DIC343:DII343"/>
    <mergeCell ref="DDN343:DDT343"/>
    <mergeCell ref="DDU343:DEA343"/>
    <mergeCell ref="DEB343:DEH343"/>
    <mergeCell ref="DEI343:DEO343"/>
    <mergeCell ref="DEP343:DEV343"/>
    <mergeCell ref="DEW343:DFC343"/>
    <mergeCell ref="DFD343:DFJ343"/>
    <mergeCell ref="DFK343:DFQ343"/>
    <mergeCell ref="DFR343:DFX343"/>
    <mergeCell ref="DBC343:DBI343"/>
    <mergeCell ref="DBJ343:DBP343"/>
    <mergeCell ref="DBQ343:DBW343"/>
    <mergeCell ref="DBX343:DCD343"/>
    <mergeCell ref="DCE343:DCK343"/>
    <mergeCell ref="DCL343:DCR343"/>
    <mergeCell ref="DCS343:DCY343"/>
    <mergeCell ref="DCZ343:DDF343"/>
    <mergeCell ref="DDG343:DDM343"/>
    <mergeCell ref="CYR343:CYX343"/>
    <mergeCell ref="CYY343:CZE343"/>
    <mergeCell ref="CZF343:CZL343"/>
    <mergeCell ref="CZM343:CZS343"/>
    <mergeCell ref="CZT343:CZZ343"/>
    <mergeCell ref="DAA343:DAG343"/>
    <mergeCell ref="DAH343:DAN343"/>
    <mergeCell ref="DAO343:DAU343"/>
    <mergeCell ref="DAV343:DBB343"/>
    <mergeCell ref="DPQ343:DPW343"/>
    <mergeCell ref="DPX343:DQD343"/>
    <mergeCell ref="DQE343:DQK343"/>
    <mergeCell ref="DQL343:DQR343"/>
    <mergeCell ref="DQS343:DQY343"/>
    <mergeCell ref="DQZ343:DRF343"/>
    <mergeCell ref="DRG343:DRM343"/>
    <mergeCell ref="DRN343:DRT343"/>
    <mergeCell ref="DRU343:DSA343"/>
    <mergeCell ref="DNF343:DNL343"/>
    <mergeCell ref="DNM343:DNS343"/>
    <mergeCell ref="DNT343:DNZ343"/>
    <mergeCell ref="DOA343:DOG343"/>
    <mergeCell ref="DOH343:DON343"/>
    <mergeCell ref="DOO343:DOU343"/>
    <mergeCell ref="DOV343:DPB343"/>
    <mergeCell ref="DPC343:DPI343"/>
    <mergeCell ref="DPJ343:DPP343"/>
    <mergeCell ref="DKU343:DLA343"/>
    <mergeCell ref="DLB343:DLH343"/>
    <mergeCell ref="DLI343:DLO343"/>
    <mergeCell ref="DLP343:DLV343"/>
    <mergeCell ref="DLW343:DMC343"/>
    <mergeCell ref="DMD343:DMJ343"/>
    <mergeCell ref="DMK343:DMQ343"/>
    <mergeCell ref="DMR343:DMX343"/>
    <mergeCell ref="DMY343:DNE343"/>
    <mergeCell ref="DIJ343:DIP343"/>
    <mergeCell ref="DIQ343:DIW343"/>
    <mergeCell ref="DIX343:DJD343"/>
    <mergeCell ref="DJE343:DJK343"/>
    <mergeCell ref="DJL343:DJR343"/>
    <mergeCell ref="DJS343:DJY343"/>
    <mergeCell ref="DJZ343:DKF343"/>
    <mergeCell ref="DKG343:DKM343"/>
    <mergeCell ref="DKN343:DKT343"/>
    <mergeCell ref="DZI343:DZO343"/>
    <mergeCell ref="DZP343:DZV343"/>
    <mergeCell ref="DZW343:EAC343"/>
    <mergeCell ref="EAD343:EAJ343"/>
    <mergeCell ref="EAK343:EAQ343"/>
    <mergeCell ref="EAR343:EAX343"/>
    <mergeCell ref="EAY343:EBE343"/>
    <mergeCell ref="EBF343:EBL343"/>
    <mergeCell ref="EBM343:EBS343"/>
    <mergeCell ref="DWX343:DXD343"/>
    <mergeCell ref="DXE343:DXK343"/>
    <mergeCell ref="DXL343:DXR343"/>
    <mergeCell ref="DXS343:DXY343"/>
    <mergeCell ref="DXZ343:DYF343"/>
    <mergeCell ref="DYG343:DYM343"/>
    <mergeCell ref="DYN343:DYT343"/>
    <mergeCell ref="DYU343:DZA343"/>
    <mergeCell ref="DZB343:DZH343"/>
    <mergeCell ref="DUM343:DUS343"/>
    <mergeCell ref="DUT343:DUZ343"/>
    <mergeCell ref="DVA343:DVG343"/>
    <mergeCell ref="DVH343:DVN343"/>
    <mergeCell ref="DVO343:DVU343"/>
    <mergeCell ref="DVV343:DWB343"/>
    <mergeCell ref="DWC343:DWI343"/>
    <mergeCell ref="DWJ343:DWP343"/>
    <mergeCell ref="DWQ343:DWW343"/>
    <mergeCell ref="DSB343:DSH343"/>
    <mergeCell ref="DSI343:DSO343"/>
    <mergeCell ref="DSP343:DSV343"/>
    <mergeCell ref="DSW343:DTC343"/>
    <mergeCell ref="DTD343:DTJ343"/>
    <mergeCell ref="DTK343:DTQ343"/>
    <mergeCell ref="DTR343:DTX343"/>
    <mergeCell ref="DTY343:DUE343"/>
    <mergeCell ref="DUF343:DUL343"/>
    <mergeCell ref="EJA343:EJG343"/>
    <mergeCell ref="EJH343:EJN343"/>
    <mergeCell ref="EJO343:EJU343"/>
    <mergeCell ref="EJV343:EKB343"/>
    <mergeCell ref="EKC343:EKI343"/>
    <mergeCell ref="EKJ343:EKP343"/>
    <mergeCell ref="EKQ343:EKW343"/>
    <mergeCell ref="EKX343:ELD343"/>
    <mergeCell ref="ELE343:ELK343"/>
    <mergeCell ref="EGP343:EGV343"/>
    <mergeCell ref="EGW343:EHC343"/>
    <mergeCell ref="EHD343:EHJ343"/>
    <mergeCell ref="EHK343:EHQ343"/>
    <mergeCell ref="EHR343:EHX343"/>
    <mergeCell ref="EHY343:EIE343"/>
    <mergeCell ref="EIF343:EIL343"/>
    <mergeCell ref="EIM343:EIS343"/>
    <mergeCell ref="EIT343:EIZ343"/>
    <mergeCell ref="EEE343:EEK343"/>
    <mergeCell ref="EEL343:EER343"/>
    <mergeCell ref="EES343:EEY343"/>
    <mergeCell ref="EEZ343:EFF343"/>
    <mergeCell ref="EFG343:EFM343"/>
    <mergeCell ref="EFN343:EFT343"/>
    <mergeCell ref="EFU343:EGA343"/>
    <mergeCell ref="EGB343:EGH343"/>
    <mergeCell ref="EGI343:EGO343"/>
    <mergeCell ref="EBT343:EBZ343"/>
    <mergeCell ref="ECA343:ECG343"/>
    <mergeCell ref="ECH343:ECN343"/>
    <mergeCell ref="ECO343:ECU343"/>
    <mergeCell ref="ECV343:EDB343"/>
    <mergeCell ref="EDC343:EDI343"/>
    <mergeCell ref="EDJ343:EDP343"/>
    <mergeCell ref="EDQ343:EDW343"/>
    <mergeCell ref="EDX343:EED343"/>
    <mergeCell ref="ESS343:ESY343"/>
    <mergeCell ref="ESZ343:ETF343"/>
    <mergeCell ref="ETG343:ETM343"/>
    <mergeCell ref="ETN343:ETT343"/>
    <mergeCell ref="ETU343:EUA343"/>
    <mergeCell ref="EUB343:EUH343"/>
    <mergeCell ref="EUI343:EUO343"/>
    <mergeCell ref="EUP343:EUV343"/>
    <mergeCell ref="EUW343:EVC343"/>
    <mergeCell ref="EQH343:EQN343"/>
    <mergeCell ref="EQO343:EQU343"/>
    <mergeCell ref="EQV343:ERB343"/>
    <mergeCell ref="ERC343:ERI343"/>
    <mergeCell ref="ERJ343:ERP343"/>
    <mergeCell ref="ERQ343:ERW343"/>
    <mergeCell ref="ERX343:ESD343"/>
    <mergeCell ref="ESE343:ESK343"/>
    <mergeCell ref="ESL343:ESR343"/>
    <mergeCell ref="ENW343:EOC343"/>
    <mergeCell ref="EOD343:EOJ343"/>
    <mergeCell ref="EOK343:EOQ343"/>
    <mergeCell ref="EOR343:EOX343"/>
    <mergeCell ref="EOY343:EPE343"/>
    <mergeCell ref="EPF343:EPL343"/>
    <mergeCell ref="EPM343:EPS343"/>
    <mergeCell ref="EPT343:EPZ343"/>
    <mergeCell ref="EQA343:EQG343"/>
    <mergeCell ref="ELL343:ELR343"/>
    <mergeCell ref="ELS343:ELY343"/>
    <mergeCell ref="ELZ343:EMF343"/>
    <mergeCell ref="EMG343:EMM343"/>
    <mergeCell ref="EMN343:EMT343"/>
    <mergeCell ref="EMU343:ENA343"/>
    <mergeCell ref="ENB343:ENH343"/>
    <mergeCell ref="ENI343:ENO343"/>
    <mergeCell ref="ENP343:ENV343"/>
    <mergeCell ref="FCK343:FCQ343"/>
    <mergeCell ref="FCR343:FCX343"/>
    <mergeCell ref="FCY343:FDE343"/>
    <mergeCell ref="FDF343:FDL343"/>
    <mergeCell ref="FDM343:FDS343"/>
    <mergeCell ref="FDT343:FDZ343"/>
    <mergeCell ref="FEA343:FEG343"/>
    <mergeCell ref="FEH343:FEN343"/>
    <mergeCell ref="FEO343:FEU343"/>
    <mergeCell ref="EZZ343:FAF343"/>
    <mergeCell ref="FAG343:FAM343"/>
    <mergeCell ref="FAN343:FAT343"/>
    <mergeCell ref="FAU343:FBA343"/>
    <mergeCell ref="FBB343:FBH343"/>
    <mergeCell ref="FBI343:FBO343"/>
    <mergeCell ref="FBP343:FBV343"/>
    <mergeCell ref="FBW343:FCC343"/>
    <mergeCell ref="FCD343:FCJ343"/>
    <mergeCell ref="EXO343:EXU343"/>
    <mergeCell ref="EXV343:EYB343"/>
    <mergeCell ref="EYC343:EYI343"/>
    <mergeCell ref="EYJ343:EYP343"/>
    <mergeCell ref="EYQ343:EYW343"/>
    <mergeCell ref="EYX343:EZD343"/>
    <mergeCell ref="EZE343:EZK343"/>
    <mergeCell ref="EZL343:EZR343"/>
    <mergeCell ref="EZS343:EZY343"/>
    <mergeCell ref="EVD343:EVJ343"/>
    <mergeCell ref="EVK343:EVQ343"/>
    <mergeCell ref="EVR343:EVX343"/>
    <mergeCell ref="EVY343:EWE343"/>
    <mergeCell ref="EWF343:EWL343"/>
    <mergeCell ref="EWM343:EWS343"/>
    <mergeCell ref="EWT343:EWZ343"/>
    <mergeCell ref="EXA343:EXG343"/>
    <mergeCell ref="EXH343:EXN343"/>
    <mergeCell ref="FMC343:FMI343"/>
    <mergeCell ref="FMJ343:FMP343"/>
    <mergeCell ref="FMQ343:FMW343"/>
    <mergeCell ref="FMX343:FND343"/>
    <mergeCell ref="FNE343:FNK343"/>
    <mergeCell ref="FNL343:FNR343"/>
    <mergeCell ref="FNS343:FNY343"/>
    <mergeCell ref="FNZ343:FOF343"/>
    <mergeCell ref="FOG343:FOM343"/>
    <mergeCell ref="FJR343:FJX343"/>
    <mergeCell ref="FJY343:FKE343"/>
    <mergeCell ref="FKF343:FKL343"/>
    <mergeCell ref="FKM343:FKS343"/>
    <mergeCell ref="FKT343:FKZ343"/>
    <mergeCell ref="FLA343:FLG343"/>
    <mergeCell ref="FLH343:FLN343"/>
    <mergeCell ref="FLO343:FLU343"/>
    <mergeCell ref="FLV343:FMB343"/>
    <mergeCell ref="FHG343:FHM343"/>
    <mergeCell ref="FHN343:FHT343"/>
    <mergeCell ref="FHU343:FIA343"/>
    <mergeCell ref="FIB343:FIH343"/>
    <mergeCell ref="FII343:FIO343"/>
    <mergeCell ref="FIP343:FIV343"/>
    <mergeCell ref="FIW343:FJC343"/>
    <mergeCell ref="FJD343:FJJ343"/>
    <mergeCell ref="FJK343:FJQ343"/>
    <mergeCell ref="FEV343:FFB343"/>
    <mergeCell ref="FFC343:FFI343"/>
    <mergeCell ref="FFJ343:FFP343"/>
    <mergeCell ref="FFQ343:FFW343"/>
    <mergeCell ref="FFX343:FGD343"/>
    <mergeCell ref="FGE343:FGK343"/>
    <mergeCell ref="FGL343:FGR343"/>
    <mergeCell ref="FGS343:FGY343"/>
    <mergeCell ref="FGZ343:FHF343"/>
    <mergeCell ref="FVU343:FWA343"/>
    <mergeCell ref="FWB343:FWH343"/>
    <mergeCell ref="FWI343:FWO343"/>
    <mergeCell ref="FWP343:FWV343"/>
    <mergeCell ref="FWW343:FXC343"/>
    <mergeCell ref="FXD343:FXJ343"/>
    <mergeCell ref="FXK343:FXQ343"/>
    <mergeCell ref="FXR343:FXX343"/>
    <mergeCell ref="FXY343:FYE343"/>
    <mergeCell ref="FTJ343:FTP343"/>
    <mergeCell ref="FTQ343:FTW343"/>
    <mergeCell ref="FTX343:FUD343"/>
    <mergeCell ref="FUE343:FUK343"/>
    <mergeCell ref="FUL343:FUR343"/>
    <mergeCell ref="FUS343:FUY343"/>
    <mergeCell ref="FUZ343:FVF343"/>
    <mergeCell ref="FVG343:FVM343"/>
    <mergeCell ref="FVN343:FVT343"/>
    <mergeCell ref="FQY343:FRE343"/>
    <mergeCell ref="FRF343:FRL343"/>
    <mergeCell ref="FRM343:FRS343"/>
    <mergeCell ref="FRT343:FRZ343"/>
    <mergeCell ref="FSA343:FSG343"/>
    <mergeCell ref="FSH343:FSN343"/>
    <mergeCell ref="FSO343:FSU343"/>
    <mergeCell ref="FSV343:FTB343"/>
    <mergeCell ref="FTC343:FTI343"/>
    <mergeCell ref="FON343:FOT343"/>
    <mergeCell ref="FOU343:FPA343"/>
    <mergeCell ref="FPB343:FPH343"/>
    <mergeCell ref="FPI343:FPO343"/>
    <mergeCell ref="FPP343:FPV343"/>
    <mergeCell ref="FPW343:FQC343"/>
    <mergeCell ref="FQD343:FQJ343"/>
    <mergeCell ref="FQK343:FQQ343"/>
    <mergeCell ref="FQR343:FQX343"/>
    <mergeCell ref="GFM343:GFS343"/>
    <mergeCell ref="GFT343:GFZ343"/>
    <mergeCell ref="GGA343:GGG343"/>
    <mergeCell ref="GGH343:GGN343"/>
    <mergeCell ref="GGO343:GGU343"/>
    <mergeCell ref="GGV343:GHB343"/>
    <mergeCell ref="GHC343:GHI343"/>
    <mergeCell ref="GHJ343:GHP343"/>
    <mergeCell ref="GHQ343:GHW343"/>
    <mergeCell ref="GDB343:GDH343"/>
    <mergeCell ref="GDI343:GDO343"/>
    <mergeCell ref="GDP343:GDV343"/>
    <mergeCell ref="GDW343:GEC343"/>
    <mergeCell ref="GED343:GEJ343"/>
    <mergeCell ref="GEK343:GEQ343"/>
    <mergeCell ref="GER343:GEX343"/>
    <mergeCell ref="GEY343:GFE343"/>
    <mergeCell ref="GFF343:GFL343"/>
    <mergeCell ref="GAQ343:GAW343"/>
    <mergeCell ref="GAX343:GBD343"/>
    <mergeCell ref="GBE343:GBK343"/>
    <mergeCell ref="GBL343:GBR343"/>
    <mergeCell ref="GBS343:GBY343"/>
    <mergeCell ref="GBZ343:GCF343"/>
    <mergeCell ref="GCG343:GCM343"/>
    <mergeCell ref="GCN343:GCT343"/>
    <mergeCell ref="GCU343:GDA343"/>
    <mergeCell ref="FYF343:FYL343"/>
    <mergeCell ref="FYM343:FYS343"/>
    <mergeCell ref="FYT343:FYZ343"/>
    <mergeCell ref="FZA343:FZG343"/>
    <mergeCell ref="FZH343:FZN343"/>
    <mergeCell ref="FZO343:FZU343"/>
    <mergeCell ref="FZV343:GAB343"/>
    <mergeCell ref="GAC343:GAI343"/>
    <mergeCell ref="GAJ343:GAP343"/>
    <mergeCell ref="GPE343:GPK343"/>
    <mergeCell ref="GPL343:GPR343"/>
    <mergeCell ref="GPS343:GPY343"/>
    <mergeCell ref="GPZ343:GQF343"/>
    <mergeCell ref="GQG343:GQM343"/>
    <mergeCell ref="GQN343:GQT343"/>
    <mergeCell ref="GQU343:GRA343"/>
    <mergeCell ref="GRB343:GRH343"/>
    <mergeCell ref="GRI343:GRO343"/>
    <mergeCell ref="GMT343:GMZ343"/>
    <mergeCell ref="GNA343:GNG343"/>
    <mergeCell ref="GNH343:GNN343"/>
    <mergeCell ref="GNO343:GNU343"/>
    <mergeCell ref="GNV343:GOB343"/>
    <mergeCell ref="GOC343:GOI343"/>
    <mergeCell ref="GOJ343:GOP343"/>
    <mergeCell ref="GOQ343:GOW343"/>
    <mergeCell ref="GOX343:GPD343"/>
    <mergeCell ref="GKI343:GKO343"/>
    <mergeCell ref="GKP343:GKV343"/>
    <mergeCell ref="GKW343:GLC343"/>
    <mergeCell ref="GLD343:GLJ343"/>
    <mergeCell ref="GLK343:GLQ343"/>
    <mergeCell ref="GLR343:GLX343"/>
    <mergeCell ref="GLY343:GME343"/>
    <mergeCell ref="GMF343:GML343"/>
    <mergeCell ref="GMM343:GMS343"/>
    <mergeCell ref="GHX343:GID343"/>
    <mergeCell ref="GIE343:GIK343"/>
    <mergeCell ref="GIL343:GIR343"/>
    <mergeCell ref="GIS343:GIY343"/>
    <mergeCell ref="GIZ343:GJF343"/>
    <mergeCell ref="GJG343:GJM343"/>
    <mergeCell ref="GJN343:GJT343"/>
    <mergeCell ref="GJU343:GKA343"/>
    <mergeCell ref="GKB343:GKH343"/>
    <mergeCell ref="GYW343:GZC343"/>
    <mergeCell ref="GZD343:GZJ343"/>
    <mergeCell ref="GZK343:GZQ343"/>
    <mergeCell ref="GZR343:GZX343"/>
    <mergeCell ref="GZY343:HAE343"/>
    <mergeCell ref="HAF343:HAL343"/>
    <mergeCell ref="HAM343:HAS343"/>
    <mergeCell ref="HAT343:HAZ343"/>
    <mergeCell ref="HBA343:HBG343"/>
    <mergeCell ref="GWL343:GWR343"/>
    <mergeCell ref="GWS343:GWY343"/>
    <mergeCell ref="GWZ343:GXF343"/>
    <mergeCell ref="GXG343:GXM343"/>
    <mergeCell ref="GXN343:GXT343"/>
    <mergeCell ref="GXU343:GYA343"/>
    <mergeCell ref="GYB343:GYH343"/>
    <mergeCell ref="GYI343:GYO343"/>
    <mergeCell ref="GYP343:GYV343"/>
    <mergeCell ref="GUA343:GUG343"/>
    <mergeCell ref="GUH343:GUN343"/>
    <mergeCell ref="GUO343:GUU343"/>
    <mergeCell ref="GUV343:GVB343"/>
    <mergeCell ref="GVC343:GVI343"/>
    <mergeCell ref="GVJ343:GVP343"/>
    <mergeCell ref="GVQ343:GVW343"/>
    <mergeCell ref="GVX343:GWD343"/>
    <mergeCell ref="GWE343:GWK343"/>
    <mergeCell ref="GRP343:GRV343"/>
    <mergeCell ref="GRW343:GSC343"/>
    <mergeCell ref="GSD343:GSJ343"/>
    <mergeCell ref="GSK343:GSQ343"/>
    <mergeCell ref="GSR343:GSX343"/>
    <mergeCell ref="GSY343:GTE343"/>
    <mergeCell ref="GTF343:GTL343"/>
    <mergeCell ref="GTM343:GTS343"/>
    <mergeCell ref="GTT343:GTZ343"/>
    <mergeCell ref="HIO343:HIU343"/>
    <mergeCell ref="HIV343:HJB343"/>
    <mergeCell ref="HJC343:HJI343"/>
    <mergeCell ref="HJJ343:HJP343"/>
    <mergeCell ref="HJQ343:HJW343"/>
    <mergeCell ref="HJX343:HKD343"/>
    <mergeCell ref="HKE343:HKK343"/>
    <mergeCell ref="HKL343:HKR343"/>
    <mergeCell ref="HKS343:HKY343"/>
    <mergeCell ref="HGD343:HGJ343"/>
    <mergeCell ref="HGK343:HGQ343"/>
    <mergeCell ref="HGR343:HGX343"/>
    <mergeCell ref="HGY343:HHE343"/>
    <mergeCell ref="HHF343:HHL343"/>
    <mergeCell ref="HHM343:HHS343"/>
    <mergeCell ref="HHT343:HHZ343"/>
    <mergeCell ref="HIA343:HIG343"/>
    <mergeCell ref="HIH343:HIN343"/>
    <mergeCell ref="HDS343:HDY343"/>
    <mergeCell ref="HDZ343:HEF343"/>
    <mergeCell ref="HEG343:HEM343"/>
    <mergeCell ref="HEN343:HET343"/>
    <mergeCell ref="HEU343:HFA343"/>
    <mergeCell ref="HFB343:HFH343"/>
    <mergeCell ref="HFI343:HFO343"/>
    <mergeCell ref="HFP343:HFV343"/>
    <mergeCell ref="HFW343:HGC343"/>
    <mergeCell ref="HBH343:HBN343"/>
    <mergeCell ref="HBO343:HBU343"/>
    <mergeCell ref="HBV343:HCB343"/>
    <mergeCell ref="HCC343:HCI343"/>
    <mergeCell ref="HCJ343:HCP343"/>
    <mergeCell ref="HCQ343:HCW343"/>
    <mergeCell ref="HCX343:HDD343"/>
    <mergeCell ref="HDE343:HDK343"/>
    <mergeCell ref="HDL343:HDR343"/>
    <mergeCell ref="HSG343:HSM343"/>
    <mergeCell ref="HSN343:HST343"/>
    <mergeCell ref="HSU343:HTA343"/>
    <mergeCell ref="HTB343:HTH343"/>
    <mergeCell ref="HTI343:HTO343"/>
    <mergeCell ref="HTP343:HTV343"/>
    <mergeCell ref="HTW343:HUC343"/>
    <mergeCell ref="HUD343:HUJ343"/>
    <mergeCell ref="HUK343:HUQ343"/>
    <mergeCell ref="HPV343:HQB343"/>
    <mergeCell ref="HQC343:HQI343"/>
    <mergeCell ref="HQJ343:HQP343"/>
    <mergeCell ref="HQQ343:HQW343"/>
    <mergeCell ref="HQX343:HRD343"/>
    <mergeCell ref="HRE343:HRK343"/>
    <mergeCell ref="HRL343:HRR343"/>
    <mergeCell ref="HRS343:HRY343"/>
    <mergeCell ref="HRZ343:HSF343"/>
    <mergeCell ref="HNK343:HNQ343"/>
    <mergeCell ref="HNR343:HNX343"/>
    <mergeCell ref="HNY343:HOE343"/>
    <mergeCell ref="HOF343:HOL343"/>
    <mergeCell ref="HOM343:HOS343"/>
    <mergeCell ref="HOT343:HOZ343"/>
    <mergeCell ref="HPA343:HPG343"/>
    <mergeCell ref="HPH343:HPN343"/>
    <mergeCell ref="HPO343:HPU343"/>
    <mergeCell ref="HKZ343:HLF343"/>
    <mergeCell ref="HLG343:HLM343"/>
    <mergeCell ref="HLN343:HLT343"/>
    <mergeCell ref="HLU343:HMA343"/>
    <mergeCell ref="HMB343:HMH343"/>
    <mergeCell ref="HMI343:HMO343"/>
    <mergeCell ref="HMP343:HMV343"/>
    <mergeCell ref="HMW343:HNC343"/>
    <mergeCell ref="HND343:HNJ343"/>
    <mergeCell ref="IBY343:ICE343"/>
    <mergeCell ref="ICF343:ICL343"/>
    <mergeCell ref="ICM343:ICS343"/>
    <mergeCell ref="ICT343:ICZ343"/>
    <mergeCell ref="IDA343:IDG343"/>
    <mergeCell ref="IDH343:IDN343"/>
    <mergeCell ref="IDO343:IDU343"/>
    <mergeCell ref="IDV343:IEB343"/>
    <mergeCell ref="IEC343:IEI343"/>
    <mergeCell ref="HZN343:HZT343"/>
    <mergeCell ref="HZU343:IAA343"/>
    <mergeCell ref="IAB343:IAH343"/>
    <mergeCell ref="IAI343:IAO343"/>
    <mergeCell ref="IAP343:IAV343"/>
    <mergeCell ref="IAW343:IBC343"/>
    <mergeCell ref="IBD343:IBJ343"/>
    <mergeCell ref="IBK343:IBQ343"/>
    <mergeCell ref="IBR343:IBX343"/>
    <mergeCell ref="HXC343:HXI343"/>
    <mergeCell ref="HXJ343:HXP343"/>
    <mergeCell ref="HXQ343:HXW343"/>
    <mergeCell ref="HXX343:HYD343"/>
    <mergeCell ref="HYE343:HYK343"/>
    <mergeCell ref="HYL343:HYR343"/>
    <mergeCell ref="HYS343:HYY343"/>
    <mergeCell ref="HYZ343:HZF343"/>
    <mergeCell ref="HZG343:HZM343"/>
    <mergeCell ref="HUR343:HUX343"/>
    <mergeCell ref="HUY343:HVE343"/>
    <mergeCell ref="HVF343:HVL343"/>
    <mergeCell ref="HVM343:HVS343"/>
    <mergeCell ref="HVT343:HVZ343"/>
    <mergeCell ref="HWA343:HWG343"/>
    <mergeCell ref="HWH343:HWN343"/>
    <mergeCell ref="HWO343:HWU343"/>
    <mergeCell ref="HWV343:HXB343"/>
    <mergeCell ref="ILQ343:ILW343"/>
    <mergeCell ref="ILX343:IMD343"/>
    <mergeCell ref="IME343:IMK343"/>
    <mergeCell ref="IML343:IMR343"/>
    <mergeCell ref="IMS343:IMY343"/>
    <mergeCell ref="IMZ343:INF343"/>
    <mergeCell ref="ING343:INM343"/>
    <mergeCell ref="INN343:INT343"/>
    <mergeCell ref="INU343:IOA343"/>
    <mergeCell ref="IJF343:IJL343"/>
    <mergeCell ref="IJM343:IJS343"/>
    <mergeCell ref="IJT343:IJZ343"/>
    <mergeCell ref="IKA343:IKG343"/>
    <mergeCell ref="IKH343:IKN343"/>
    <mergeCell ref="IKO343:IKU343"/>
    <mergeCell ref="IKV343:ILB343"/>
    <mergeCell ref="ILC343:ILI343"/>
    <mergeCell ref="ILJ343:ILP343"/>
    <mergeCell ref="IGU343:IHA343"/>
    <mergeCell ref="IHB343:IHH343"/>
    <mergeCell ref="IHI343:IHO343"/>
    <mergeCell ref="IHP343:IHV343"/>
    <mergeCell ref="IHW343:IIC343"/>
    <mergeCell ref="IID343:IIJ343"/>
    <mergeCell ref="IIK343:IIQ343"/>
    <mergeCell ref="IIR343:IIX343"/>
    <mergeCell ref="IIY343:IJE343"/>
    <mergeCell ref="IEJ343:IEP343"/>
    <mergeCell ref="IEQ343:IEW343"/>
    <mergeCell ref="IEX343:IFD343"/>
    <mergeCell ref="IFE343:IFK343"/>
    <mergeCell ref="IFL343:IFR343"/>
    <mergeCell ref="IFS343:IFY343"/>
    <mergeCell ref="IFZ343:IGF343"/>
    <mergeCell ref="IGG343:IGM343"/>
    <mergeCell ref="IGN343:IGT343"/>
    <mergeCell ref="IVI343:IVO343"/>
    <mergeCell ref="IVP343:IVV343"/>
    <mergeCell ref="IVW343:IWC343"/>
    <mergeCell ref="IWD343:IWJ343"/>
    <mergeCell ref="IWK343:IWQ343"/>
    <mergeCell ref="IWR343:IWX343"/>
    <mergeCell ref="IWY343:IXE343"/>
    <mergeCell ref="IXF343:IXL343"/>
    <mergeCell ref="IXM343:IXS343"/>
    <mergeCell ref="ISX343:ITD343"/>
    <mergeCell ref="ITE343:ITK343"/>
    <mergeCell ref="ITL343:ITR343"/>
    <mergeCell ref="ITS343:ITY343"/>
    <mergeCell ref="ITZ343:IUF343"/>
    <mergeCell ref="IUG343:IUM343"/>
    <mergeCell ref="IUN343:IUT343"/>
    <mergeCell ref="IUU343:IVA343"/>
    <mergeCell ref="IVB343:IVH343"/>
    <mergeCell ref="IQM343:IQS343"/>
    <mergeCell ref="IQT343:IQZ343"/>
    <mergeCell ref="IRA343:IRG343"/>
    <mergeCell ref="IRH343:IRN343"/>
    <mergeCell ref="IRO343:IRU343"/>
    <mergeCell ref="IRV343:ISB343"/>
    <mergeCell ref="ISC343:ISI343"/>
    <mergeCell ref="ISJ343:ISP343"/>
    <mergeCell ref="ISQ343:ISW343"/>
    <mergeCell ref="IOB343:IOH343"/>
    <mergeCell ref="IOI343:IOO343"/>
    <mergeCell ref="IOP343:IOV343"/>
    <mergeCell ref="IOW343:IPC343"/>
    <mergeCell ref="IPD343:IPJ343"/>
    <mergeCell ref="IPK343:IPQ343"/>
    <mergeCell ref="IPR343:IPX343"/>
    <mergeCell ref="IPY343:IQE343"/>
    <mergeCell ref="IQF343:IQL343"/>
    <mergeCell ref="JFA343:JFG343"/>
    <mergeCell ref="JFH343:JFN343"/>
    <mergeCell ref="JFO343:JFU343"/>
    <mergeCell ref="JFV343:JGB343"/>
    <mergeCell ref="JGC343:JGI343"/>
    <mergeCell ref="JGJ343:JGP343"/>
    <mergeCell ref="JGQ343:JGW343"/>
    <mergeCell ref="JGX343:JHD343"/>
    <mergeCell ref="JHE343:JHK343"/>
    <mergeCell ref="JCP343:JCV343"/>
    <mergeCell ref="JCW343:JDC343"/>
    <mergeCell ref="JDD343:JDJ343"/>
    <mergeCell ref="JDK343:JDQ343"/>
    <mergeCell ref="JDR343:JDX343"/>
    <mergeCell ref="JDY343:JEE343"/>
    <mergeCell ref="JEF343:JEL343"/>
    <mergeCell ref="JEM343:JES343"/>
    <mergeCell ref="JET343:JEZ343"/>
    <mergeCell ref="JAE343:JAK343"/>
    <mergeCell ref="JAL343:JAR343"/>
    <mergeCell ref="JAS343:JAY343"/>
    <mergeCell ref="JAZ343:JBF343"/>
    <mergeCell ref="JBG343:JBM343"/>
    <mergeCell ref="JBN343:JBT343"/>
    <mergeCell ref="JBU343:JCA343"/>
    <mergeCell ref="JCB343:JCH343"/>
    <mergeCell ref="JCI343:JCO343"/>
    <mergeCell ref="IXT343:IXZ343"/>
    <mergeCell ref="IYA343:IYG343"/>
    <mergeCell ref="IYH343:IYN343"/>
    <mergeCell ref="IYO343:IYU343"/>
    <mergeCell ref="IYV343:IZB343"/>
    <mergeCell ref="IZC343:IZI343"/>
    <mergeCell ref="IZJ343:IZP343"/>
    <mergeCell ref="IZQ343:IZW343"/>
    <mergeCell ref="IZX343:JAD343"/>
    <mergeCell ref="JOS343:JOY343"/>
    <mergeCell ref="JOZ343:JPF343"/>
    <mergeCell ref="JPG343:JPM343"/>
    <mergeCell ref="JPN343:JPT343"/>
    <mergeCell ref="JPU343:JQA343"/>
    <mergeCell ref="JQB343:JQH343"/>
    <mergeCell ref="JQI343:JQO343"/>
    <mergeCell ref="JQP343:JQV343"/>
    <mergeCell ref="JQW343:JRC343"/>
    <mergeCell ref="JMH343:JMN343"/>
    <mergeCell ref="JMO343:JMU343"/>
    <mergeCell ref="JMV343:JNB343"/>
    <mergeCell ref="JNC343:JNI343"/>
    <mergeCell ref="JNJ343:JNP343"/>
    <mergeCell ref="JNQ343:JNW343"/>
    <mergeCell ref="JNX343:JOD343"/>
    <mergeCell ref="JOE343:JOK343"/>
    <mergeCell ref="JOL343:JOR343"/>
    <mergeCell ref="JJW343:JKC343"/>
    <mergeCell ref="JKD343:JKJ343"/>
    <mergeCell ref="JKK343:JKQ343"/>
    <mergeCell ref="JKR343:JKX343"/>
    <mergeCell ref="JKY343:JLE343"/>
    <mergeCell ref="JLF343:JLL343"/>
    <mergeCell ref="JLM343:JLS343"/>
    <mergeCell ref="JLT343:JLZ343"/>
    <mergeCell ref="JMA343:JMG343"/>
    <mergeCell ref="JHL343:JHR343"/>
    <mergeCell ref="JHS343:JHY343"/>
    <mergeCell ref="JHZ343:JIF343"/>
    <mergeCell ref="JIG343:JIM343"/>
    <mergeCell ref="JIN343:JIT343"/>
    <mergeCell ref="JIU343:JJA343"/>
    <mergeCell ref="JJB343:JJH343"/>
    <mergeCell ref="JJI343:JJO343"/>
    <mergeCell ref="JJP343:JJV343"/>
    <mergeCell ref="JYK343:JYQ343"/>
    <mergeCell ref="JYR343:JYX343"/>
    <mergeCell ref="JYY343:JZE343"/>
    <mergeCell ref="JZF343:JZL343"/>
    <mergeCell ref="JZM343:JZS343"/>
    <mergeCell ref="JZT343:JZZ343"/>
    <mergeCell ref="KAA343:KAG343"/>
    <mergeCell ref="KAH343:KAN343"/>
    <mergeCell ref="KAO343:KAU343"/>
    <mergeCell ref="JVZ343:JWF343"/>
    <mergeCell ref="JWG343:JWM343"/>
    <mergeCell ref="JWN343:JWT343"/>
    <mergeCell ref="JWU343:JXA343"/>
    <mergeCell ref="JXB343:JXH343"/>
    <mergeCell ref="JXI343:JXO343"/>
    <mergeCell ref="JXP343:JXV343"/>
    <mergeCell ref="JXW343:JYC343"/>
    <mergeCell ref="JYD343:JYJ343"/>
    <mergeCell ref="JTO343:JTU343"/>
    <mergeCell ref="JTV343:JUB343"/>
    <mergeCell ref="JUC343:JUI343"/>
    <mergeCell ref="JUJ343:JUP343"/>
    <mergeCell ref="JUQ343:JUW343"/>
    <mergeCell ref="JUX343:JVD343"/>
    <mergeCell ref="JVE343:JVK343"/>
    <mergeCell ref="JVL343:JVR343"/>
    <mergeCell ref="JVS343:JVY343"/>
    <mergeCell ref="JRD343:JRJ343"/>
    <mergeCell ref="JRK343:JRQ343"/>
    <mergeCell ref="JRR343:JRX343"/>
    <mergeCell ref="JRY343:JSE343"/>
    <mergeCell ref="JSF343:JSL343"/>
    <mergeCell ref="JSM343:JSS343"/>
    <mergeCell ref="JST343:JSZ343"/>
    <mergeCell ref="JTA343:JTG343"/>
    <mergeCell ref="JTH343:JTN343"/>
    <mergeCell ref="KIC343:KII343"/>
    <mergeCell ref="KIJ343:KIP343"/>
    <mergeCell ref="KIQ343:KIW343"/>
    <mergeCell ref="KIX343:KJD343"/>
    <mergeCell ref="KJE343:KJK343"/>
    <mergeCell ref="KJL343:KJR343"/>
    <mergeCell ref="KJS343:KJY343"/>
    <mergeCell ref="KJZ343:KKF343"/>
    <mergeCell ref="KKG343:KKM343"/>
    <mergeCell ref="KFR343:KFX343"/>
    <mergeCell ref="KFY343:KGE343"/>
    <mergeCell ref="KGF343:KGL343"/>
    <mergeCell ref="KGM343:KGS343"/>
    <mergeCell ref="KGT343:KGZ343"/>
    <mergeCell ref="KHA343:KHG343"/>
    <mergeCell ref="KHH343:KHN343"/>
    <mergeCell ref="KHO343:KHU343"/>
    <mergeCell ref="KHV343:KIB343"/>
    <mergeCell ref="KDG343:KDM343"/>
    <mergeCell ref="KDN343:KDT343"/>
    <mergeCell ref="KDU343:KEA343"/>
    <mergeCell ref="KEB343:KEH343"/>
    <mergeCell ref="KEI343:KEO343"/>
    <mergeCell ref="KEP343:KEV343"/>
    <mergeCell ref="KEW343:KFC343"/>
    <mergeCell ref="KFD343:KFJ343"/>
    <mergeCell ref="KFK343:KFQ343"/>
    <mergeCell ref="KAV343:KBB343"/>
    <mergeCell ref="KBC343:KBI343"/>
    <mergeCell ref="KBJ343:KBP343"/>
    <mergeCell ref="KBQ343:KBW343"/>
    <mergeCell ref="KBX343:KCD343"/>
    <mergeCell ref="KCE343:KCK343"/>
    <mergeCell ref="KCL343:KCR343"/>
    <mergeCell ref="KCS343:KCY343"/>
    <mergeCell ref="KCZ343:KDF343"/>
    <mergeCell ref="KRU343:KSA343"/>
    <mergeCell ref="KSB343:KSH343"/>
    <mergeCell ref="KSI343:KSO343"/>
    <mergeCell ref="KSP343:KSV343"/>
    <mergeCell ref="KSW343:KTC343"/>
    <mergeCell ref="KTD343:KTJ343"/>
    <mergeCell ref="KTK343:KTQ343"/>
    <mergeCell ref="KTR343:KTX343"/>
    <mergeCell ref="KTY343:KUE343"/>
    <mergeCell ref="KPJ343:KPP343"/>
    <mergeCell ref="KPQ343:KPW343"/>
    <mergeCell ref="KPX343:KQD343"/>
    <mergeCell ref="KQE343:KQK343"/>
    <mergeCell ref="KQL343:KQR343"/>
    <mergeCell ref="KQS343:KQY343"/>
    <mergeCell ref="KQZ343:KRF343"/>
    <mergeCell ref="KRG343:KRM343"/>
    <mergeCell ref="KRN343:KRT343"/>
    <mergeCell ref="KMY343:KNE343"/>
    <mergeCell ref="KNF343:KNL343"/>
    <mergeCell ref="KNM343:KNS343"/>
    <mergeCell ref="KNT343:KNZ343"/>
    <mergeCell ref="KOA343:KOG343"/>
    <mergeCell ref="KOH343:KON343"/>
    <mergeCell ref="KOO343:KOU343"/>
    <mergeCell ref="KOV343:KPB343"/>
    <mergeCell ref="KPC343:KPI343"/>
    <mergeCell ref="KKN343:KKT343"/>
    <mergeCell ref="KKU343:KLA343"/>
    <mergeCell ref="KLB343:KLH343"/>
    <mergeCell ref="KLI343:KLO343"/>
    <mergeCell ref="KLP343:KLV343"/>
    <mergeCell ref="KLW343:KMC343"/>
    <mergeCell ref="KMD343:KMJ343"/>
    <mergeCell ref="KMK343:KMQ343"/>
    <mergeCell ref="KMR343:KMX343"/>
    <mergeCell ref="LBM343:LBS343"/>
    <mergeCell ref="LBT343:LBZ343"/>
    <mergeCell ref="LCA343:LCG343"/>
    <mergeCell ref="LCH343:LCN343"/>
    <mergeCell ref="LCO343:LCU343"/>
    <mergeCell ref="LCV343:LDB343"/>
    <mergeCell ref="LDC343:LDI343"/>
    <mergeCell ref="LDJ343:LDP343"/>
    <mergeCell ref="LDQ343:LDW343"/>
    <mergeCell ref="KZB343:KZH343"/>
    <mergeCell ref="KZI343:KZO343"/>
    <mergeCell ref="KZP343:KZV343"/>
    <mergeCell ref="KZW343:LAC343"/>
    <mergeCell ref="LAD343:LAJ343"/>
    <mergeCell ref="LAK343:LAQ343"/>
    <mergeCell ref="LAR343:LAX343"/>
    <mergeCell ref="LAY343:LBE343"/>
    <mergeCell ref="LBF343:LBL343"/>
    <mergeCell ref="KWQ343:KWW343"/>
    <mergeCell ref="KWX343:KXD343"/>
    <mergeCell ref="KXE343:KXK343"/>
    <mergeCell ref="KXL343:KXR343"/>
    <mergeCell ref="KXS343:KXY343"/>
    <mergeCell ref="KXZ343:KYF343"/>
    <mergeCell ref="KYG343:KYM343"/>
    <mergeCell ref="KYN343:KYT343"/>
    <mergeCell ref="KYU343:KZA343"/>
    <mergeCell ref="KUF343:KUL343"/>
    <mergeCell ref="KUM343:KUS343"/>
    <mergeCell ref="KUT343:KUZ343"/>
    <mergeCell ref="KVA343:KVG343"/>
    <mergeCell ref="KVH343:KVN343"/>
    <mergeCell ref="KVO343:KVU343"/>
    <mergeCell ref="KVV343:KWB343"/>
    <mergeCell ref="KWC343:KWI343"/>
    <mergeCell ref="KWJ343:KWP343"/>
    <mergeCell ref="LLE343:LLK343"/>
    <mergeCell ref="LLL343:LLR343"/>
    <mergeCell ref="LLS343:LLY343"/>
    <mergeCell ref="LLZ343:LMF343"/>
    <mergeCell ref="LMG343:LMM343"/>
    <mergeCell ref="LMN343:LMT343"/>
    <mergeCell ref="LMU343:LNA343"/>
    <mergeCell ref="LNB343:LNH343"/>
    <mergeCell ref="LNI343:LNO343"/>
    <mergeCell ref="LIT343:LIZ343"/>
    <mergeCell ref="LJA343:LJG343"/>
    <mergeCell ref="LJH343:LJN343"/>
    <mergeCell ref="LJO343:LJU343"/>
    <mergeCell ref="LJV343:LKB343"/>
    <mergeCell ref="LKC343:LKI343"/>
    <mergeCell ref="LKJ343:LKP343"/>
    <mergeCell ref="LKQ343:LKW343"/>
    <mergeCell ref="LKX343:LLD343"/>
    <mergeCell ref="LGI343:LGO343"/>
    <mergeCell ref="LGP343:LGV343"/>
    <mergeCell ref="LGW343:LHC343"/>
    <mergeCell ref="LHD343:LHJ343"/>
    <mergeCell ref="LHK343:LHQ343"/>
    <mergeCell ref="LHR343:LHX343"/>
    <mergeCell ref="LHY343:LIE343"/>
    <mergeCell ref="LIF343:LIL343"/>
    <mergeCell ref="LIM343:LIS343"/>
    <mergeCell ref="LDX343:LED343"/>
    <mergeCell ref="LEE343:LEK343"/>
    <mergeCell ref="LEL343:LER343"/>
    <mergeCell ref="LES343:LEY343"/>
    <mergeCell ref="LEZ343:LFF343"/>
    <mergeCell ref="LFG343:LFM343"/>
    <mergeCell ref="LFN343:LFT343"/>
    <mergeCell ref="LFU343:LGA343"/>
    <mergeCell ref="LGB343:LGH343"/>
    <mergeCell ref="LUW343:LVC343"/>
    <mergeCell ref="LVD343:LVJ343"/>
    <mergeCell ref="LVK343:LVQ343"/>
    <mergeCell ref="LVR343:LVX343"/>
    <mergeCell ref="LVY343:LWE343"/>
    <mergeCell ref="LWF343:LWL343"/>
    <mergeCell ref="LWM343:LWS343"/>
    <mergeCell ref="LWT343:LWZ343"/>
    <mergeCell ref="LXA343:LXG343"/>
    <mergeCell ref="LSL343:LSR343"/>
    <mergeCell ref="LSS343:LSY343"/>
    <mergeCell ref="LSZ343:LTF343"/>
    <mergeCell ref="LTG343:LTM343"/>
    <mergeCell ref="LTN343:LTT343"/>
    <mergeCell ref="LTU343:LUA343"/>
    <mergeCell ref="LUB343:LUH343"/>
    <mergeCell ref="LUI343:LUO343"/>
    <mergeCell ref="LUP343:LUV343"/>
    <mergeCell ref="LQA343:LQG343"/>
    <mergeCell ref="LQH343:LQN343"/>
    <mergeCell ref="LQO343:LQU343"/>
    <mergeCell ref="LQV343:LRB343"/>
    <mergeCell ref="LRC343:LRI343"/>
    <mergeCell ref="LRJ343:LRP343"/>
    <mergeCell ref="LRQ343:LRW343"/>
    <mergeCell ref="LRX343:LSD343"/>
    <mergeCell ref="LSE343:LSK343"/>
    <mergeCell ref="LNP343:LNV343"/>
    <mergeCell ref="LNW343:LOC343"/>
    <mergeCell ref="LOD343:LOJ343"/>
    <mergeCell ref="LOK343:LOQ343"/>
    <mergeCell ref="LOR343:LOX343"/>
    <mergeCell ref="LOY343:LPE343"/>
    <mergeCell ref="LPF343:LPL343"/>
    <mergeCell ref="LPM343:LPS343"/>
    <mergeCell ref="LPT343:LPZ343"/>
    <mergeCell ref="MEO343:MEU343"/>
    <mergeCell ref="MEV343:MFB343"/>
    <mergeCell ref="MFC343:MFI343"/>
    <mergeCell ref="MFJ343:MFP343"/>
    <mergeCell ref="MFQ343:MFW343"/>
    <mergeCell ref="MFX343:MGD343"/>
    <mergeCell ref="MGE343:MGK343"/>
    <mergeCell ref="MGL343:MGR343"/>
    <mergeCell ref="MGS343:MGY343"/>
    <mergeCell ref="MCD343:MCJ343"/>
    <mergeCell ref="MCK343:MCQ343"/>
    <mergeCell ref="MCR343:MCX343"/>
    <mergeCell ref="MCY343:MDE343"/>
    <mergeCell ref="MDF343:MDL343"/>
    <mergeCell ref="MDM343:MDS343"/>
    <mergeCell ref="MDT343:MDZ343"/>
    <mergeCell ref="MEA343:MEG343"/>
    <mergeCell ref="MEH343:MEN343"/>
    <mergeCell ref="LZS343:LZY343"/>
    <mergeCell ref="LZZ343:MAF343"/>
    <mergeCell ref="MAG343:MAM343"/>
    <mergeCell ref="MAN343:MAT343"/>
    <mergeCell ref="MAU343:MBA343"/>
    <mergeCell ref="MBB343:MBH343"/>
    <mergeCell ref="MBI343:MBO343"/>
    <mergeCell ref="MBP343:MBV343"/>
    <mergeCell ref="MBW343:MCC343"/>
    <mergeCell ref="LXH343:LXN343"/>
    <mergeCell ref="LXO343:LXU343"/>
    <mergeCell ref="LXV343:LYB343"/>
    <mergeCell ref="LYC343:LYI343"/>
    <mergeCell ref="LYJ343:LYP343"/>
    <mergeCell ref="LYQ343:LYW343"/>
    <mergeCell ref="LYX343:LZD343"/>
    <mergeCell ref="LZE343:LZK343"/>
    <mergeCell ref="LZL343:LZR343"/>
    <mergeCell ref="MOG343:MOM343"/>
    <mergeCell ref="MON343:MOT343"/>
    <mergeCell ref="MOU343:MPA343"/>
    <mergeCell ref="MPB343:MPH343"/>
    <mergeCell ref="MPI343:MPO343"/>
    <mergeCell ref="MPP343:MPV343"/>
    <mergeCell ref="MPW343:MQC343"/>
    <mergeCell ref="MQD343:MQJ343"/>
    <mergeCell ref="MQK343:MQQ343"/>
    <mergeCell ref="MLV343:MMB343"/>
    <mergeCell ref="MMC343:MMI343"/>
    <mergeCell ref="MMJ343:MMP343"/>
    <mergeCell ref="MMQ343:MMW343"/>
    <mergeCell ref="MMX343:MND343"/>
    <mergeCell ref="MNE343:MNK343"/>
    <mergeCell ref="MNL343:MNR343"/>
    <mergeCell ref="MNS343:MNY343"/>
    <mergeCell ref="MNZ343:MOF343"/>
    <mergeCell ref="MJK343:MJQ343"/>
    <mergeCell ref="MJR343:MJX343"/>
    <mergeCell ref="MJY343:MKE343"/>
    <mergeCell ref="MKF343:MKL343"/>
    <mergeCell ref="MKM343:MKS343"/>
    <mergeCell ref="MKT343:MKZ343"/>
    <mergeCell ref="MLA343:MLG343"/>
    <mergeCell ref="MLH343:MLN343"/>
    <mergeCell ref="MLO343:MLU343"/>
    <mergeCell ref="MGZ343:MHF343"/>
    <mergeCell ref="MHG343:MHM343"/>
    <mergeCell ref="MHN343:MHT343"/>
    <mergeCell ref="MHU343:MIA343"/>
    <mergeCell ref="MIB343:MIH343"/>
    <mergeCell ref="MII343:MIO343"/>
    <mergeCell ref="MIP343:MIV343"/>
    <mergeCell ref="MIW343:MJC343"/>
    <mergeCell ref="MJD343:MJJ343"/>
    <mergeCell ref="MXY343:MYE343"/>
    <mergeCell ref="MYF343:MYL343"/>
    <mergeCell ref="MYM343:MYS343"/>
    <mergeCell ref="MYT343:MYZ343"/>
    <mergeCell ref="MZA343:MZG343"/>
    <mergeCell ref="MZH343:MZN343"/>
    <mergeCell ref="MZO343:MZU343"/>
    <mergeCell ref="MZV343:NAB343"/>
    <mergeCell ref="NAC343:NAI343"/>
    <mergeCell ref="MVN343:MVT343"/>
    <mergeCell ref="MVU343:MWA343"/>
    <mergeCell ref="MWB343:MWH343"/>
    <mergeCell ref="MWI343:MWO343"/>
    <mergeCell ref="MWP343:MWV343"/>
    <mergeCell ref="MWW343:MXC343"/>
    <mergeCell ref="MXD343:MXJ343"/>
    <mergeCell ref="MXK343:MXQ343"/>
    <mergeCell ref="MXR343:MXX343"/>
    <mergeCell ref="MTC343:MTI343"/>
    <mergeCell ref="MTJ343:MTP343"/>
    <mergeCell ref="MTQ343:MTW343"/>
    <mergeCell ref="MTX343:MUD343"/>
    <mergeCell ref="MUE343:MUK343"/>
    <mergeCell ref="MUL343:MUR343"/>
    <mergeCell ref="MUS343:MUY343"/>
    <mergeCell ref="MUZ343:MVF343"/>
    <mergeCell ref="MVG343:MVM343"/>
    <mergeCell ref="MQR343:MQX343"/>
    <mergeCell ref="MQY343:MRE343"/>
    <mergeCell ref="MRF343:MRL343"/>
    <mergeCell ref="MRM343:MRS343"/>
    <mergeCell ref="MRT343:MRZ343"/>
    <mergeCell ref="MSA343:MSG343"/>
    <mergeCell ref="MSH343:MSN343"/>
    <mergeCell ref="MSO343:MSU343"/>
    <mergeCell ref="MSV343:MTB343"/>
    <mergeCell ref="NHQ343:NHW343"/>
    <mergeCell ref="NHX343:NID343"/>
    <mergeCell ref="NIE343:NIK343"/>
    <mergeCell ref="NIL343:NIR343"/>
    <mergeCell ref="NIS343:NIY343"/>
    <mergeCell ref="NIZ343:NJF343"/>
    <mergeCell ref="NJG343:NJM343"/>
    <mergeCell ref="NJN343:NJT343"/>
    <mergeCell ref="NJU343:NKA343"/>
    <mergeCell ref="NFF343:NFL343"/>
    <mergeCell ref="NFM343:NFS343"/>
    <mergeCell ref="NFT343:NFZ343"/>
    <mergeCell ref="NGA343:NGG343"/>
    <mergeCell ref="NGH343:NGN343"/>
    <mergeCell ref="NGO343:NGU343"/>
    <mergeCell ref="NGV343:NHB343"/>
    <mergeCell ref="NHC343:NHI343"/>
    <mergeCell ref="NHJ343:NHP343"/>
    <mergeCell ref="NCU343:NDA343"/>
    <mergeCell ref="NDB343:NDH343"/>
    <mergeCell ref="NDI343:NDO343"/>
    <mergeCell ref="NDP343:NDV343"/>
    <mergeCell ref="NDW343:NEC343"/>
    <mergeCell ref="NED343:NEJ343"/>
    <mergeCell ref="NEK343:NEQ343"/>
    <mergeCell ref="NER343:NEX343"/>
    <mergeCell ref="NEY343:NFE343"/>
    <mergeCell ref="NAJ343:NAP343"/>
    <mergeCell ref="NAQ343:NAW343"/>
    <mergeCell ref="NAX343:NBD343"/>
    <mergeCell ref="NBE343:NBK343"/>
    <mergeCell ref="NBL343:NBR343"/>
    <mergeCell ref="NBS343:NBY343"/>
    <mergeCell ref="NBZ343:NCF343"/>
    <mergeCell ref="NCG343:NCM343"/>
    <mergeCell ref="NCN343:NCT343"/>
    <mergeCell ref="NRI343:NRO343"/>
    <mergeCell ref="NRP343:NRV343"/>
    <mergeCell ref="NRW343:NSC343"/>
    <mergeCell ref="NSD343:NSJ343"/>
    <mergeCell ref="NSK343:NSQ343"/>
    <mergeCell ref="NSR343:NSX343"/>
    <mergeCell ref="NSY343:NTE343"/>
    <mergeCell ref="NTF343:NTL343"/>
    <mergeCell ref="NTM343:NTS343"/>
    <mergeCell ref="NOX343:NPD343"/>
    <mergeCell ref="NPE343:NPK343"/>
    <mergeCell ref="NPL343:NPR343"/>
    <mergeCell ref="NPS343:NPY343"/>
    <mergeCell ref="NPZ343:NQF343"/>
    <mergeCell ref="NQG343:NQM343"/>
    <mergeCell ref="NQN343:NQT343"/>
    <mergeCell ref="NQU343:NRA343"/>
    <mergeCell ref="NRB343:NRH343"/>
    <mergeCell ref="NMM343:NMS343"/>
    <mergeCell ref="NMT343:NMZ343"/>
    <mergeCell ref="NNA343:NNG343"/>
    <mergeCell ref="NNH343:NNN343"/>
    <mergeCell ref="NNO343:NNU343"/>
    <mergeCell ref="NNV343:NOB343"/>
    <mergeCell ref="NOC343:NOI343"/>
    <mergeCell ref="NOJ343:NOP343"/>
    <mergeCell ref="NOQ343:NOW343"/>
    <mergeCell ref="NKB343:NKH343"/>
    <mergeCell ref="NKI343:NKO343"/>
    <mergeCell ref="NKP343:NKV343"/>
    <mergeCell ref="NKW343:NLC343"/>
    <mergeCell ref="NLD343:NLJ343"/>
    <mergeCell ref="NLK343:NLQ343"/>
    <mergeCell ref="NLR343:NLX343"/>
    <mergeCell ref="NLY343:NME343"/>
    <mergeCell ref="NMF343:NML343"/>
    <mergeCell ref="OBA343:OBG343"/>
    <mergeCell ref="OBH343:OBN343"/>
    <mergeCell ref="OBO343:OBU343"/>
    <mergeCell ref="OBV343:OCB343"/>
    <mergeCell ref="OCC343:OCI343"/>
    <mergeCell ref="OCJ343:OCP343"/>
    <mergeCell ref="OCQ343:OCW343"/>
    <mergeCell ref="OCX343:ODD343"/>
    <mergeCell ref="ODE343:ODK343"/>
    <mergeCell ref="NYP343:NYV343"/>
    <mergeCell ref="NYW343:NZC343"/>
    <mergeCell ref="NZD343:NZJ343"/>
    <mergeCell ref="NZK343:NZQ343"/>
    <mergeCell ref="NZR343:NZX343"/>
    <mergeCell ref="NZY343:OAE343"/>
    <mergeCell ref="OAF343:OAL343"/>
    <mergeCell ref="OAM343:OAS343"/>
    <mergeCell ref="OAT343:OAZ343"/>
    <mergeCell ref="NWE343:NWK343"/>
    <mergeCell ref="NWL343:NWR343"/>
    <mergeCell ref="NWS343:NWY343"/>
    <mergeCell ref="NWZ343:NXF343"/>
    <mergeCell ref="NXG343:NXM343"/>
    <mergeCell ref="NXN343:NXT343"/>
    <mergeCell ref="NXU343:NYA343"/>
    <mergeCell ref="NYB343:NYH343"/>
    <mergeCell ref="NYI343:NYO343"/>
    <mergeCell ref="NTT343:NTZ343"/>
    <mergeCell ref="NUA343:NUG343"/>
    <mergeCell ref="NUH343:NUN343"/>
    <mergeCell ref="NUO343:NUU343"/>
    <mergeCell ref="NUV343:NVB343"/>
    <mergeCell ref="NVC343:NVI343"/>
    <mergeCell ref="NVJ343:NVP343"/>
    <mergeCell ref="NVQ343:NVW343"/>
    <mergeCell ref="NVX343:NWD343"/>
    <mergeCell ref="OKS343:OKY343"/>
    <mergeCell ref="OKZ343:OLF343"/>
    <mergeCell ref="OLG343:OLM343"/>
    <mergeCell ref="OLN343:OLT343"/>
    <mergeCell ref="OLU343:OMA343"/>
    <mergeCell ref="OMB343:OMH343"/>
    <mergeCell ref="OMI343:OMO343"/>
    <mergeCell ref="OMP343:OMV343"/>
    <mergeCell ref="OMW343:ONC343"/>
    <mergeCell ref="OIH343:OIN343"/>
    <mergeCell ref="OIO343:OIU343"/>
    <mergeCell ref="OIV343:OJB343"/>
    <mergeCell ref="OJC343:OJI343"/>
    <mergeCell ref="OJJ343:OJP343"/>
    <mergeCell ref="OJQ343:OJW343"/>
    <mergeCell ref="OJX343:OKD343"/>
    <mergeCell ref="OKE343:OKK343"/>
    <mergeCell ref="OKL343:OKR343"/>
    <mergeCell ref="OFW343:OGC343"/>
    <mergeCell ref="OGD343:OGJ343"/>
    <mergeCell ref="OGK343:OGQ343"/>
    <mergeCell ref="OGR343:OGX343"/>
    <mergeCell ref="OGY343:OHE343"/>
    <mergeCell ref="OHF343:OHL343"/>
    <mergeCell ref="OHM343:OHS343"/>
    <mergeCell ref="OHT343:OHZ343"/>
    <mergeCell ref="OIA343:OIG343"/>
    <mergeCell ref="ODL343:ODR343"/>
    <mergeCell ref="ODS343:ODY343"/>
    <mergeCell ref="ODZ343:OEF343"/>
    <mergeCell ref="OEG343:OEM343"/>
    <mergeCell ref="OEN343:OET343"/>
    <mergeCell ref="OEU343:OFA343"/>
    <mergeCell ref="OFB343:OFH343"/>
    <mergeCell ref="OFI343:OFO343"/>
    <mergeCell ref="OFP343:OFV343"/>
    <mergeCell ref="OUK343:OUQ343"/>
    <mergeCell ref="OUR343:OUX343"/>
    <mergeCell ref="OUY343:OVE343"/>
    <mergeCell ref="OVF343:OVL343"/>
    <mergeCell ref="OVM343:OVS343"/>
    <mergeCell ref="OVT343:OVZ343"/>
    <mergeCell ref="OWA343:OWG343"/>
    <mergeCell ref="OWH343:OWN343"/>
    <mergeCell ref="OWO343:OWU343"/>
    <mergeCell ref="ORZ343:OSF343"/>
    <mergeCell ref="OSG343:OSM343"/>
    <mergeCell ref="OSN343:OST343"/>
    <mergeCell ref="OSU343:OTA343"/>
    <mergeCell ref="OTB343:OTH343"/>
    <mergeCell ref="OTI343:OTO343"/>
    <mergeCell ref="OTP343:OTV343"/>
    <mergeCell ref="OTW343:OUC343"/>
    <mergeCell ref="OUD343:OUJ343"/>
    <mergeCell ref="OPO343:OPU343"/>
    <mergeCell ref="OPV343:OQB343"/>
    <mergeCell ref="OQC343:OQI343"/>
    <mergeCell ref="OQJ343:OQP343"/>
    <mergeCell ref="OQQ343:OQW343"/>
    <mergeCell ref="OQX343:ORD343"/>
    <mergeCell ref="ORE343:ORK343"/>
    <mergeCell ref="ORL343:ORR343"/>
    <mergeCell ref="ORS343:ORY343"/>
    <mergeCell ref="OND343:ONJ343"/>
    <mergeCell ref="ONK343:ONQ343"/>
    <mergeCell ref="ONR343:ONX343"/>
    <mergeCell ref="ONY343:OOE343"/>
    <mergeCell ref="OOF343:OOL343"/>
    <mergeCell ref="OOM343:OOS343"/>
    <mergeCell ref="OOT343:OOZ343"/>
    <mergeCell ref="OPA343:OPG343"/>
    <mergeCell ref="OPH343:OPN343"/>
    <mergeCell ref="PEC343:PEI343"/>
    <mergeCell ref="PEJ343:PEP343"/>
    <mergeCell ref="PEQ343:PEW343"/>
    <mergeCell ref="PEX343:PFD343"/>
    <mergeCell ref="PFE343:PFK343"/>
    <mergeCell ref="PFL343:PFR343"/>
    <mergeCell ref="PFS343:PFY343"/>
    <mergeCell ref="PFZ343:PGF343"/>
    <mergeCell ref="PGG343:PGM343"/>
    <mergeCell ref="PBR343:PBX343"/>
    <mergeCell ref="PBY343:PCE343"/>
    <mergeCell ref="PCF343:PCL343"/>
    <mergeCell ref="PCM343:PCS343"/>
    <mergeCell ref="PCT343:PCZ343"/>
    <mergeCell ref="PDA343:PDG343"/>
    <mergeCell ref="PDH343:PDN343"/>
    <mergeCell ref="PDO343:PDU343"/>
    <mergeCell ref="PDV343:PEB343"/>
    <mergeCell ref="OZG343:OZM343"/>
    <mergeCell ref="OZN343:OZT343"/>
    <mergeCell ref="OZU343:PAA343"/>
    <mergeCell ref="PAB343:PAH343"/>
    <mergeCell ref="PAI343:PAO343"/>
    <mergeCell ref="PAP343:PAV343"/>
    <mergeCell ref="PAW343:PBC343"/>
    <mergeCell ref="PBD343:PBJ343"/>
    <mergeCell ref="PBK343:PBQ343"/>
    <mergeCell ref="OWV343:OXB343"/>
    <mergeCell ref="OXC343:OXI343"/>
    <mergeCell ref="OXJ343:OXP343"/>
    <mergeCell ref="OXQ343:OXW343"/>
    <mergeCell ref="OXX343:OYD343"/>
    <mergeCell ref="OYE343:OYK343"/>
    <mergeCell ref="OYL343:OYR343"/>
    <mergeCell ref="OYS343:OYY343"/>
    <mergeCell ref="OYZ343:OZF343"/>
    <mergeCell ref="PNU343:POA343"/>
    <mergeCell ref="POB343:POH343"/>
    <mergeCell ref="POI343:POO343"/>
    <mergeCell ref="POP343:POV343"/>
    <mergeCell ref="POW343:PPC343"/>
    <mergeCell ref="PPD343:PPJ343"/>
    <mergeCell ref="PPK343:PPQ343"/>
    <mergeCell ref="PPR343:PPX343"/>
    <mergeCell ref="PPY343:PQE343"/>
    <mergeCell ref="PLJ343:PLP343"/>
    <mergeCell ref="PLQ343:PLW343"/>
    <mergeCell ref="PLX343:PMD343"/>
    <mergeCell ref="PME343:PMK343"/>
    <mergeCell ref="PML343:PMR343"/>
    <mergeCell ref="PMS343:PMY343"/>
    <mergeCell ref="PMZ343:PNF343"/>
    <mergeCell ref="PNG343:PNM343"/>
    <mergeCell ref="PNN343:PNT343"/>
    <mergeCell ref="PIY343:PJE343"/>
    <mergeCell ref="PJF343:PJL343"/>
    <mergeCell ref="PJM343:PJS343"/>
    <mergeCell ref="PJT343:PJZ343"/>
    <mergeCell ref="PKA343:PKG343"/>
    <mergeCell ref="PKH343:PKN343"/>
    <mergeCell ref="PKO343:PKU343"/>
    <mergeCell ref="PKV343:PLB343"/>
    <mergeCell ref="PLC343:PLI343"/>
    <mergeCell ref="PGN343:PGT343"/>
    <mergeCell ref="PGU343:PHA343"/>
    <mergeCell ref="PHB343:PHH343"/>
    <mergeCell ref="PHI343:PHO343"/>
    <mergeCell ref="PHP343:PHV343"/>
    <mergeCell ref="PHW343:PIC343"/>
    <mergeCell ref="PID343:PIJ343"/>
    <mergeCell ref="PIK343:PIQ343"/>
    <mergeCell ref="PIR343:PIX343"/>
    <mergeCell ref="PXM343:PXS343"/>
    <mergeCell ref="PXT343:PXZ343"/>
    <mergeCell ref="PYA343:PYG343"/>
    <mergeCell ref="PYH343:PYN343"/>
    <mergeCell ref="PYO343:PYU343"/>
    <mergeCell ref="PYV343:PZB343"/>
    <mergeCell ref="PZC343:PZI343"/>
    <mergeCell ref="PZJ343:PZP343"/>
    <mergeCell ref="PZQ343:PZW343"/>
    <mergeCell ref="PVB343:PVH343"/>
    <mergeCell ref="PVI343:PVO343"/>
    <mergeCell ref="PVP343:PVV343"/>
    <mergeCell ref="PVW343:PWC343"/>
    <mergeCell ref="PWD343:PWJ343"/>
    <mergeCell ref="PWK343:PWQ343"/>
    <mergeCell ref="PWR343:PWX343"/>
    <mergeCell ref="PWY343:PXE343"/>
    <mergeCell ref="PXF343:PXL343"/>
    <mergeCell ref="PSQ343:PSW343"/>
    <mergeCell ref="PSX343:PTD343"/>
    <mergeCell ref="PTE343:PTK343"/>
    <mergeCell ref="PTL343:PTR343"/>
    <mergeCell ref="PTS343:PTY343"/>
    <mergeCell ref="PTZ343:PUF343"/>
    <mergeCell ref="PUG343:PUM343"/>
    <mergeCell ref="PUN343:PUT343"/>
    <mergeCell ref="PUU343:PVA343"/>
    <mergeCell ref="PQF343:PQL343"/>
    <mergeCell ref="PQM343:PQS343"/>
    <mergeCell ref="PQT343:PQZ343"/>
    <mergeCell ref="PRA343:PRG343"/>
    <mergeCell ref="PRH343:PRN343"/>
    <mergeCell ref="PRO343:PRU343"/>
    <mergeCell ref="PRV343:PSB343"/>
    <mergeCell ref="PSC343:PSI343"/>
    <mergeCell ref="PSJ343:PSP343"/>
    <mergeCell ref="QHE343:QHK343"/>
    <mergeCell ref="QHL343:QHR343"/>
    <mergeCell ref="QHS343:QHY343"/>
    <mergeCell ref="QHZ343:QIF343"/>
    <mergeCell ref="QIG343:QIM343"/>
    <mergeCell ref="QIN343:QIT343"/>
    <mergeCell ref="QIU343:QJA343"/>
    <mergeCell ref="QJB343:QJH343"/>
    <mergeCell ref="QJI343:QJO343"/>
    <mergeCell ref="QET343:QEZ343"/>
    <mergeCell ref="QFA343:QFG343"/>
    <mergeCell ref="QFH343:QFN343"/>
    <mergeCell ref="QFO343:QFU343"/>
    <mergeCell ref="QFV343:QGB343"/>
    <mergeCell ref="QGC343:QGI343"/>
    <mergeCell ref="QGJ343:QGP343"/>
    <mergeCell ref="QGQ343:QGW343"/>
    <mergeCell ref="QGX343:QHD343"/>
    <mergeCell ref="QCI343:QCO343"/>
    <mergeCell ref="QCP343:QCV343"/>
    <mergeCell ref="QCW343:QDC343"/>
    <mergeCell ref="QDD343:QDJ343"/>
    <mergeCell ref="QDK343:QDQ343"/>
    <mergeCell ref="QDR343:QDX343"/>
    <mergeCell ref="QDY343:QEE343"/>
    <mergeCell ref="QEF343:QEL343"/>
    <mergeCell ref="QEM343:QES343"/>
    <mergeCell ref="PZX343:QAD343"/>
    <mergeCell ref="QAE343:QAK343"/>
    <mergeCell ref="QAL343:QAR343"/>
    <mergeCell ref="QAS343:QAY343"/>
    <mergeCell ref="QAZ343:QBF343"/>
    <mergeCell ref="QBG343:QBM343"/>
    <mergeCell ref="QBN343:QBT343"/>
    <mergeCell ref="QBU343:QCA343"/>
    <mergeCell ref="QCB343:QCH343"/>
    <mergeCell ref="QQW343:QRC343"/>
    <mergeCell ref="QRD343:QRJ343"/>
    <mergeCell ref="QRK343:QRQ343"/>
    <mergeCell ref="QRR343:QRX343"/>
    <mergeCell ref="QRY343:QSE343"/>
    <mergeCell ref="QSF343:QSL343"/>
    <mergeCell ref="QSM343:QSS343"/>
    <mergeCell ref="QST343:QSZ343"/>
    <mergeCell ref="QTA343:QTG343"/>
    <mergeCell ref="QOL343:QOR343"/>
    <mergeCell ref="QOS343:QOY343"/>
    <mergeCell ref="QOZ343:QPF343"/>
    <mergeCell ref="QPG343:QPM343"/>
    <mergeCell ref="QPN343:QPT343"/>
    <mergeCell ref="QPU343:QQA343"/>
    <mergeCell ref="QQB343:QQH343"/>
    <mergeCell ref="QQI343:QQO343"/>
    <mergeCell ref="QQP343:QQV343"/>
    <mergeCell ref="QMA343:QMG343"/>
    <mergeCell ref="QMH343:QMN343"/>
    <mergeCell ref="QMO343:QMU343"/>
    <mergeCell ref="QMV343:QNB343"/>
    <mergeCell ref="QNC343:QNI343"/>
    <mergeCell ref="QNJ343:QNP343"/>
    <mergeCell ref="QNQ343:QNW343"/>
    <mergeCell ref="QNX343:QOD343"/>
    <mergeCell ref="QOE343:QOK343"/>
    <mergeCell ref="QJP343:QJV343"/>
    <mergeCell ref="QJW343:QKC343"/>
    <mergeCell ref="QKD343:QKJ343"/>
    <mergeCell ref="QKK343:QKQ343"/>
    <mergeCell ref="QKR343:QKX343"/>
    <mergeCell ref="QKY343:QLE343"/>
    <mergeCell ref="QLF343:QLL343"/>
    <mergeCell ref="QLM343:QLS343"/>
    <mergeCell ref="QLT343:QLZ343"/>
    <mergeCell ref="RAO343:RAU343"/>
    <mergeCell ref="RAV343:RBB343"/>
    <mergeCell ref="RBC343:RBI343"/>
    <mergeCell ref="RBJ343:RBP343"/>
    <mergeCell ref="RBQ343:RBW343"/>
    <mergeCell ref="RBX343:RCD343"/>
    <mergeCell ref="RCE343:RCK343"/>
    <mergeCell ref="RCL343:RCR343"/>
    <mergeCell ref="RCS343:RCY343"/>
    <mergeCell ref="QYD343:QYJ343"/>
    <mergeCell ref="QYK343:QYQ343"/>
    <mergeCell ref="QYR343:QYX343"/>
    <mergeCell ref="QYY343:QZE343"/>
    <mergeCell ref="QZF343:QZL343"/>
    <mergeCell ref="QZM343:QZS343"/>
    <mergeCell ref="QZT343:QZZ343"/>
    <mergeCell ref="RAA343:RAG343"/>
    <mergeCell ref="RAH343:RAN343"/>
    <mergeCell ref="QVS343:QVY343"/>
    <mergeCell ref="QVZ343:QWF343"/>
    <mergeCell ref="QWG343:QWM343"/>
    <mergeCell ref="QWN343:QWT343"/>
    <mergeCell ref="QWU343:QXA343"/>
    <mergeCell ref="QXB343:QXH343"/>
    <mergeCell ref="QXI343:QXO343"/>
    <mergeCell ref="QXP343:QXV343"/>
    <mergeCell ref="QXW343:QYC343"/>
    <mergeCell ref="QTH343:QTN343"/>
    <mergeCell ref="QTO343:QTU343"/>
    <mergeCell ref="QTV343:QUB343"/>
    <mergeCell ref="QUC343:QUI343"/>
    <mergeCell ref="QUJ343:QUP343"/>
    <mergeCell ref="QUQ343:QUW343"/>
    <mergeCell ref="QUX343:QVD343"/>
    <mergeCell ref="QVE343:QVK343"/>
    <mergeCell ref="QVL343:QVR343"/>
    <mergeCell ref="RKG343:RKM343"/>
    <mergeCell ref="RKN343:RKT343"/>
    <mergeCell ref="RKU343:RLA343"/>
    <mergeCell ref="RLB343:RLH343"/>
    <mergeCell ref="RLI343:RLO343"/>
    <mergeCell ref="RLP343:RLV343"/>
    <mergeCell ref="RLW343:RMC343"/>
    <mergeCell ref="RMD343:RMJ343"/>
    <mergeCell ref="RMK343:RMQ343"/>
    <mergeCell ref="RHV343:RIB343"/>
    <mergeCell ref="RIC343:RII343"/>
    <mergeCell ref="RIJ343:RIP343"/>
    <mergeCell ref="RIQ343:RIW343"/>
    <mergeCell ref="RIX343:RJD343"/>
    <mergeCell ref="RJE343:RJK343"/>
    <mergeCell ref="RJL343:RJR343"/>
    <mergeCell ref="RJS343:RJY343"/>
    <mergeCell ref="RJZ343:RKF343"/>
    <mergeCell ref="RFK343:RFQ343"/>
    <mergeCell ref="RFR343:RFX343"/>
    <mergeCell ref="RFY343:RGE343"/>
    <mergeCell ref="RGF343:RGL343"/>
    <mergeCell ref="RGM343:RGS343"/>
    <mergeCell ref="RGT343:RGZ343"/>
    <mergeCell ref="RHA343:RHG343"/>
    <mergeCell ref="RHH343:RHN343"/>
    <mergeCell ref="RHO343:RHU343"/>
    <mergeCell ref="RCZ343:RDF343"/>
    <mergeCell ref="RDG343:RDM343"/>
    <mergeCell ref="RDN343:RDT343"/>
    <mergeCell ref="RDU343:REA343"/>
    <mergeCell ref="REB343:REH343"/>
    <mergeCell ref="REI343:REO343"/>
    <mergeCell ref="REP343:REV343"/>
    <mergeCell ref="REW343:RFC343"/>
    <mergeCell ref="RFD343:RFJ343"/>
    <mergeCell ref="RTY343:RUE343"/>
    <mergeCell ref="RUF343:RUL343"/>
    <mergeCell ref="RUM343:RUS343"/>
    <mergeCell ref="RUT343:RUZ343"/>
    <mergeCell ref="RVA343:RVG343"/>
    <mergeCell ref="RVH343:RVN343"/>
    <mergeCell ref="RVO343:RVU343"/>
    <mergeCell ref="RVV343:RWB343"/>
    <mergeCell ref="RWC343:RWI343"/>
    <mergeCell ref="RRN343:RRT343"/>
    <mergeCell ref="RRU343:RSA343"/>
    <mergeCell ref="RSB343:RSH343"/>
    <mergeCell ref="RSI343:RSO343"/>
    <mergeCell ref="RSP343:RSV343"/>
    <mergeCell ref="RSW343:RTC343"/>
    <mergeCell ref="RTD343:RTJ343"/>
    <mergeCell ref="RTK343:RTQ343"/>
    <mergeCell ref="RTR343:RTX343"/>
    <mergeCell ref="RPC343:RPI343"/>
    <mergeCell ref="RPJ343:RPP343"/>
    <mergeCell ref="RPQ343:RPW343"/>
    <mergeCell ref="RPX343:RQD343"/>
    <mergeCell ref="RQE343:RQK343"/>
    <mergeCell ref="RQL343:RQR343"/>
    <mergeCell ref="RQS343:RQY343"/>
    <mergeCell ref="RQZ343:RRF343"/>
    <mergeCell ref="RRG343:RRM343"/>
    <mergeCell ref="RMR343:RMX343"/>
    <mergeCell ref="RMY343:RNE343"/>
    <mergeCell ref="RNF343:RNL343"/>
    <mergeCell ref="RNM343:RNS343"/>
    <mergeCell ref="RNT343:RNZ343"/>
    <mergeCell ref="ROA343:ROG343"/>
    <mergeCell ref="ROH343:RON343"/>
    <mergeCell ref="ROO343:ROU343"/>
    <mergeCell ref="ROV343:RPB343"/>
    <mergeCell ref="SDQ343:SDW343"/>
    <mergeCell ref="SDX343:SED343"/>
    <mergeCell ref="SEE343:SEK343"/>
    <mergeCell ref="SEL343:SER343"/>
    <mergeCell ref="SES343:SEY343"/>
    <mergeCell ref="SEZ343:SFF343"/>
    <mergeCell ref="SFG343:SFM343"/>
    <mergeCell ref="SFN343:SFT343"/>
    <mergeCell ref="SFU343:SGA343"/>
    <mergeCell ref="SBF343:SBL343"/>
    <mergeCell ref="SBM343:SBS343"/>
    <mergeCell ref="SBT343:SBZ343"/>
    <mergeCell ref="SCA343:SCG343"/>
    <mergeCell ref="SCH343:SCN343"/>
    <mergeCell ref="SCO343:SCU343"/>
    <mergeCell ref="SCV343:SDB343"/>
    <mergeCell ref="SDC343:SDI343"/>
    <mergeCell ref="SDJ343:SDP343"/>
    <mergeCell ref="RYU343:RZA343"/>
    <mergeCell ref="RZB343:RZH343"/>
    <mergeCell ref="RZI343:RZO343"/>
    <mergeCell ref="RZP343:RZV343"/>
    <mergeCell ref="RZW343:SAC343"/>
    <mergeCell ref="SAD343:SAJ343"/>
    <mergeCell ref="SAK343:SAQ343"/>
    <mergeCell ref="SAR343:SAX343"/>
    <mergeCell ref="SAY343:SBE343"/>
    <mergeCell ref="RWJ343:RWP343"/>
    <mergeCell ref="RWQ343:RWW343"/>
    <mergeCell ref="RWX343:RXD343"/>
    <mergeCell ref="RXE343:RXK343"/>
    <mergeCell ref="RXL343:RXR343"/>
    <mergeCell ref="RXS343:RXY343"/>
    <mergeCell ref="RXZ343:RYF343"/>
    <mergeCell ref="RYG343:RYM343"/>
    <mergeCell ref="RYN343:RYT343"/>
    <mergeCell ref="SNI343:SNO343"/>
    <mergeCell ref="SNP343:SNV343"/>
    <mergeCell ref="SNW343:SOC343"/>
    <mergeCell ref="SOD343:SOJ343"/>
    <mergeCell ref="SOK343:SOQ343"/>
    <mergeCell ref="SOR343:SOX343"/>
    <mergeCell ref="SOY343:SPE343"/>
    <mergeCell ref="SPF343:SPL343"/>
    <mergeCell ref="SPM343:SPS343"/>
    <mergeCell ref="SKX343:SLD343"/>
    <mergeCell ref="SLE343:SLK343"/>
    <mergeCell ref="SLL343:SLR343"/>
    <mergeCell ref="SLS343:SLY343"/>
    <mergeCell ref="SLZ343:SMF343"/>
    <mergeCell ref="SMG343:SMM343"/>
    <mergeCell ref="SMN343:SMT343"/>
    <mergeCell ref="SMU343:SNA343"/>
    <mergeCell ref="SNB343:SNH343"/>
    <mergeCell ref="SIM343:SIS343"/>
    <mergeCell ref="SIT343:SIZ343"/>
    <mergeCell ref="SJA343:SJG343"/>
    <mergeCell ref="SJH343:SJN343"/>
    <mergeCell ref="SJO343:SJU343"/>
    <mergeCell ref="SJV343:SKB343"/>
    <mergeCell ref="SKC343:SKI343"/>
    <mergeCell ref="SKJ343:SKP343"/>
    <mergeCell ref="SKQ343:SKW343"/>
    <mergeCell ref="SGB343:SGH343"/>
    <mergeCell ref="SGI343:SGO343"/>
    <mergeCell ref="SGP343:SGV343"/>
    <mergeCell ref="SGW343:SHC343"/>
    <mergeCell ref="SHD343:SHJ343"/>
    <mergeCell ref="SHK343:SHQ343"/>
    <mergeCell ref="SHR343:SHX343"/>
    <mergeCell ref="SHY343:SIE343"/>
    <mergeCell ref="SIF343:SIL343"/>
    <mergeCell ref="SXA343:SXG343"/>
    <mergeCell ref="SXH343:SXN343"/>
    <mergeCell ref="SXO343:SXU343"/>
    <mergeCell ref="SXV343:SYB343"/>
    <mergeCell ref="SYC343:SYI343"/>
    <mergeCell ref="SYJ343:SYP343"/>
    <mergeCell ref="SYQ343:SYW343"/>
    <mergeCell ref="SYX343:SZD343"/>
    <mergeCell ref="SZE343:SZK343"/>
    <mergeCell ref="SUP343:SUV343"/>
    <mergeCell ref="SUW343:SVC343"/>
    <mergeCell ref="SVD343:SVJ343"/>
    <mergeCell ref="SVK343:SVQ343"/>
    <mergeCell ref="SVR343:SVX343"/>
    <mergeCell ref="SVY343:SWE343"/>
    <mergeCell ref="SWF343:SWL343"/>
    <mergeCell ref="SWM343:SWS343"/>
    <mergeCell ref="SWT343:SWZ343"/>
    <mergeCell ref="SSE343:SSK343"/>
    <mergeCell ref="SSL343:SSR343"/>
    <mergeCell ref="SSS343:SSY343"/>
    <mergeCell ref="SSZ343:STF343"/>
    <mergeCell ref="STG343:STM343"/>
    <mergeCell ref="STN343:STT343"/>
    <mergeCell ref="STU343:SUA343"/>
    <mergeCell ref="SUB343:SUH343"/>
    <mergeCell ref="SUI343:SUO343"/>
    <mergeCell ref="SPT343:SPZ343"/>
    <mergeCell ref="SQA343:SQG343"/>
    <mergeCell ref="SQH343:SQN343"/>
    <mergeCell ref="SQO343:SQU343"/>
    <mergeCell ref="SQV343:SRB343"/>
    <mergeCell ref="SRC343:SRI343"/>
    <mergeCell ref="SRJ343:SRP343"/>
    <mergeCell ref="SRQ343:SRW343"/>
    <mergeCell ref="SRX343:SSD343"/>
    <mergeCell ref="TGS343:TGY343"/>
    <mergeCell ref="TGZ343:THF343"/>
    <mergeCell ref="THG343:THM343"/>
    <mergeCell ref="THN343:THT343"/>
    <mergeCell ref="THU343:TIA343"/>
    <mergeCell ref="TIB343:TIH343"/>
    <mergeCell ref="TII343:TIO343"/>
    <mergeCell ref="TIP343:TIV343"/>
    <mergeCell ref="TIW343:TJC343"/>
    <mergeCell ref="TEH343:TEN343"/>
    <mergeCell ref="TEO343:TEU343"/>
    <mergeCell ref="TEV343:TFB343"/>
    <mergeCell ref="TFC343:TFI343"/>
    <mergeCell ref="TFJ343:TFP343"/>
    <mergeCell ref="TFQ343:TFW343"/>
    <mergeCell ref="TFX343:TGD343"/>
    <mergeCell ref="TGE343:TGK343"/>
    <mergeCell ref="TGL343:TGR343"/>
    <mergeCell ref="TBW343:TCC343"/>
    <mergeCell ref="TCD343:TCJ343"/>
    <mergeCell ref="TCK343:TCQ343"/>
    <mergeCell ref="TCR343:TCX343"/>
    <mergeCell ref="TCY343:TDE343"/>
    <mergeCell ref="TDF343:TDL343"/>
    <mergeCell ref="TDM343:TDS343"/>
    <mergeCell ref="TDT343:TDZ343"/>
    <mergeCell ref="TEA343:TEG343"/>
    <mergeCell ref="SZL343:SZR343"/>
    <mergeCell ref="SZS343:SZY343"/>
    <mergeCell ref="SZZ343:TAF343"/>
    <mergeCell ref="TAG343:TAM343"/>
    <mergeCell ref="TAN343:TAT343"/>
    <mergeCell ref="TAU343:TBA343"/>
    <mergeCell ref="TBB343:TBH343"/>
    <mergeCell ref="TBI343:TBO343"/>
    <mergeCell ref="TBP343:TBV343"/>
    <mergeCell ref="TQK343:TQQ343"/>
    <mergeCell ref="TQR343:TQX343"/>
    <mergeCell ref="TQY343:TRE343"/>
    <mergeCell ref="TRF343:TRL343"/>
    <mergeCell ref="TRM343:TRS343"/>
    <mergeCell ref="TRT343:TRZ343"/>
    <mergeCell ref="TSA343:TSG343"/>
    <mergeCell ref="TSH343:TSN343"/>
    <mergeCell ref="TSO343:TSU343"/>
    <mergeCell ref="TNZ343:TOF343"/>
    <mergeCell ref="TOG343:TOM343"/>
    <mergeCell ref="TON343:TOT343"/>
    <mergeCell ref="TOU343:TPA343"/>
    <mergeCell ref="TPB343:TPH343"/>
    <mergeCell ref="TPI343:TPO343"/>
    <mergeCell ref="TPP343:TPV343"/>
    <mergeCell ref="TPW343:TQC343"/>
    <mergeCell ref="TQD343:TQJ343"/>
    <mergeCell ref="TLO343:TLU343"/>
    <mergeCell ref="TLV343:TMB343"/>
    <mergeCell ref="TMC343:TMI343"/>
    <mergeCell ref="TMJ343:TMP343"/>
    <mergeCell ref="TMQ343:TMW343"/>
    <mergeCell ref="TMX343:TND343"/>
    <mergeCell ref="TNE343:TNK343"/>
    <mergeCell ref="TNL343:TNR343"/>
    <mergeCell ref="TNS343:TNY343"/>
    <mergeCell ref="TJD343:TJJ343"/>
    <mergeCell ref="TJK343:TJQ343"/>
    <mergeCell ref="TJR343:TJX343"/>
    <mergeCell ref="TJY343:TKE343"/>
    <mergeCell ref="TKF343:TKL343"/>
    <mergeCell ref="TKM343:TKS343"/>
    <mergeCell ref="TKT343:TKZ343"/>
    <mergeCell ref="TLA343:TLG343"/>
    <mergeCell ref="TLH343:TLN343"/>
    <mergeCell ref="UAC343:UAI343"/>
    <mergeCell ref="UAJ343:UAP343"/>
    <mergeCell ref="UAQ343:UAW343"/>
    <mergeCell ref="UAX343:UBD343"/>
    <mergeCell ref="UBE343:UBK343"/>
    <mergeCell ref="UBL343:UBR343"/>
    <mergeCell ref="UBS343:UBY343"/>
    <mergeCell ref="UBZ343:UCF343"/>
    <mergeCell ref="UCG343:UCM343"/>
    <mergeCell ref="TXR343:TXX343"/>
    <mergeCell ref="TXY343:TYE343"/>
    <mergeCell ref="TYF343:TYL343"/>
    <mergeCell ref="TYM343:TYS343"/>
    <mergeCell ref="TYT343:TYZ343"/>
    <mergeCell ref="TZA343:TZG343"/>
    <mergeCell ref="TZH343:TZN343"/>
    <mergeCell ref="TZO343:TZU343"/>
    <mergeCell ref="TZV343:UAB343"/>
    <mergeCell ref="TVG343:TVM343"/>
    <mergeCell ref="TVN343:TVT343"/>
    <mergeCell ref="TVU343:TWA343"/>
    <mergeCell ref="TWB343:TWH343"/>
    <mergeCell ref="TWI343:TWO343"/>
    <mergeCell ref="TWP343:TWV343"/>
    <mergeCell ref="TWW343:TXC343"/>
    <mergeCell ref="TXD343:TXJ343"/>
    <mergeCell ref="TXK343:TXQ343"/>
    <mergeCell ref="TSV343:TTB343"/>
    <mergeCell ref="TTC343:TTI343"/>
    <mergeCell ref="TTJ343:TTP343"/>
    <mergeCell ref="TTQ343:TTW343"/>
    <mergeCell ref="TTX343:TUD343"/>
    <mergeCell ref="TUE343:TUK343"/>
    <mergeCell ref="TUL343:TUR343"/>
    <mergeCell ref="TUS343:TUY343"/>
    <mergeCell ref="TUZ343:TVF343"/>
    <mergeCell ref="UJU343:UKA343"/>
    <mergeCell ref="UKB343:UKH343"/>
    <mergeCell ref="UKI343:UKO343"/>
    <mergeCell ref="UKP343:UKV343"/>
    <mergeCell ref="UKW343:ULC343"/>
    <mergeCell ref="ULD343:ULJ343"/>
    <mergeCell ref="ULK343:ULQ343"/>
    <mergeCell ref="ULR343:ULX343"/>
    <mergeCell ref="ULY343:UME343"/>
    <mergeCell ref="UHJ343:UHP343"/>
    <mergeCell ref="UHQ343:UHW343"/>
    <mergeCell ref="UHX343:UID343"/>
    <mergeCell ref="UIE343:UIK343"/>
    <mergeCell ref="UIL343:UIR343"/>
    <mergeCell ref="UIS343:UIY343"/>
    <mergeCell ref="UIZ343:UJF343"/>
    <mergeCell ref="UJG343:UJM343"/>
    <mergeCell ref="UJN343:UJT343"/>
    <mergeCell ref="UEY343:UFE343"/>
    <mergeCell ref="UFF343:UFL343"/>
    <mergeCell ref="UFM343:UFS343"/>
    <mergeCell ref="UFT343:UFZ343"/>
    <mergeCell ref="UGA343:UGG343"/>
    <mergeCell ref="UGH343:UGN343"/>
    <mergeCell ref="UGO343:UGU343"/>
    <mergeCell ref="UGV343:UHB343"/>
    <mergeCell ref="UHC343:UHI343"/>
    <mergeCell ref="UCN343:UCT343"/>
    <mergeCell ref="UCU343:UDA343"/>
    <mergeCell ref="UDB343:UDH343"/>
    <mergeCell ref="UDI343:UDO343"/>
    <mergeCell ref="UDP343:UDV343"/>
    <mergeCell ref="UDW343:UEC343"/>
    <mergeCell ref="UED343:UEJ343"/>
    <mergeCell ref="UEK343:UEQ343"/>
    <mergeCell ref="UER343:UEX343"/>
    <mergeCell ref="UTM343:UTS343"/>
    <mergeCell ref="UTT343:UTZ343"/>
    <mergeCell ref="UUA343:UUG343"/>
    <mergeCell ref="UUH343:UUN343"/>
    <mergeCell ref="UUO343:UUU343"/>
    <mergeCell ref="UUV343:UVB343"/>
    <mergeCell ref="UVC343:UVI343"/>
    <mergeCell ref="UVJ343:UVP343"/>
    <mergeCell ref="UVQ343:UVW343"/>
    <mergeCell ref="URB343:URH343"/>
    <mergeCell ref="URI343:URO343"/>
    <mergeCell ref="URP343:URV343"/>
    <mergeCell ref="URW343:USC343"/>
    <mergeCell ref="USD343:USJ343"/>
    <mergeCell ref="USK343:USQ343"/>
    <mergeCell ref="USR343:USX343"/>
    <mergeCell ref="USY343:UTE343"/>
    <mergeCell ref="UTF343:UTL343"/>
    <mergeCell ref="UOQ343:UOW343"/>
    <mergeCell ref="UOX343:UPD343"/>
    <mergeCell ref="UPE343:UPK343"/>
    <mergeCell ref="UPL343:UPR343"/>
    <mergeCell ref="UPS343:UPY343"/>
    <mergeCell ref="UPZ343:UQF343"/>
    <mergeCell ref="UQG343:UQM343"/>
    <mergeCell ref="UQN343:UQT343"/>
    <mergeCell ref="UQU343:URA343"/>
    <mergeCell ref="UMF343:UML343"/>
    <mergeCell ref="UMM343:UMS343"/>
    <mergeCell ref="UMT343:UMZ343"/>
    <mergeCell ref="UNA343:UNG343"/>
    <mergeCell ref="UNH343:UNN343"/>
    <mergeCell ref="UNO343:UNU343"/>
    <mergeCell ref="UNV343:UOB343"/>
    <mergeCell ref="UOC343:UOI343"/>
    <mergeCell ref="UOJ343:UOP343"/>
    <mergeCell ref="VDE343:VDK343"/>
    <mergeCell ref="VDL343:VDR343"/>
    <mergeCell ref="VDS343:VDY343"/>
    <mergeCell ref="VDZ343:VEF343"/>
    <mergeCell ref="VEG343:VEM343"/>
    <mergeCell ref="VEN343:VET343"/>
    <mergeCell ref="VEU343:VFA343"/>
    <mergeCell ref="VFB343:VFH343"/>
    <mergeCell ref="VFI343:VFO343"/>
    <mergeCell ref="VAT343:VAZ343"/>
    <mergeCell ref="VBA343:VBG343"/>
    <mergeCell ref="VBH343:VBN343"/>
    <mergeCell ref="VBO343:VBU343"/>
    <mergeCell ref="VBV343:VCB343"/>
    <mergeCell ref="VCC343:VCI343"/>
    <mergeCell ref="VCJ343:VCP343"/>
    <mergeCell ref="VCQ343:VCW343"/>
    <mergeCell ref="VCX343:VDD343"/>
    <mergeCell ref="UYI343:UYO343"/>
    <mergeCell ref="UYP343:UYV343"/>
    <mergeCell ref="UYW343:UZC343"/>
    <mergeCell ref="UZD343:UZJ343"/>
    <mergeCell ref="UZK343:UZQ343"/>
    <mergeCell ref="UZR343:UZX343"/>
    <mergeCell ref="UZY343:VAE343"/>
    <mergeCell ref="VAF343:VAL343"/>
    <mergeCell ref="VAM343:VAS343"/>
    <mergeCell ref="UVX343:UWD343"/>
    <mergeCell ref="UWE343:UWK343"/>
    <mergeCell ref="UWL343:UWR343"/>
    <mergeCell ref="UWS343:UWY343"/>
    <mergeCell ref="UWZ343:UXF343"/>
    <mergeCell ref="UXG343:UXM343"/>
    <mergeCell ref="UXN343:UXT343"/>
    <mergeCell ref="UXU343:UYA343"/>
    <mergeCell ref="UYB343:UYH343"/>
    <mergeCell ref="VMW343:VNC343"/>
    <mergeCell ref="VND343:VNJ343"/>
    <mergeCell ref="VNK343:VNQ343"/>
    <mergeCell ref="VNR343:VNX343"/>
    <mergeCell ref="VNY343:VOE343"/>
    <mergeCell ref="VOF343:VOL343"/>
    <mergeCell ref="VOM343:VOS343"/>
    <mergeCell ref="VOT343:VOZ343"/>
    <mergeCell ref="VPA343:VPG343"/>
    <mergeCell ref="VKL343:VKR343"/>
    <mergeCell ref="VKS343:VKY343"/>
    <mergeCell ref="VKZ343:VLF343"/>
    <mergeCell ref="VLG343:VLM343"/>
    <mergeCell ref="VLN343:VLT343"/>
    <mergeCell ref="VLU343:VMA343"/>
    <mergeCell ref="VMB343:VMH343"/>
    <mergeCell ref="VMI343:VMO343"/>
    <mergeCell ref="VMP343:VMV343"/>
    <mergeCell ref="VIA343:VIG343"/>
    <mergeCell ref="VIH343:VIN343"/>
    <mergeCell ref="VIO343:VIU343"/>
    <mergeCell ref="VIV343:VJB343"/>
    <mergeCell ref="VJC343:VJI343"/>
    <mergeCell ref="VJJ343:VJP343"/>
    <mergeCell ref="VJQ343:VJW343"/>
    <mergeCell ref="VJX343:VKD343"/>
    <mergeCell ref="VKE343:VKK343"/>
    <mergeCell ref="VFP343:VFV343"/>
    <mergeCell ref="VFW343:VGC343"/>
    <mergeCell ref="VGD343:VGJ343"/>
    <mergeCell ref="VGK343:VGQ343"/>
    <mergeCell ref="VGR343:VGX343"/>
    <mergeCell ref="VGY343:VHE343"/>
    <mergeCell ref="VHF343:VHL343"/>
    <mergeCell ref="VHM343:VHS343"/>
    <mergeCell ref="VHT343:VHZ343"/>
    <mergeCell ref="VWO343:VWU343"/>
    <mergeCell ref="VWV343:VXB343"/>
    <mergeCell ref="VXC343:VXI343"/>
    <mergeCell ref="VXJ343:VXP343"/>
    <mergeCell ref="VXQ343:VXW343"/>
    <mergeCell ref="VXX343:VYD343"/>
    <mergeCell ref="VYE343:VYK343"/>
    <mergeCell ref="VYL343:VYR343"/>
    <mergeCell ref="VYS343:VYY343"/>
    <mergeCell ref="VUD343:VUJ343"/>
    <mergeCell ref="VUK343:VUQ343"/>
    <mergeCell ref="VUR343:VUX343"/>
    <mergeCell ref="VUY343:VVE343"/>
    <mergeCell ref="VVF343:VVL343"/>
    <mergeCell ref="VVM343:VVS343"/>
    <mergeCell ref="VVT343:VVZ343"/>
    <mergeCell ref="VWA343:VWG343"/>
    <mergeCell ref="VWH343:VWN343"/>
    <mergeCell ref="VRS343:VRY343"/>
    <mergeCell ref="VRZ343:VSF343"/>
    <mergeCell ref="VSG343:VSM343"/>
    <mergeCell ref="VSN343:VST343"/>
    <mergeCell ref="VSU343:VTA343"/>
    <mergeCell ref="VTB343:VTH343"/>
    <mergeCell ref="VTI343:VTO343"/>
    <mergeCell ref="VTP343:VTV343"/>
    <mergeCell ref="VTW343:VUC343"/>
    <mergeCell ref="VPH343:VPN343"/>
    <mergeCell ref="VPO343:VPU343"/>
    <mergeCell ref="VPV343:VQB343"/>
    <mergeCell ref="VQC343:VQI343"/>
    <mergeCell ref="VQJ343:VQP343"/>
    <mergeCell ref="VQQ343:VQW343"/>
    <mergeCell ref="VQX343:VRD343"/>
    <mergeCell ref="VRE343:VRK343"/>
    <mergeCell ref="VRL343:VRR343"/>
    <mergeCell ref="WGG343:WGM343"/>
    <mergeCell ref="WGN343:WGT343"/>
    <mergeCell ref="WGU343:WHA343"/>
    <mergeCell ref="WHB343:WHH343"/>
    <mergeCell ref="WHI343:WHO343"/>
    <mergeCell ref="WHP343:WHV343"/>
    <mergeCell ref="WHW343:WIC343"/>
    <mergeCell ref="WID343:WIJ343"/>
    <mergeCell ref="WIK343:WIQ343"/>
    <mergeCell ref="WDV343:WEB343"/>
    <mergeCell ref="WEC343:WEI343"/>
    <mergeCell ref="WEJ343:WEP343"/>
    <mergeCell ref="WEQ343:WEW343"/>
    <mergeCell ref="WEX343:WFD343"/>
    <mergeCell ref="WFE343:WFK343"/>
    <mergeCell ref="WFL343:WFR343"/>
    <mergeCell ref="WFS343:WFY343"/>
    <mergeCell ref="WFZ343:WGF343"/>
    <mergeCell ref="WBK343:WBQ343"/>
    <mergeCell ref="WBR343:WBX343"/>
    <mergeCell ref="WBY343:WCE343"/>
    <mergeCell ref="WCF343:WCL343"/>
    <mergeCell ref="WCM343:WCS343"/>
    <mergeCell ref="WCT343:WCZ343"/>
    <mergeCell ref="WDA343:WDG343"/>
    <mergeCell ref="WDH343:WDN343"/>
    <mergeCell ref="WDO343:WDU343"/>
    <mergeCell ref="VYZ343:VZF343"/>
    <mergeCell ref="VZG343:VZM343"/>
    <mergeCell ref="VZN343:VZT343"/>
    <mergeCell ref="VZU343:WAA343"/>
    <mergeCell ref="WAB343:WAH343"/>
    <mergeCell ref="WAI343:WAO343"/>
    <mergeCell ref="WAP343:WAV343"/>
    <mergeCell ref="WAW343:WBC343"/>
    <mergeCell ref="WBD343:WBJ343"/>
    <mergeCell ref="WTS343:WTY343"/>
    <mergeCell ref="WTZ343:WUF343"/>
    <mergeCell ref="WUG343:WUM343"/>
    <mergeCell ref="WUN343:WUT343"/>
    <mergeCell ref="WPY343:WQE343"/>
    <mergeCell ref="WQF343:WQL343"/>
    <mergeCell ref="WQM343:WQS343"/>
    <mergeCell ref="WQT343:WQZ343"/>
    <mergeCell ref="WRA343:WRG343"/>
    <mergeCell ref="WRH343:WRN343"/>
    <mergeCell ref="WRO343:WRU343"/>
    <mergeCell ref="WRV343:WSB343"/>
    <mergeCell ref="WSC343:WSI343"/>
    <mergeCell ref="WNN343:WNT343"/>
    <mergeCell ref="WNU343:WOA343"/>
    <mergeCell ref="WOB343:WOH343"/>
    <mergeCell ref="WOI343:WOO343"/>
    <mergeCell ref="WOP343:WOV343"/>
    <mergeCell ref="WOW343:WPC343"/>
    <mergeCell ref="WPD343:WPJ343"/>
    <mergeCell ref="WPK343:WPQ343"/>
    <mergeCell ref="WPR343:WPX343"/>
    <mergeCell ref="WLC343:WLI343"/>
    <mergeCell ref="WLJ343:WLP343"/>
    <mergeCell ref="WLQ343:WLW343"/>
    <mergeCell ref="WLX343:WMD343"/>
    <mergeCell ref="WME343:WMK343"/>
    <mergeCell ref="WML343:WMR343"/>
    <mergeCell ref="WMS343:WMY343"/>
    <mergeCell ref="WMZ343:WNF343"/>
    <mergeCell ref="WNG343:WNM343"/>
    <mergeCell ref="WIR343:WIX343"/>
    <mergeCell ref="WIY343:WJE343"/>
    <mergeCell ref="WJF343:WJL343"/>
    <mergeCell ref="WJM343:WJS343"/>
    <mergeCell ref="WJT343:WJZ343"/>
    <mergeCell ref="WKA343:WKG343"/>
    <mergeCell ref="WKH343:WKN343"/>
    <mergeCell ref="WKO343:WKU343"/>
    <mergeCell ref="WKV343:WLB343"/>
    <mergeCell ref="XEM343:XES343"/>
    <mergeCell ref="XET343:XEZ343"/>
    <mergeCell ref="XFA343:XFD343"/>
    <mergeCell ref="A341:G341"/>
    <mergeCell ref="O344:U344"/>
    <mergeCell ref="V344:AB344"/>
    <mergeCell ref="AC344:AI344"/>
    <mergeCell ref="AJ344:AP344"/>
    <mergeCell ref="AQ344:AW344"/>
    <mergeCell ref="AX344:BD344"/>
    <mergeCell ref="BE344:BK344"/>
    <mergeCell ref="BL344:BR344"/>
    <mergeCell ref="BS344:BY344"/>
    <mergeCell ref="BZ344:CF344"/>
    <mergeCell ref="CG344:CM344"/>
    <mergeCell ref="CN344:CT344"/>
    <mergeCell ref="CU344:DA344"/>
    <mergeCell ref="DB344:DH344"/>
    <mergeCell ref="DI344:DO344"/>
    <mergeCell ref="DP344:DV344"/>
    <mergeCell ref="DW344:EC344"/>
    <mergeCell ref="ED344:EJ344"/>
    <mergeCell ref="EK344:EQ344"/>
    <mergeCell ref="XCB343:XCH343"/>
    <mergeCell ref="XCI343:XCO343"/>
    <mergeCell ref="XCP343:XCV343"/>
    <mergeCell ref="XCW343:XDC343"/>
    <mergeCell ref="XDD343:XDJ343"/>
    <mergeCell ref="XDK343:XDQ343"/>
    <mergeCell ref="XDR343:XDX343"/>
    <mergeCell ref="XDY343:XEE343"/>
    <mergeCell ref="XEF343:XEL343"/>
    <mergeCell ref="WZQ343:WZW343"/>
    <mergeCell ref="WZX343:XAD343"/>
    <mergeCell ref="XAE343:XAK343"/>
    <mergeCell ref="XAL343:XAR343"/>
    <mergeCell ref="XAS343:XAY343"/>
    <mergeCell ref="XAZ343:XBF343"/>
    <mergeCell ref="XBG343:XBM343"/>
    <mergeCell ref="XBN343:XBT343"/>
    <mergeCell ref="XBU343:XCA343"/>
    <mergeCell ref="WXF343:WXL343"/>
    <mergeCell ref="WXM343:WXS343"/>
    <mergeCell ref="WXT343:WXZ343"/>
    <mergeCell ref="WYA343:WYG343"/>
    <mergeCell ref="WYH343:WYN343"/>
    <mergeCell ref="WYO343:WYU343"/>
    <mergeCell ref="WYV343:WZB343"/>
    <mergeCell ref="WZC343:WZI343"/>
    <mergeCell ref="WZJ343:WZP343"/>
    <mergeCell ref="WUU343:WVA343"/>
    <mergeCell ref="WVB343:WVH343"/>
    <mergeCell ref="WVI343:WVO343"/>
    <mergeCell ref="WVP343:WVV343"/>
    <mergeCell ref="WVW343:WWC343"/>
    <mergeCell ref="WWD343:WWJ343"/>
    <mergeCell ref="WWK343:WWQ343"/>
    <mergeCell ref="WWR343:WWX343"/>
    <mergeCell ref="WWY343:WXE343"/>
    <mergeCell ref="WSJ343:WSP343"/>
    <mergeCell ref="WSQ343:WSW343"/>
    <mergeCell ref="WSX343:WTD343"/>
    <mergeCell ref="WTE343:WTK343"/>
    <mergeCell ref="WTL343:WTR343"/>
    <mergeCell ref="LY344:ME344"/>
    <mergeCell ref="MF344:ML344"/>
    <mergeCell ref="MM344:MS344"/>
    <mergeCell ref="MT344:MZ344"/>
    <mergeCell ref="NA344:NG344"/>
    <mergeCell ref="NH344:NN344"/>
    <mergeCell ref="NO344:NU344"/>
    <mergeCell ref="NV344:OB344"/>
    <mergeCell ref="OC344:OI344"/>
    <mergeCell ref="JN344:JT344"/>
    <mergeCell ref="JU344:KA344"/>
    <mergeCell ref="KB344:KH344"/>
    <mergeCell ref="KI344:KO344"/>
    <mergeCell ref="KP344:KV344"/>
    <mergeCell ref="KW344:LC344"/>
    <mergeCell ref="LD344:LJ344"/>
    <mergeCell ref="LK344:LQ344"/>
    <mergeCell ref="LR344:LX344"/>
    <mergeCell ref="HC344:HI344"/>
    <mergeCell ref="HJ344:HP344"/>
    <mergeCell ref="HQ344:HW344"/>
    <mergeCell ref="HX344:ID344"/>
    <mergeCell ref="IE344:IK344"/>
    <mergeCell ref="IL344:IR344"/>
    <mergeCell ref="IS344:IY344"/>
    <mergeCell ref="IZ344:JF344"/>
    <mergeCell ref="JG344:JM344"/>
    <mergeCell ref="ER344:EX344"/>
    <mergeCell ref="EY344:FE344"/>
    <mergeCell ref="FF344:FL344"/>
    <mergeCell ref="FM344:FS344"/>
    <mergeCell ref="FT344:FZ344"/>
    <mergeCell ref="GA344:GG344"/>
    <mergeCell ref="GH344:GN344"/>
    <mergeCell ref="GO344:GU344"/>
    <mergeCell ref="GV344:HB344"/>
    <mergeCell ref="VQ344:VW344"/>
    <mergeCell ref="VX344:WD344"/>
    <mergeCell ref="WE344:WK344"/>
    <mergeCell ref="WL344:WR344"/>
    <mergeCell ref="WS344:WY344"/>
    <mergeCell ref="WZ344:XF344"/>
    <mergeCell ref="XG344:XM344"/>
    <mergeCell ref="XN344:XT344"/>
    <mergeCell ref="XU344:YA344"/>
    <mergeCell ref="TF344:TL344"/>
    <mergeCell ref="TM344:TS344"/>
    <mergeCell ref="TT344:TZ344"/>
    <mergeCell ref="UA344:UG344"/>
    <mergeCell ref="UH344:UN344"/>
    <mergeCell ref="UO344:UU344"/>
    <mergeCell ref="UV344:VB344"/>
    <mergeCell ref="VC344:VI344"/>
    <mergeCell ref="VJ344:VP344"/>
    <mergeCell ref="QU344:RA344"/>
    <mergeCell ref="RB344:RH344"/>
    <mergeCell ref="RI344:RO344"/>
    <mergeCell ref="RP344:RV344"/>
    <mergeCell ref="RW344:SC344"/>
    <mergeCell ref="SD344:SJ344"/>
    <mergeCell ref="SK344:SQ344"/>
    <mergeCell ref="SR344:SX344"/>
    <mergeCell ref="SY344:TE344"/>
    <mergeCell ref="OJ344:OP344"/>
    <mergeCell ref="OQ344:OW344"/>
    <mergeCell ref="OX344:PD344"/>
    <mergeCell ref="PE344:PK344"/>
    <mergeCell ref="PL344:PR344"/>
    <mergeCell ref="PS344:PY344"/>
    <mergeCell ref="PZ344:QF344"/>
    <mergeCell ref="QG344:QM344"/>
    <mergeCell ref="QN344:QT344"/>
    <mergeCell ref="AFI344:AFO344"/>
    <mergeCell ref="AFP344:AFV344"/>
    <mergeCell ref="AFW344:AGC344"/>
    <mergeCell ref="AGD344:AGJ344"/>
    <mergeCell ref="AGK344:AGQ344"/>
    <mergeCell ref="AGR344:AGX344"/>
    <mergeCell ref="AGY344:AHE344"/>
    <mergeCell ref="AHF344:AHL344"/>
    <mergeCell ref="AHM344:AHS344"/>
    <mergeCell ref="ACX344:ADD344"/>
    <mergeCell ref="ADE344:ADK344"/>
    <mergeCell ref="ADL344:ADR344"/>
    <mergeCell ref="ADS344:ADY344"/>
    <mergeCell ref="ADZ344:AEF344"/>
    <mergeCell ref="AEG344:AEM344"/>
    <mergeCell ref="AEN344:AET344"/>
    <mergeCell ref="AEU344:AFA344"/>
    <mergeCell ref="AFB344:AFH344"/>
    <mergeCell ref="AAM344:AAS344"/>
    <mergeCell ref="AAT344:AAZ344"/>
    <mergeCell ref="ABA344:ABG344"/>
    <mergeCell ref="ABH344:ABN344"/>
    <mergeCell ref="ABO344:ABU344"/>
    <mergeCell ref="ABV344:ACB344"/>
    <mergeCell ref="ACC344:ACI344"/>
    <mergeCell ref="ACJ344:ACP344"/>
    <mergeCell ref="ACQ344:ACW344"/>
    <mergeCell ref="YB344:YH344"/>
    <mergeCell ref="YI344:YO344"/>
    <mergeCell ref="YP344:YV344"/>
    <mergeCell ref="YW344:ZC344"/>
    <mergeCell ref="ZD344:ZJ344"/>
    <mergeCell ref="ZK344:ZQ344"/>
    <mergeCell ref="ZR344:ZX344"/>
    <mergeCell ref="ZY344:AAE344"/>
    <mergeCell ref="AAF344:AAL344"/>
    <mergeCell ref="APA344:APG344"/>
    <mergeCell ref="APH344:APN344"/>
    <mergeCell ref="APO344:APU344"/>
    <mergeCell ref="APV344:AQB344"/>
    <mergeCell ref="AQC344:AQI344"/>
    <mergeCell ref="AQJ344:AQP344"/>
    <mergeCell ref="AQQ344:AQW344"/>
    <mergeCell ref="AQX344:ARD344"/>
    <mergeCell ref="ARE344:ARK344"/>
    <mergeCell ref="AMP344:AMV344"/>
    <mergeCell ref="AMW344:ANC344"/>
    <mergeCell ref="AND344:ANJ344"/>
    <mergeCell ref="ANK344:ANQ344"/>
    <mergeCell ref="ANR344:ANX344"/>
    <mergeCell ref="ANY344:AOE344"/>
    <mergeCell ref="AOF344:AOL344"/>
    <mergeCell ref="AOM344:AOS344"/>
    <mergeCell ref="AOT344:AOZ344"/>
    <mergeCell ref="AKE344:AKK344"/>
    <mergeCell ref="AKL344:AKR344"/>
    <mergeCell ref="AKS344:AKY344"/>
    <mergeCell ref="AKZ344:ALF344"/>
    <mergeCell ref="ALG344:ALM344"/>
    <mergeCell ref="ALN344:ALT344"/>
    <mergeCell ref="ALU344:AMA344"/>
    <mergeCell ref="AMB344:AMH344"/>
    <mergeCell ref="AMI344:AMO344"/>
    <mergeCell ref="AHT344:AHZ344"/>
    <mergeCell ref="AIA344:AIG344"/>
    <mergeCell ref="AIH344:AIN344"/>
    <mergeCell ref="AIO344:AIU344"/>
    <mergeCell ref="AIV344:AJB344"/>
    <mergeCell ref="AJC344:AJI344"/>
    <mergeCell ref="AJJ344:AJP344"/>
    <mergeCell ref="AJQ344:AJW344"/>
    <mergeCell ref="AJX344:AKD344"/>
    <mergeCell ref="AYS344:AYY344"/>
    <mergeCell ref="AYZ344:AZF344"/>
    <mergeCell ref="AZG344:AZM344"/>
    <mergeCell ref="AZN344:AZT344"/>
    <mergeCell ref="AZU344:BAA344"/>
    <mergeCell ref="BAB344:BAH344"/>
    <mergeCell ref="BAI344:BAO344"/>
    <mergeCell ref="BAP344:BAV344"/>
    <mergeCell ref="BAW344:BBC344"/>
    <mergeCell ref="AWH344:AWN344"/>
    <mergeCell ref="AWO344:AWU344"/>
    <mergeCell ref="AWV344:AXB344"/>
    <mergeCell ref="AXC344:AXI344"/>
    <mergeCell ref="AXJ344:AXP344"/>
    <mergeCell ref="AXQ344:AXW344"/>
    <mergeCell ref="AXX344:AYD344"/>
    <mergeCell ref="AYE344:AYK344"/>
    <mergeCell ref="AYL344:AYR344"/>
    <mergeCell ref="ATW344:AUC344"/>
    <mergeCell ref="AUD344:AUJ344"/>
    <mergeCell ref="AUK344:AUQ344"/>
    <mergeCell ref="AUR344:AUX344"/>
    <mergeCell ref="AUY344:AVE344"/>
    <mergeCell ref="AVF344:AVL344"/>
    <mergeCell ref="AVM344:AVS344"/>
    <mergeCell ref="AVT344:AVZ344"/>
    <mergeCell ref="AWA344:AWG344"/>
    <mergeCell ref="ARL344:ARR344"/>
    <mergeCell ref="ARS344:ARY344"/>
    <mergeCell ref="ARZ344:ASF344"/>
    <mergeCell ref="ASG344:ASM344"/>
    <mergeCell ref="ASN344:AST344"/>
    <mergeCell ref="ASU344:ATA344"/>
    <mergeCell ref="ATB344:ATH344"/>
    <mergeCell ref="ATI344:ATO344"/>
    <mergeCell ref="ATP344:ATV344"/>
    <mergeCell ref="BIK344:BIQ344"/>
    <mergeCell ref="BIR344:BIX344"/>
    <mergeCell ref="BIY344:BJE344"/>
    <mergeCell ref="BJF344:BJL344"/>
    <mergeCell ref="BJM344:BJS344"/>
    <mergeCell ref="BJT344:BJZ344"/>
    <mergeCell ref="BKA344:BKG344"/>
    <mergeCell ref="BKH344:BKN344"/>
    <mergeCell ref="BKO344:BKU344"/>
    <mergeCell ref="BFZ344:BGF344"/>
    <mergeCell ref="BGG344:BGM344"/>
    <mergeCell ref="BGN344:BGT344"/>
    <mergeCell ref="BGU344:BHA344"/>
    <mergeCell ref="BHB344:BHH344"/>
    <mergeCell ref="BHI344:BHO344"/>
    <mergeCell ref="BHP344:BHV344"/>
    <mergeCell ref="BHW344:BIC344"/>
    <mergeCell ref="BID344:BIJ344"/>
    <mergeCell ref="BDO344:BDU344"/>
    <mergeCell ref="BDV344:BEB344"/>
    <mergeCell ref="BEC344:BEI344"/>
    <mergeCell ref="BEJ344:BEP344"/>
    <mergeCell ref="BEQ344:BEW344"/>
    <mergeCell ref="BEX344:BFD344"/>
    <mergeCell ref="BFE344:BFK344"/>
    <mergeCell ref="BFL344:BFR344"/>
    <mergeCell ref="BFS344:BFY344"/>
    <mergeCell ref="BBD344:BBJ344"/>
    <mergeCell ref="BBK344:BBQ344"/>
    <mergeCell ref="BBR344:BBX344"/>
    <mergeCell ref="BBY344:BCE344"/>
    <mergeCell ref="BCF344:BCL344"/>
    <mergeCell ref="BCM344:BCS344"/>
    <mergeCell ref="BCT344:BCZ344"/>
    <mergeCell ref="BDA344:BDG344"/>
    <mergeCell ref="BDH344:BDN344"/>
    <mergeCell ref="BSC344:BSI344"/>
    <mergeCell ref="BSJ344:BSP344"/>
    <mergeCell ref="BSQ344:BSW344"/>
    <mergeCell ref="BSX344:BTD344"/>
    <mergeCell ref="BTE344:BTK344"/>
    <mergeCell ref="BTL344:BTR344"/>
    <mergeCell ref="BTS344:BTY344"/>
    <mergeCell ref="BTZ344:BUF344"/>
    <mergeCell ref="BUG344:BUM344"/>
    <mergeCell ref="BPR344:BPX344"/>
    <mergeCell ref="BPY344:BQE344"/>
    <mergeCell ref="BQF344:BQL344"/>
    <mergeCell ref="BQM344:BQS344"/>
    <mergeCell ref="BQT344:BQZ344"/>
    <mergeCell ref="BRA344:BRG344"/>
    <mergeCell ref="BRH344:BRN344"/>
    <mergeCell ref="BRO344:BRU344"/>
    <mergeCell ref="BRV344:BSB344"/>
    <mergeCell ref="BNG344:BNM344"/>
    <mergeCell ref="BNN344:BNT344"/>
    <mergeCell ref="BNU344:BOA344"/>
    <mergeCell ref="BOB344:BOH344"/>
    <mergeCell ref="BOI344:BOO344"/>
    <mergeCell ref="BOP344:BOV344"/>
    <mergeCell ref="BOW344:BPC344"/>
    <mergeCell ref="BPD344:BPJ344"/>
    <mergeCell ref="BPK344:BPQ344"/>
    <mergeCell ref="BKV344:BLB344"/>
    <mergeCell ref="BLC344:BLI344"/>
    <mergeCell ref="BLJ344:BLP344"/>
    <mergeCell ref="BLQ344:BLW344"/>
    <mergeCell ref="BLX344:BMD344"/>
    <mergeCell ref="BME344:BMK344"/>
    <mergeCell ref="BML344:BMR344"/>
    <mergeCell ref="BMS344:BMY344"/>
    <mergeCell ref="BMZ344:BNF344"/>
    <mergeCell ref="CBU344:CCA344"/>
    <mergeCell ref="CCB344:CCH344"/>
    <mergeCell ref="CCI344:CCO344"/>
    <mergeCell ref="CCP344:CCV344"/>
    <mergeCell ref="CCW344:CDC344"/>
    <mergeCell ref="CDD344:CDJ344"/>
    <mergeCell ref="CDK344:CDQ344"/>
    <mergeCell ref="CDR344:CDX344"/>
    <mergeCell ref="CDY344:CEE344"/>
    <mergeCell ref="BZJ344:BZP344"/>
    <mergeCell ref="BZQ344:BZW344"/>
    <mergeCell ref="BZX344:CAD344"/>
    <mergeCell ref="CAE344:CAK344"/>
    <mergeCell ref="CAL344:CAR344"/>
    <mergeCell ref="CAS344:CAY344"/>
    <mergeCell ref="CAZ344:CBF344"/>
    <mergeCell ref="CBG344:CBM344"/>
    <mergeCell ref="CBN344:CBT344"/>
    <mergeCell ref="BWY344:BXE344"/>
    <mergeCell ref="BXF344:BXL344"/>
    <mergeCell ref="BXM344:BXS344"/>
    <mergeCell ref="BXT344:BXZ344"/>
    <mergeCell ref="BYA344:BYG344"/>
    <mergeCell ref="BYH344:BYN344"/>
    <mergeCell ref="BYO344:BYU344"/>
    <mergeCell ref="BYV344:BZB344"/>
    <mergeCell ref="BZC344:BZI344"/>
    <mergeCell ref="BUN344:BUT344"/>
    <mergeCell ref="BUU344:BVA344"/>
    <mergeCell ref="BVB344:BVH344"/>
    <mergeCell ref="BVI344:BVO344"/>
    <mergeCell ref="BVP344:BVV344"/>
    <mergeCell ref="BVW344:BWC344"/>
    <mergeCell ref="BWD344:BWJ344"/>
    <mergeCell ref="BWK344:BWQ344"/>
    <mergeCell ref="BWR344:BWX344"/>
    <mergeCell ref="CLM344:CLS344"/>
    <mergeCell ref="CLT344:CLZ344"/>
    <mergeCell ref="CMA344:CMG344"/>
    <mergeCell ref="CMH344:CMN344"/>
    <mergeCell ref="CMO344:CMU344"/>
    <mergeCell ref="CMV344:CNB344"/>
    <mergeCell ref="CNC344:CNI344"/>
    <mergeCell ref="CNJ344:CNP344"/>
    <mergeCell ref="CNQ344:CNW344"/>
    <mergeCell ref="CJB344:CJH344"/>
    <mergeCell ref="CJI344:CJO344"/>
    <mergeCell ref="CJP344:CJV344"/>
    <mergeCell ref="CJW344:CKC344"/>
    <mergeCell ref="CKD344:CKJ344"/>
    <mergeCell ref="CKK344:CKQ344"/>
    <mergeCell ref="CKR344:CKX344"/>
    <mergeCell ref="CKY344:CLE344"/>
    <mergeCell ref="CLF344:CLL344"/>
    <mergeCell ref="CGQ344:CGW344"/>
    <mergeCell ref="CGX344:CHD344"/>
    <mergeCell ref="CHE344:CHK344"/>
    <mergeCell ref="CHL344:CHR344"/>
    <mergeCell ref="CHS344:CHY344"/>
    <mergeCell ref="CHZ344:CIF344"/>
    <mergeCell ref="CIG344:CIM344"/>
    <mergeCell ref="CIN344:CIT344"/>
    <mergeCell ref="CIU344:CJA344"/>
    <mergeCell ref="CEF344:CEL344"/>
    <mergeCell ref="CEM344:CES344"/>
    <mergeCell ref="CET344:CEZ344"/>
    <mergeCell ref="CFA344:CFG344"/>
    <mergeCell ref="CFH344:CFN344"/>
    <mergeCell ref="CFO344:CFU344"/>
    <mergeCell ref="CFV344:CGB344"/>
    <mergeCell ref="CGC344:CGI344"/>
    <mergeCell ref="CGJ344:CGP344"/>
    <mergeCell ref="CVE344:CVK344"/>
    <mergeCell ref="CVL344:CVR344"/>
    <mergeCell ref="CVS344:CVY344"/>
    <mergeCell ref="CVZ344:CWF344"/>
    <mergeCell ref="CWG344:CWM344"/>
    <mergeCell ref="CWN344:CWT344"/>
    <mergeCell ref="CWU344:CXA344"/>
    <mergeCell ref="CXB344:CXH344"/>
    <mergeCell ref="CXI344:CXO344"/>
    <mergeCell ref="CST344:CSZ344"/>
    <mergeCell ref="CTA344:CTG344"/>
    <mergeCell ref="CTH344:CTN344"/>
    <mergeCell ref="CTO344:CTU344"/>
    <mergeCell ref="CTV344:CUB344"/>
    <mergeCell ref="CUC344:CUI344"/>
    <mergeCell ref="CUJ344:CUP344"/>
    <mergeCell ref="CUQ344:CUW344"/>
    <mergeCell ref="CUX344:CVD344"/>
    <mergeCell ref="CQI344:CQO344"/>
    <mergeCell ref="CQP344:CQV344"/>
    <mergeCell ref="CQW344:CRC344"/>
    <mergeCell ref="CRD344:CRJ344"/>
    <mergeCell ref="CRK344:CRQ344"/>
    <mergeCell ref="CRR344:CRX344"/>
    <mergeCell ref="CRY344:CSE344"/>
    <mergeCell ref="CSF344:CSL344"/>
    <mergeCell ref="CSM344:CSS344"/>
    <mergeCell ref="CNX344:COD344"/>
    <mergeCell ref="COE344:COK344"/>
    <mergeCell ref="COL344:COR344"/>
    <mergeCell ref="COS344:COY344"/>
    <mergeCell ref="COZ344:CPF344"/>
    <mergeCell ref="CPG344:CPM344"/>
    <mergeCell ref="CPN344:CPT344"/>
    <mergeCell ref="CPU344:CQA344"/>
    <mergeCell ref="CQB344:CQH344"/>
    <mergeCell ref="DEW344:DFC344"/>
    <mergeCell ref="DFD344:DFJ344"/>
    <mergeCell ref="DFK344:DFQ344"/>
    <mergeCell ref="DFR344:DFX344"/>
    <mergeCell ref="DFY344:DGE344"/>
    <mergeCell ref="DGF344:DGL344"/>
    <mergeCell ref="DGM344:DGS344"/>
    <mergeCell ref="DGT344:DGZ344"/>
    <mergeCell ref="DHA344:DHG344"/>
    <mergeCell ref="DCL344:DCR344"/>
    <mergeCell ref="DCS344:DCY344"/>
    <mergeCell ref="DCZ344:DDF344"/>
    <mergeCell ref="DDG344:DDM344"/>
    <mergeCell ref="DDN344:DDT344"/>
    <mergeCell ref="DDU344:DEA344"/>
    <mergeCell ref="DEB344:DEH344"/>
    <mergeCell ref="DEI344:DEO344"/>
    <mergeCell ref="DEP344:DEV344"/>
    <mergeCell ref="DAA344:DAG344"/>
    <mergeCell ref="DAH344:DAN344"/>
    <mergeCell ref="DAO344:DAU344"/>
    <mergeCell ref="DAV344:DBB344"/>
    <mergeCell ref="DBC344:DBI344"/>
    <mergeCell ref="DBJ344:DBP344"/>
    <mergeCell ref="DBQ344:DBW344"/>
    <mergeCell ref="DBX344:DCD344"/>
    <mergeCell ref="DCE344:DCK344"/>
    <mergeCell ref="CXP344:CXV344"/>
    <mergeCell ref="CXW344:CYC344"/>
    <mergeCell ref="CYD344:CYJ344"/>
    <mergeCell ref="CYK344:CYQ344"/>
    <mergeCell ref="CYR344:CYX344"/>
    <mergeCell ref="CYY344:CZE344"/>
    <mergeCell ref="CZF344:CZL344"/>
    <mergeCell ref="CZM344:CZS344"/>
    <mergeCell ref="CZT344:CZZ344"/>
    <mergeCell ref="DOO344:DOU344"/>
    <mergeCell ref="DOV344:DPB344"/>
    <mergeCell ref="DPC344:DPI344"/>
    <mergeCell ref="DPJ344:DPP344"/>
    <mergeCell ref="DPQ344:DPW344"/>
    <mergeCell ref="DPX344:DQD344"/>
    <mergeCell ref="DQE344:DQK344"/>
    <mergeCell ref="DQL344:DQR344"/>
    <mergeCell ref="DQS344:DQY344"/>
    <mergeCell ref="DMD344:DMJ344"/>
    <mergeCell ref="DMK344:DMQ344"/>
    <mergeCell ref="DMR344:DMX344"/>
    <mergeCell ref="DMY344:DNE344"/>
    <mergeCell ref="DNF344:DNL344"/>
    <mergeCell ref="DNM344:DNS344"/>
    <mergeCell ref="DNT344:DNZ344"/>
    <mergeCell ref="DOA344:DOG344"/>
    <mergeCell ref="DOH344:DON344"/>
    <mergeCell ref="DJS344:DJY344"/>
    <mergeCell ref="DJZ344:DKF344"/>
    <mergeCell ref="DKG344:DKM344"/>
    <mergeCell ref="DKN344:DKT344"/>
    <mergeCell ref="DKU344:DLA344"/>
    <mergeCell ref="DLB344:DLH344"/>
    <mergeCell ref="DLI344:DLO344"/>
    <mergeCell ref="DLP344:DLV344"/>
    <mergeCell ref="DLW344:DMC344"/>
    <mergeCell ref="DHH344:DHN344"/>
    <mergeCell ref="DHO344:DHU344"/>
    <mergeCell ref="DHV344:DIB344"/>
    <mergeCell ref="DIC344:DII344"/>
    <mergeCell ref="DIJ344:DIP344"/>
    <mergeCell ref="DIQ344:DIW344"/>
    <mergeCell ref="DIX344:DJD344"/>
    <mergeCell ref="DJE344:DJK344"/>
    <mergeCell ref="DJL344:DJR344"/>
    <mergeCell ref="DYG344:DYM344"/>
    <mergeCell ref="DYN344:DYT344"/>
    <mergeCell ref="DYU344:DZA344"/>
    <mergeCell ref="DZB344:DZH344"/>
    <mergeCell ref="DZI344:DZO344"/>
    <mergeCell ref="DZP344:DZV344"/>
    <mergeCell ref="DZW344:EAC344"/>
    <mergeCell ref="EAD344:EAJ344"/>
    <mergeCell ref="EAK344:EAQ344"/>
    <mergeCell ref="DVV344:DWB344"/>
    <mergeCell ref="DWC344:DWI344"/>
    <mergeCell ref="DWJ344:DWP344"/>
    <mergeCell ref="DWQ344:DWW344"/>
    <mergeCell ref="DWX344:DXD344"/>
    <mergeCell ref="DXE344:DXK344"/>
    <mergeCell ref="DXL344:DXR344"/>
    <mergeCell ref="DXS344:DXY344"/>
    <mergeCell ref="DXZ344:DYF344"/>
    <mergeCell ref="DTK344:DTQ344"/>
    <mergeCell ref="DTR344:DTX344"/>
    <mergeCell ref="DTY344:DUE344"/>
    <mergeCell ref="DUF344:DUL344"/>
    <mergeCell ref="DUM344:DUS344"/>
    <mergeCell ref="DUT344:DUZ344"/>
    <mergeCell ref="DVA344:DVG344"/>
    <mergeCell ref="DVH344:DVN344"/>
    <mergeCell ref="DVO344:DVU344"/>
    <mergeCell ref="DQZ344:DRF344"/>
    <mergeCell ref="DRG344:DRM344"/>
    <mergeCell ref="DRN344:DRT344"/>
    <mergeCell ref="DRU344:DSA344"/>
    <mergeCell ref="DSB344:DSH344"/>
    <mergeCell ref="DSI344:DSO344"/>
    <mergeCell ref="DSP344:DSV344"/>
    <mergeCell ref="DSW344:DTC344"/>
    <mergeCell ref="DTD344:DTJ344"/>
    <mergeCell ref="EHY344:EIE344"/>
    <mergeCell ref="EIF344:EIL344"/>
    <mergeCell ref="EIM344:EIS344"/>
    <mergeCell ref="EIT344:EIZ344"/>
    <mergeCell ref="EJA344:EJG344"/>
    <mergeCell ref="EJH344:EJN344"/>
    <mergeCell ref="EJO344:EJU344"/>
    <mergeCell ref="EJV344:EKB344"/>
    <mergeCell ref="EKC344:EKI344"/>
    <mergeCell ref="EFN344:EFT344"/>
    <mergeCell ref="EFU344:EGA344"/>
    <mergeCell ref="EGB344:EGH344"/>
    <mergeCell ref="EGI344:EGO344"/>
    <mergeCell ref="EGP344:EGV344"/>
    <mergeCell ref="EGW344:EHC344"/>
    <mergeCell ref="EHD344:EHJ344"/>
    <mergeCell ref="EHK344:EHQ344"/>
    <mergeCell ref="EHR344:EHX344"/>
    <mergeCell ref="EDC344:EDI344"/>
    <mergeCell ref="EDJ344:EDP344"/>
    <mergeCell ref="EDQ344:EDW344"/>
    <mergeCell ref="EDX344:EED344"/>
    <mergeCell ref="EEE344:EEK344"/>
    <mergeCell ref="EEL344:EER344"/>
    <mergeCell ref="EES344:EEY344"/>
    <mergeCell ref="EEZ344:EFF344"/>
    <mergeCell ref="EFG344:EFM344"/>
    <mergeCell ref="EAR344:EAX344"/>
    <mergeCell ref="EAY344:EBE344"/>
    <mergeCell ref="EBF344:EBL344"/>
    <mergeCell ref="EBM344:EBS344"/>
    <mergeCell ref="EBT344:EBZ344"/>
    <mergeCell ref="ECA344:ECG344"/>
    <mergeCell ref="ECH344:ECN344"/>
    <mergeCell ref="ECO344:ECU344"/>
    <mergeCell ref="ECV344:EDB344"/>
    <mergeCell ref="ERQ344:ERW344"/>
    <mergeCell ref="ERX344:ESD344"/>
    <mergeCell ref="ESE344:ESK344"/>
    <mergeCell ref="ESL344:ESR344"/>
    <mergeCell ref="ESS344:ESY344"/>
    <mergeCell ref="ESZ344:ETF344"/>
    <mergeCell ref="ETG344:ETM344"/>
    <mergeCell ref="ETN344:ETT344"/>
    <mergeCell ref="ETU344:EUA344"/>
    <mergeCell ref="EPF344:EPL344"/>
    <mergeCell ref="EPM344:EPS344"/>
    <mergeCell ref="EPT344:EPZ344"/>
    <mergeCell ref="EQA344:EQG344"/>
    <mergeCell ref="EQH344:EQN344"/>
    <mergeCell ref="EQO344:EQU344"/>
    <mergeCell ref="EQV344:ERB344"/>
    <mergeCell ref="ERC344:ERI344"/>
    <mergeCell ref="ERJ344:ERP344"/>
    <mergeCell ref="EMU344:ENA344"/>
    <mergeCell ref="ENB344:ENH344"/>
    <mergeCell ref="ENI344:ENO344"/>
    <mergeCell ref="ENP344:ENV344"/>
    <mergeCell ref="ENW344:EOC344"/>
    <mergeCell ref="EOD344:EOJ344"/>
    <mergeCell ref="EOK344:EOQ344"/>
    <mergeCell ref="EOR344:EOX344"/>
    <mergeCell ref="EOY344:EPE344"/>
    <mergeCell ref="EKJ344:EKP344"/>
    <mergeCell ref="EKQ344:EKW344"/>
    <mergeCell ref="EKX344:ELD344"/>
    <mergeCell ref="ELE344:ELK344"/>
    <mergeCell ref="ELL344:ELR344"/>
    <mergeCell ref="ELS344:ELY344"/>
    <mergeCell ref="ELZ344:EMF344"/>
    <mergeCell ref="EMG344:EMM344"/>
    <mergeCell ref="EMN344:EMT344"/>
    <mergeCell ref="FBI344:FBO344"/>
    <mergeCell ref="FBP344:FBV344"/>
    <mergeCell ref="FBW344:FCC344"/>
    <mergeCell ref="FCD344:FCJ344"/>
    <mergeCell ref="FCK344:FCQ344"/>
    <mergeCell ref="FCR344:FCX344"/>
    <mergeCell ref="FCY344:FDE344"/>
    <mergeCell ref="FDF344:FDL344"/>
    <mergeCell ref="FDM344:FDS344"/>
    <mergeCell ref="EYX344:EZD344"/>
    <mergeCell ref="EZE344:EZK344"/>
    <mergeCell ref="EZL344:EZR344"/>
    <mergeCell ref="EZS344:EZY344"/>
    <mergeCell ref="EZZ344:FAF344"/>
    <mergeCell ref="FAG344:FAM344"/>
    <mergeCell ref="FAN344:FAT344"/>
    <mergeCell ref="FAU344:FBA344"/>
    <mergeCell ref="FBB344:FBH344"/>
    <mergeCell ref="EWM344:EWS344"/>
    <mergeCell ref="EWT344:EWZ344"/>
    <mergeCell ref="EXA344:EXG344"/>
    <mergeCell ref="EXH344:EXN344"/>
    <mergeCell ref="EXO344:EXU344"/>
    <mergeCell ref="EXV344:EYB344"/>
    <mergeCell ref="EYC344:EYI344"/>
    <mergeCell ref="EYJ344:EYP344"/>
    <mergeCell ref="EYQ344:EYW344"/>
    <mergeCell ref="EUB344:EUH344"/>
    <mergeCell ref="EUI344:EUO344"/>
    <mergeCell ref="EUP344:EUV344"/>
    <mergeCell ref="EUW344:EVC344"/>
    <mergeCell ref="EVD344:EVJ344"/>
    <mergeCell ref="EVK344:EVQ344"/>
    <mergeCell ref="EVR344:EVX344"/>
    <mergeCell ref="EVY344:EWE344"/>
    <mergeCell ref="EWF344:EWL344"/>
    <mergeCell ref="FLA344:FLG344"/>
    <mergeCell ref="FLH344:FLN344"/>
    <mergeCell ref="FLO344:FLU344"/>
    <mergeCell ref="FLV344:FMB344"/>
    <mergeCell ref="FMC344:FMI344"/>
    <mergeCell ref="FMJ344:FMP344"/>
    <mergeCell ref="FMQ344:FMW344"/>
    <mergeCell ref="FMX344:FND344"/>
    <mergeCell ref="FNE344:FNK344"/>
    <mergeCell ref="FIP344:FIV344"/>
    <mergeCell ref="FIW344:FJC344"/>
    <mergeCell ref="FJD344:FJJ344"/>
    <mergeCell ref="FJK344:FJQ344"/>
    <mergeCell ref="FJR344:FJX344"/>
    <mergeCell ref="FJY344:FKE344"/>
    <mergeCell ref="FKF344:FKL344"/>
    <mergeCell ref="FKM344:FKS344"/>
    <mergeCell ref="FKT344:FKZ344"/>
    <mergeCell ref="FGE344:FGK344"/>
    <mergeCell ref="FGL344:FGR344"/>
    <mergeCell ref="FGS344:FGY344"/>
    <mergeCell ref="FGZ344:FHF344"/>
    <mergeCell ref="FHG344:FHM344"/>
    <mergeCell ref="FHN344:FHT344"/>
    <mergeCell ref="FHU344:FIA344"/>
    <mergeCell ref="FIB344:FIH344"/>
    <mergeCell ref="FII344:FIO344"/>
    <mergeCell ref="FDT344:FDZ344"/>
    <mergeCell ref="FEA344:FEG344"/>
    <mergeCell ref="FEH344:FEN344"/>
    <mergeCell ref="FEO344:FEU344"/>
    <mergeCell ref="FEV344:FFB344"/>
    <mergeCell ref="FFC344:FFI344"/>
    <mergeCell ref="FFJ344:FFP344"/>
    <mergeCell ref="FFQ344:FFW344"/>
    <mergeCell ref="FFX344:FGD344"/>
    <mergeCell ref="FUS344:FUY344"/>
    <mergeCell ref="FUZ344:FVF344"/>
    <mergeCell ref="FVG344:FVM344"/>
    <mergeCell ref="FVN344:FVT344"/>
    <mergeCell ref="FVU344:FWA344"/>
    <mergeCell ref="FWB344:FWH344"/>
    <mergeCell ref="FWI344:FWO344"/>
    <mergeCell ref="FWP344:FWV344"/>
    <mergeCell ref="FWW344:FXC344"/>
    <mergeCell ref="FSH344:FSN344"/>
    <mergeCell ref="FSO344:FSU344"/>
    <mergeCell ref="FSV344:FTB344"/>
    <mergeCell ref="FTC344:FTI344"/>
    <mergeCell ref="FTJ344:FTP344"/>
    <mergeCell ref="FTQ344:FTW344"/>
    <mergeCell ref="FTX344:FUD344"/>
    <mergeCell ref="FUE344:FUK344"/>
    <mergeCell ref="FUL344:FUR344"/>
    <mergeCell ref="FPW344:FQC344"/>
    <mergeCell ref="FQD344:FQJ344"/>
    <mergeCell ref="FQK344:FQQ344"/>
    <mergeCell ref="FQR344:FQX344"/>
    <mergeCell ref="FQY344:FRE344"/>
    <mergeCell ref="FRF344:FRL344"/>
    <mergeCell ref="FRM344:FRS344"/>
    <mergeCell ref="FRT344:FRZ344"/>
    <mergeCell ref="FSA344:FSG344"/>
    <mergeCell ref="FNL344:FNR344"/>
    <mergeCell ref="FNS344:FNY344"/>
    <mergeCell ref="FNZ344:FOF344"/>
    <mergeCell ref="FOG344:FOM344"/>
    <mergeCell ref="FON344:FOT344"/>
    <mergeCell ref="FOU344:FPA344"/>
    <mergeCell ref="FPB344:FPH344"/>
    <mergeCell ref="FPI344:FPO344"/>
    <mergeCell ref="FPP344:FPV344"/>
    <mergeCell ref="GEK344:GEQ344"/>
    <mergeCell ref="GER344:GEX344"/>
    <mergeCell ref="GEY344:GFE344"/>
    <mergeCell ref="GFF344:GFL344"/>
    <mergeCell ref="GFM344:GFS344"/>
    <mergeCell ref="GFT344:GFZ344"/>
    <mergeCell ref="GGA344:GGG344"/>
    <mergeCell ref="GGH344:GGN344"/>
    <mergeCell ref="GGO344:GGU344"/>
    <mergeCell ref="GBZ344:GCF344"/>
    <mergeCell ref="GCG344:GCM344"/>
    <mergeCell ref="GCN344:GCT344"/>
    <mergeCell ref="GCU344:GDA344"/>
    <mergeCell ref="GDB344:GDH344"/>
    <mergeCell ref="GDI344:GDO344"/>
    <mergeCell ref="GDP344:GDV344"/>
    <mergeCell ref="GDW344:GEC344"/>
    <mergeCell ref="GED344:GEJ344"/>
    <mergeCell ref="FZO344:FZU344"/>
    <mergeCell ref="FZV344:GAB344"/>
    <mergeCell ref="GAC344:GAI344"/>
    <mergeCell ref="GAJ344:GAP344"/>
    <mergeCell ref="GAQ344:GAW344"/>
    <mergeCell ref="GAX344:GBD344"/>
    <mergeCell ref="GBE344:GBK344"/>
    <mergeCell ref="GBL344:GBR344"/>
    <mergeCell ref="GBS344:GBY344"/>
    <mergeCell ref="FXD344:FXJ344"/>
    <mergeCell ref="FXK344:FXQ344"/>
    <mergeCell ref="FXR344:FXX344"/>
    <mergeCell ref="FXY344:FYE344"/>
    <mergeCell ref="FYF344:FYL344"/>
    <mergeCell ref="FYM344:FYS344"/>
    <mergeCell ref="FYT344:FYZ344"/>
    <mergeCell ref="FZA344:FZG344"/>
    <mergeCell ref="FZH344:FZN344"/>
    <mergeCell ref="GOC344:GOI344"/>
    <mergeCell ref="GOJ344:GOP344"/>
    <mergeCell ref="GOQ344:GOW344"/>
    <mergeCell ref="GOX344:GPD344"/>
    <mergeCell ref="GPE344:GPK344"/>
    <mergeCell ref="GPL344:GPR344"/>
    <mergeCell ref="GPS344:GPY344"/>
    <mergeCell ref="GPZ344:GQF344"/>
    <mergeCell ref="GQG344:GQM344"/>
    <mergeCell ref="GLR344:GLX344"/>
    <mergeCell ref="GLY344:GME344"/>
    <mergeCell ref="GMF344:GML344"/>
    <mergeCell ref="GMM344:GMS344"/>
    <mergeCell ref="GMT344:GMZ344"/>
    <mergeCell ref="GNA344:GNG344"/>
    <mergeCell ref="GNH344:GNN344"/>
    <mergeCell ref="GNO344:GNU344"/>
    <mergeCell ref="GNV344:GOB344"/>
    <mergeCell ref="GJG344:GJM344"/>
    <mergeCell ref="GJN344:GJT344"/>
    <mergeCell ref="GJU344:GKA344"/>
    <mergeCell ref="GKB344:GKH344"/>
    <mergeCell ref="GKI344:GKO344"/>
    <mergeCell ref="GKP344:GKV344"/>
    <mergeCell ref="GKW344:GLC344"/>
    <mergeCell ref="GLD344:GLJ344"/>
    <mergeCell ref="GLK344:GLQ344"/>
    <mergeCell ref="GGV344:GHB344"/>
    <mergeCell ref="GHC344:GHI344"/>
    <mergeCell ref="GHJ344:GHP344"/>
    <mergeCell ref="GHQ344:GHW344"/>
    <mergeCell ref="GHX344:GID344"/>
    <mergeCell ref="GIE344:GIK344"/>
    <mergeCell ref="GIL344:GIR344"/>
    <mergeCell ref="GIS344:GIY344"/>
    <mergeCell ref="GIZ344:GJF344"/>
    <mergeCell ref="GXU344:GYA344"/>
    <mergeCell ref="GYB344:GYH344"/>
    <mergeCell ref="GYI344:GYO344"/>
    <mergeCell ref="GYP344:GYV344"/>
    <mergeCell ref="GYW344:GZC344"/>
    <mergeCell ref="GZD344:GZJ344"/>
    <mergeCell ref="GZK344:GZQ344"/>
    <mergeCell ref="GZR344:GZX344"/>
    <mergeCell ref="GZY344:HAE344"/>
    <mergeCell ref="GVJ344:GVP344"/>
    <mergeCell ref="GVQ344:GVW344"/>
    <mergeCell ref="GVX344:GWD344"/>
    <mergeCell ref="GWE344:GWK344"/>
    <mergeCell ref="GWL344:GWR344"/>
    <mergeCell ref="GWS344:GWY344"/>
    <mergeCell ref="GWZ344:GXF344"/>
    <mergeCell ref="GXG344:GXM344"/>
    <mergeCell ref="GXN344:GXT344"/>
    <mergeCell ref="GSY344:GTE344"/>
    <mergeCell ref="GTF344:GTL344"/>
    <mergeCell ref="GTM344:GTS344"/>
    <mergeCell ref="GTT344:GTZ344"/>
    <mergeCell ref="GUA344:GUG344"/>
    <mergeCell ref="GUH344:GUN344"/>
    <mergeCell ref="GUO344:GUU344"/>
    <mergeCell ref="GUV344:GVB344"/>
    <mergeCell ref="GVC344:GVI344"/>
    <mergeCell ref="GQN344:GQT344"/>
    <mergeCell ref="GQU344:GRA344"/>
    <mergeCell ref="GRB344:GRH344"/>
    <mergeCell ref="GRI344:GRO344"/>
    <mergeCell ref="GRP344:GRV344"/>
    <mergeCell ref="GRW344:GSC344"/>
    <mergeCell ref="GSD344:GSJ344"/>
    <mergeCell ref="GSK344:GSQ344"/>
    <mergeCell ref="GSR344:GSX344"/>
    <mergeCell ref="HHM344:HHS344"/>
    <mergeCell ref="HHT344:HHZ344"/>
    <mergeCell ref="HIA344:HIG344"/>
    <mergeCell ref="HIH344:HIN344"/>
    <mergeCell ref="HIO344:HIU344"/>
    <mergeCell ref="HIV344:HJB344"/>
    <mergeCell ref="HJC344:HJI344"/>
    <mergeCell ref="HJJ344:HJP344"/>
    <mergeCell ref="HJQ344:HJW344"/>
    <mergeCell ref="HFB344:HFH344"/>
    <mergeCell ref="HFI344:HFO344"/>
    <mergeCell ref="HFP344:HFV344"/>
    <mergeCell ref="HFW344:HGC344"/>
    <mergeCell ref="HGD344:HGJ344"/>
    <mergeCell ref="HGK344:HGQ344"/>
    <mergeCell ref="HGR344:HGX344"/>
    <mergeCell ref="HGY344:HHE344"/>
    <mergeCell ref="HHF344:HHL344"/>
    <mergeCell ref="HCQ344:HCW344"/>
    <mergeCell ref="HCX344:HDD344"/>
    <mergeCell ref="HDE344:HDK344"/>
    <mergeCell ref="HDL344:HDR344"/>
    <mergeCell ref="HDS344:HDY344"/>
    <mergeCell ref="HDZ344:HEF344"/>
    <mergeCell ref="HEG344:HEM344"/>
    <mergeCell ref="HEN344:HET344"/>
    <mergeCell ref="HEU344:HFA344"/>
    <mergeCell ref="HAF344:HAL344"/>
    <mergeCell ref="HAM344:HAS344"/>
    <mergeCell ref="HAT344:HAZ344"/>
    <mergeCell ref="HBA344:HBG344"/>
    <mergeCell ref="HBH344:HBN344"/>
    <mergeCell ref="HBO344:HBU344"/>
    <mergeCell ref="HBV344:HCB344"/>
    <mergeCell ref="HCC344:HCI344"/>
    <mergeCell ref="HCJ344:HCP344"/>
    <mergeCell ref="HRE344:HRK344"/>
    <mergeCell ref="HRL344:HRR344"/>
    <mergeCell ref="HRS344:HRY344"/>
    <mergeCell ref="HRZ344:HSF344"/>
    <mergeCell ref="HSG344:HSM344"/>
    <mergeCell ref="HSN344:HST344"/>
    <mergeCell ref="HSU344:HTA344"/>
    <mergeCell ref="HTB344:HTH344"/>
    <mergeCell ref="HTI344:HTO344"/>
    <mergeCell ref="HOT344:HOZ344"/>
    <mergeCell ref="HPA344:HPG344"/>
    <mergeCell ref="HPH344:HPN344"/>
    <mergeCell ref="HPO344:HPU344"/>
    <mergeCell ref="HPV344:HQB344"/>
    <mergeCell ref="HQC344:HQI344"/>
    <mergeCell ref="HQJ344:HQP344"/>
    <mergeCell ref="HQQ344:HQW344"/>
    <mergeCell ref="HQX344:HRD344"/>
    <mergeCell ref="HMI344:HMO344"/>
    <mergeCell ref="HMP344:HMV344"/>
    <mergeCell ref="HMW344:HNC344"/>
    <mergeCell ref="HND344:HNJ344"/>
    <mergeCell ref="HNK344:HNQ344"/>
    <mergeCell ref="HNR344:HNX344"/>
    <mergeCell ref="HNY344:HOE344"/>
    <mergeCell ref="HOF344:HOL344"/>
    <mergeCell ref="HOM344:HOS344"/>
    <mergeCell ref="HJX344:HKD344"/>
    <mergeCell ref="HKE344:HKK344"/>
    <mergeCell ref="HKL344:HKR344"/>
    <mergeCell ref="HKS344:HKY344"/>
    <mergeCell ref="HKZ344:HLF344"/>
    <mergeCell ref="HLG344:HLM344"/>
    <mergeCell ref="HLN344:HLT344"/>
    <mergeCell ref="HLU344:HMA344"/>
    <mergeCell ref="HMB344:HMH344"/>
    <mergeCell ref="IAW344:IBC344"/>
    <mergeCell ref="IBD344:IBJ344"/>
    <mergeCell ref="IBK344:IBQ344"/>
    <mergeCell ref="IBR344:IBX344"/>
    <mergeCell ref="IBY344:ICE344"/>
    <mergeCell ref="ICF344:ICL344"/>
    <mergeCell ref="ICM344:ICS344"/>
    <mergeCell ref="ICT344:ICZ344"/>
    <mergeCell ref="IDA344:IDG344"/>
    <mergeCell ref="HYL344:HYR344"/>
    <mergeCell ref="HYS344:HYY344"/>
    <mergeCell ref="HYZ344:HZF344"/>
    <mergeCell ref="HZG344:HZM344"/>
    <mergeCell ref="HZN344:HZT344"/>
    <mergeCell ref="HZU344:IAA344"/>
    <mergeCell ref="IAB344:IAH344"/>
    <mergeCell ref="IAI344:IAO344"/>
    <mergeCell ref="IAP344:IAV344"/>
    <mergeCell ref="HWA344:HWG344"/>
    <mergeCell ref="HWH344:HWN344"/>
    <mergeCell ref="HWO344:HWU344"/>
    <mergeCell ref="HWV344:HXB344"/>
    <mergeCell ref="HXC344:HXI344"/>
    <mergeCell ref="HXJ344:HXP344"/>
    <mergeCell ref="HXQ344:HXW344"/>
    <mergeCell ref="HXX344:HYD344"/>
    <mergeCell ref="HYE344:HYK344"/>
    <mergeCell ref="HTP344:HTV344"/>
    <mergeCell ref="HTW344:HUC344"/>
    <mergeCell ref="HUD344:HUJ344"/>
    <mergeCell ref="HUK344:HUQ344"/>
    <mergeCell ref="HUR344:HUX344"/>
    <mergeCell ref="HUY344:HVE344"/>
    <mergeCell ref="HVF344:HVL344"/>
    <mergeCell ref="HVM344:HVS344"/>
    <mergeCell ref="HVT344:HVZ344"/>
    <mergeCell ref="IKO344:IKU344"/>
    <mergeCell ref="IKV344:ILB344"/>
    <mergeCell ref="ILC344:ILI344"/>
    <mergeCell ref="ILJ344:ILP344"/>
    <mergeCell ref="ILQ344:ILW344"/>
    <mergeCell ref="ILX344:IMD344"/>
    <mergeCell ref="IME344:IMK344"/>
    <mergeCell ref="IML344:IMR344"/>
    <mergeCell ref="IMS344:IMY344"/>
    <mergeCell ref="IID344:IIJ344"/>
    <mergeCell ref="IIK344:IIQ344"/>
    <mergeCell ref="IIR344:IIX344"/>
    <mergeCell ref="IIY344:IJE344"/>
    <mergeCell ref="IJF344:IJL344"/>
    <mergeCell ref="IJM344:IJS344"/>
    <mergeCell ref="IJT344:IJZ344"/>
    <mergeCell ref="IKA344:IKG344"/>
    <mergeCell ref="IKH344:IKN344"/>
    <mergeCell ref="IFS344:IFY344"/>
    <mergeCell ref="IFZ344:IGF344"/>
    <mergeCell ref="IGG344:IGM344"/>
    <mergeCell ref="IGN344:IGT344"/>
    <mergeCell ref="IGU344:IHA344"/>
    <mergeCell ref="IHB344:IHH344"/>
    <mergeCell ref="IHI344:IHO344"/>
    <mergeCell ref="IHP344:IHV344"/>
    <mergeCell ref="IHW344:IIC344"/>
    <mergeCell ref="IDH344:IDN344"/>
    <mergeCell ref="IDO344:IDU344"/>
    <mergeCell ref="IDV344:IEB344"/>
    <mergeCell ref="IEC344:IEI344"/>
    <mergeCell ref="IEJ344:IEP344"/>
    <mergeCell ref="IEQ344:IEW344"/>
    <mergeCell ref="IEX344:IFD344"/>
    <mergeCell ref="IFE344:IFK344"/>
    <mergeCell ref="IFL344:IFR344"/>
    <mergeCell ref="IUG344:IUM344"/>
    <mergeCell ref="IUN344:IUT344"/>
    <mergeCell ref="IUU344:IVA344"/>
    <mergeCell ref="IVB344:IVH344"/>
    <mergeCell ref="IVI344:IVO344"/>
    <mergeCell ref="IVP344:IVV344"/>
    <mergeCell ref="IVW344:IWC344"/>
    <mergeCell ref="IWD344:IWJ344"/>
    <mergeCell ref="IWK344:IWQ344"/>
    <mergeCell ref="IRV344:ISB344"/>
    <mergeCell ref="ISC344:ISI344"/>
    <mergeCell ref="ISJ344:ISP344"/>
    <mergeCell ref="ISQ344:ISW344"/>
    <mergeCell ref="ISX344:ITD344"/>
    <mergeCell ref="ITE344:ITK344"/>
    <mergeCell ref="ITL344:ITR344"/>
    <mergeCell ref="ITS344:ITY344"/>
    <mergeCell ref="ITZ344:IUF344"/>
    <mergeCell ref="IPK344:IPQ344"/>
    <mergeCell ref="IPR344:IPX344"/>
    <mergeCell ref="IPY344:IQE344"/>
    <mergeCell ref="IQF344:IQL344"/>
    <mergeCell ref="IQM344:IQS344"/>
    <mergeCell ref="IQT344:IQZ344"/>
    <mergeCell ref="IRA344:IRG344"/>
    <mergeCell ref="IRH344:IRN344"/>
    <mergeCell ref="IRO344:IRU344"/>
    <mergeCell ref="IMZ344:INF344"/>
    <mergeCell ref="ING344:INM344"/>
    <mergeCell ref="INN344:INT344"/>
    <mergeCell ref="INU344:IOA344"/>
    <mergeCell ref="IOB344:IOH344"/>
    <mergeCell ref="IOI344:IOO344"/>
    <mergeCell ref="IOP344:IOV344"/>
    <mergeCell ref="IOW344:IPC344"/>
    <mergeCell ref="IPD344:IPJ344"/>
    <mergeCell ref="JDY344:JEE344"/>
    <mergeCell ref="JEF344:JEL344"/>
    <mergeCell ref="JEM344:JES344"/>
    <mergeCell ref="JET344:JEZ344"/>
    <mergeCell ref="JFA344:JFG344"/>
    <mergeCell ref="JFH344:JFN344"/>
    <mergeCell ref="JFO344:JFU344"/>
    <mergeCell ref="JFV344:JGB344"/>
    <mergeCell ref="JGC344:JGI344"/>
    <mergeCell ref="JBN344:JBT344"/>
    <mergeCell ref="JBU344:JCA344"/>
    <mergeCell ref="JCB344:JCH344"/>
    <mergeCell ref="JCI344:JCO344"/>
    <mergeCell ref="JCP344:JCV344"/>
    <mergeCell ref="JCW344:JDC344"/>
    <mergeCell ref="JDD344:JDJ344"/>
    <mergeCell ref="JDK344:JDQ344"/>
    <mergeCell ref="JDR344:JDX344"/>
    <mergeCell ref="IZC344:IZI344"/>
    <mergeCell ref="IZJ344:IZP344"/>
    <mergeCell ref="IZQ344:IZW344"/>
    <mergeCell ref="IZX344:JAD344"/>
    <mergeCell ref="JAE344:JAK344"/>
    <mergeCell ref="JAL344:JAR344"/>
    <mergeCell ref="JAS344:JAY344"/>
    <mergeCell ref="JAZ344:JBF344"/>
    <mergeCell ref="JBG344:JBM344"/>
    <mergeCell ref="IWR344:IWX344"/>
    <mergeCell ref="IWY344:IXE344"/>
    <mergeCell ref="IXF344:IXL344"/>
    <mergeCell ref="IXM344:IXS344"/>
    <mergeCell ref="IXT344:IXZ344"/>
    <mergeCell ref="IYA344:IYG344"/>
    <mergeCell ref="IYH344:IYN344"/>
    <mergeCell ref="IYO344:IYU344"/>
    <mergeCell ref="IYV344:IZB344"/>
    <mergeCell ref="JNQ344:JNW344"/>
    <mergeCell ref="JNX344:JOD344"/>
    <mergeCell ref="JOE344:JOK344"/>
    <mergeCell ref="JOL344:JOR344"/>
    <mergeCell ref="JOS344:JOY344"/>
    <mergeCell ref="JOZ344:JPF344"/>
    <mergeCell ref="JPG344:JPM344"/>
    <mergeCell ref="JPN344:JPT344"/>
    <mergeCell ref="JPU344:JQA344"/>
    <mergeCell ref="JLF344:JLL344"/>
    <mergeCell ref="JLM344:JLS344"/>
    <mergeCell ref="JLT344:JLZ344"/>
    <mergeCell ref="JMA344:JMG344"/>
    <mergeCell ref="JMH344:JMN344"/>
    <mergeCell ref="JMO344:JMU344"/>
    <mergeCell ref="JMV344:JNB344"/>
    <mergeCell ref="JNC344:JNI344"/>
    <mergeCell ref="JNJ344:JNP344"/>
    <mergeCell ref="JIU344:JJA344"/>
    <mergeCell ref="JJB344:JJH344"/>
    <mergeCell ref="JJI344:JJO344"/>
    <mergeCell ref="JJP344:JJV344"/>
    <mergeCell ref="JJW344:JKC344"/>
    <mergeCell ref="JKD344:JKJ344"/>
    <mergeCell ref="JKK344:JKQ344"/>
    <mergeCell ref="JKR344:JKX344"/>
    <mergeCell ref="JKY344:JLE344"/>
    <mergeCell ref="JGJ344:JGP344"/>
    <mergeCell ref="JGQ344:JGW344"/>
    <mergeCell ref="JGX344:JHD344"/>
    <mergeCell ref="JHE344:JHK344"/>
    <mergeCell ref="JHL344:JHR344"/>
    <mergeCell ref="JHS344:JHY344"/>
    <mergeCell ref="JHZ344:JIF344"/>
    <mergeCell ref="JIG344:JIM344"/>
    <mergeCell ref="JIN344:JIT344"/>
    <mergeCell ref="JXI344:JXO344"/>
    <mergeCell ref="JXP344:JXV344"/>
    <mergeCell ref="JXW344:JYC344"/>
    <mergeCell ref="JYD344:JYJ344"/>
    <mergeCell ref="JYK344:JYQ344"/>
    <mergeCell ref="JYR344:JYX344"/>
    <mergeCell ref="JYY344:JZE344"/>
    <mergeCell ref="JZF344:JZL344"/>
    <mergeCell ref="JZM344:JZS344"/>
    <mergeCell ref="JUX344:JVD344"/>
    <mergeCell ref="JVE344:JVK344"/>
    <mergeCell ref="JVL344:JVR344"/>
    <mergeCell ref="JVS344:JVY344"/>
    <mergeCell ref="JVZ344:JWF344"/>
    <mergeCell ref="JWG344:JWM344"/>
    <mergeCell ref="JWN344:JWT344"/>
    <mergeCell ref="JWU344:JXA344"/>
    <mergeCell ref="JXB344:JXH344"/>
    <mergeCell ref="JSM344:JSS344"/>
    <mergeCell ref="JST344:JSZ344"/>
    <mergeCell ref="JTA344:JTG344"/>
    <mergeCell ref="JTH344:JTN344"/>
    <mergeCell ref="JTO344:JTU344"/>
    <mergeCell ref="JTV344:JUB344"/>
    <mergeCell ref="JUC344:JUI344"/>
    <mergeCell ref="JUJ344:JUP344"/>
    <mergeCell ref="JUQ344:JUW344"/>
    <mergeCell ref="JQB344:JQH344"/>
    <mergeCell ref="JQI344:JQO344"/>
    <mergeCell ref="JQP344:JQV344"/>
    <mergeCell ref="JQW344:JRC344"/>
    <mergeCell ref="JRD344:JRJ344"/>
    <mergeCell ref="JRK344:JRQ344"/>
    <mergeCell ref="JRR344:JRX344"/>
    <mergeCell ref="JRY344:JSE344"/>
    <mergeCell ref="JSF344:JSL344"/>
    <mergeCell ref="KHA344:KHG344"/>
    <mergeCell ref="KHH344:KHN344"/>
    <mergeCell ref="KHO344:KHU344"/>
    <mergeCell ref="KHV344:KIB344"/>
    <mergeCell ref="KIC344:KII344"/>
    <mergeCell ref="KIJ344:KIP344"/>
    <mergeCell ref="KIQ344:KIW344"/>
    <mergeCell ref="KIX344:KJD344"/>
    <mergeCell ref="KJE344:KJK344"/>
    <mergeCell ref="KEP344:KEV344"/>
    <mergeCell ref="KEW344:KFC344"/>
    <mergeCell ref="KFD344:KFJ344"/>
    <mergeCell ref="KFK344:KFQ344"/>
    <mergeCell ref="KFR344:KFX344"/>
    <mergeCell ref="KFY344:KGE344"/>
    <mergeCell ref="KGF344:KGL344"/>
    <mergeCell ref="KGM344:KGS344"/>
    <mergeCell ref="KGT344:KGZ344"/>
    <mergeCell ref="KCE344:KCK344"/>
    <mergeCell ref="KCL344:KCR344"/>
    <mergeCell ref="KCS344:KCY344"/>
    <mergeCell ref="KCZ344:KDF344"/>
    <mergeCell ref="KDG344:KDM344"/>
    <mergeCell ref="KDN344:KDT344"/>
    <mergeCell ref="KDU344:KEA344"/>
    <mergeCell ref="KEB344:KEH344"/>
    <mergeCell ref="KEI344:KEO344"/>
    <mergeCell ref="JZT344:JZZ344"/>
    <mergeCell ref="KAA344:KAG344"/>
    <mergeCell ref="KAH344:KAN344"/>
    <mergeCell ref="KAO344:KAU344"/>
    <mergeCell ref="KAV344:KBB344"/>
    <mergeCell ref="KBC344:KBI344"/>
    <mergeCell ref="KBJ344:KBP344"/>
    <mergeCell ref="KBQ344:KBW344"/>
    <mergeCell ref="KBX344:KCD344"/>
    <mergeCell ref="KQS344:KQY344"/>
    <mergeCell ref="KQZ344:KRF344"/>
    <mergeCell ref="KRG344:KRM344"/>
    <mergeCell ref="KRN344:KRT344"/>
    <mergeCell ref="KRU344:KSA344"/>
    <mergeCell ref="KSB344:KSH344"/>
    <mergeCell ref="KSI344:KSO344"/>
    <mergeCell ref="KSP344:KSV344"/>
    <mergeCell ref="KSW344:KTC344"/>
    <mergeCell ref="KOH344:KON344"/>
    <mergeCell ref="KOO344:KOU344"/>
    <mergeCell ref="KOV344:KPB344"/>
    <mergeCell ref="KPC344:KPI344"/>
    <mergeCell ref="KPJ344:KPP344"/>
    <mergeCell ref="KPQ344:KPW344"/>
    <mergeCell ref="KPX344:KQD344"/>
    <mergeCell ref="KQE344:KQK344"/>
    <mergeCell ref="KQL344:KQR344"/>
    <mergeCell ref="KLW344:KMC344"/>
    <mergeCell ref="KMD344:KMJ344"/>
    <mergeCell ref="KMK344:KMQ344"/>
    <mergeCell ref="KMR344:KMX344"/>
    <mergeCell ref="KMY344:KNE344"/>
    <mergeCell ref="KNF344:KNL344"/>
    <mergeCell ref="KNM344:KNS344"/>
    <mergeCell ref="KNT344:KNZ344"/>
    <mergeCell ref="KOA344:KOG344"/>
    <mergeCell ref="KJL344:KJR344"/>
    <mergeCell ref="KJS344:KJY344"/>
    <mergeCell ref="KJZ344:KKF344"/>
    <mergeCell ref="KKG344:KKM344"/>
    <mergeCell ref="KKN344:KKT344"/>
    <mergeCell ref="KKU344:KLA344"/>
    <mergeCell ref="KLB344:KLH344"/>
    <mergeCell ref="KLI344:KLO344"/>
    <mergeCell ref="KLP344:KLV344"/>
    <mergeCell ref="LAK344:LAQ344"/>
    <mergeCell ref="LAR344:LAX344"/>
    <mergeCell ref="LAY344:LBE344"/>
    <mergeCell ref="LBF344:LBL344"/>
    <mergeCell ref="LBM344:LBS344"/>
    <mergeCell ref="LBT344:LBZ344"/>
    <mergeCell ref="LCA344:LCG344"/>
    <mergeCell ref="LCH344:LCN344"/>
    <mergeCell ref="LCO344:LCU344"/>
    <mergeCell ref="KXZ344:KYF344"/>
    <mergeCell ref="KYG344:KYM344"/>
    <mergeCell ref="KYN344:KYT344"/>
    <mergeCell ref="KYU344:KZA344"/>
    <mergeCell ref="KZB344:KZH344"/>
    <mergeCell ref="KZI344:KZO344"/>
    <mergeCell ref="KZP344:KZV344"/>
    <mergeCell ref="KZW344:LAC344"/>
    <mergeCell ref="LAD344:LAJ344"/>
    <mergeCell ref="KVO344:KVU344"/>
    <mergeCell ref="KVV344:KWB344"/>
    <mergeCell ref="KWC344:KWI344"/>
    <mergeCell ref="KWJ344:KWP344"/>
    <mergeCell ref="KWQ344:KWW344"/>
    <mergeCell ref="KWX344:KXD344"/>
    <mergeCell ref="KXE344:KXK344"/>
    <mergeCell ref="KXL344:KXR344"/>
    <mergeCell ref="KXS344:KXY344"/>
    <mergeCell ref="KTD344:KTJ344"/>
    <mergeCell ref="KTK344:KTQ344"/>
    <mergeCell ref="KTR344:KTX344"/>
    <mergeCell ref="KTY344:KUE344"/>
    <mergeCell ref="KUF344:KUL344"/>
    <mergeCell ref="KUM344:KUS344"/>
    <mergeCell ref="KUT344:KUZ344"/>
    <mergeCell ref="KVA344:KVG344"/>
    <mergeCell ref="KVH344:KVN344"/>
    <mergeCell ref="LKC344:LKI344"/>
    <mergeCell ref="LKJ344:LKP344"/>
    <mergeCell ref="LKQ344:LKW344"/>
    <mergeCell ref="LKX344:LLD344"/>
    <mergeCell ref="LLE344:LLK344"/>
    <mergeCell ref="LLL344:LLR344"/>
    <mergeCell ref="LLS344:LLY344"/>
    <mergeCell ref="LLZ344:LMF344"/>
    <mergeCell ref="LMG344:LMM344"/>
    <mergeCell ref="LHR344:LHX344"/>
    <mergeCell ref="LHY344:LIE344"/>
    <mergeCell ref="LIF344:LIL344"/>
    <mergeCell ref="LIM344:LIS344"/>
    <mergeCell ref="LIT344:LIZ344"/>
    <mergeCell ref="LJA344:LJG344"/>
    <mergeCell ref="LJH344:LJN344"/>
    <mergeCell ref="LJO344:LJU344"/>
    <mergeCell ref="LJV344:LKB344"/>
    <mergeCell ref="LFG344:LFM344"/>
    <mergeCell ref="LFN344:LFT344"/>
    <mergeCell ref="LFU344:LGA344"/>
    <mergeCell ref="LGB344:LGH344"/>
    <mergeCell ref="LGI344:LGO344"/>
    <mergeCell ref="LGP344:LGV344"/>
    <mergeCell ref="LGW344:LHC344"/>
    <mergeCell ref="LHD344:LHJ344"/>
    <mergeCell ref="LHK344:LHQ344"/>
    <mergeCell ref="LCV344:LDB344"/>
    <mergeCell ref="LDC344:LDI344"/>
    <mergeCell ref="LDJ344:LDP344"/>
    <mergeCell ref="LDQ344:LDW344"/>
    <mergeCell ref="LDX344:LED344"/>
    <mergeCell ref="LEE344:LEK344"/>
    <mergeCell ref="LEL344:LER344"/>
    <mergeCell ref="LES344:LEY344"/>
    <mergeCell ref="LEZ344:LFF344"/>
    <mergeCell ref="LTU344:LUA344"/>
    <mergeCell ref="LUB344:LUH344"/>
    <mergeCell ref="LUI344:LUO344"/>
    <mergeCell ref="LUP344:LUV344"/>
    <mergeCell ref="LUW344:LVC344"/>
    <mergeCell ref="LVD344:LVJ344"/>
    <mergeCell ref="LVK344:LVQ344"/>
    <mergeCell ref="LVR344:LVX344"/>
    <mergeCell ref="LVY344:LWE344"/>
    <mergeCell ref="LRJ344:LRP344"/>
    <mergeCell ref="LRQ344:LRW344"/>
    <mergeCell ref="LRX344:LSD344"/>
    <mergeCell ref="LSE344:LSK344"/>
    <mergeCell ref="LSL344:LSR344"/>
    <mergeCell ref="LSS344:LSY344"/>
    <mergeCell ref="LSZ344:LTF344"/>
    <mergeCell ref="LTG344:LTM344"/>
    <mergeCell ref="LTN344:LTT344"/>
    <mergeCell ref="LOY344:LPE344"/>
    <mergeCell ref="LPF344:LPL344"/>
    <mergeCell ref="LPM344:LPS344"/>
    <mergeCell ref="LPT344:LPZ344"/>
    <mergeCell ref="LQA344:LQG344"/>
    <mergeCell ref="LQH344:LQN344"/>
    <mergeCell ref="LQO344:LQU344"/>
    <mergeCell ref="LQV344:LRB344"/>
    <mergeCell ref="LRC344:LRI344"/>
    <mergeCell ref="LMN344:LMT344"/>
    <mergeCell ref="LMU344:LNA344"/>
    <mergeCell ref="LNB344:LNH344"/>
    <mergeCell ref="LNI344:LNO344"/>
    <mergeCell ref="LNP344:LNV344"/>
    <mergeCell ref="LNW344:LOC344"/>
    <mergeCell ref="LOD344:LOJ344"/>
    <mergeCell ref="LOK344:LOQ344"/>
    <mergeCell ref="LOR344:LOX344"/>
    <mergeCell ref="MDM344:MDS344"/>
    <mergeCell ref="MDT344:MDZ344"/>
    <mergeCell ref="MEA344:MEG344"/>
    <mergeCell ref="MEH344:MEN344"/>
    <mergeCell ref="MEO344:MEU344"/>
    <mergeCell ref="MEV344:MFB344"/>
    <mergeCell ref="MFC344:MFI344"/>
    <mergeCell ref="MFJ344:MFP344"/>
    <mergeCell ref="MFQ344:MFW344"/>
    <mergeCell ref="MBB344:MBH344"/>
    <mergeCell ref="MBI344:MBO344"/>
    <mergeCell ref="MBP344:MBV344"/>
    <mergeCell ref="MBW344:MCC344"/>
    <mergeCell ref="MCD344:MCJ344"/>
    <mergeCell ref="MCK344:MCQ344"/>
    <mergeCell ref="MCR344:MCX344"/>
    <mergeCell ref="MCY344:MDE344"/>
    <mergeCell ref="MDF344:MDL344"/>
    <mergeCell ref="LYQ344:LYW344"/>
    <mergeCell ref="LYX344:LZD344"/>
    <mergeCell ref="LZE344:LZK344"/>
    <mergeCell ref="LZL344:LZR344"/>
    <mergeCell ref="LZS344:LZY344"/>
    <mergeCell ref="LZZ344:MAF344"/>
    <mergeCell ref="MAG344:MAM344"/>
    <mergeCell ref="MAN344:MAT344"/>
    <mergeCell ref="MAU344:MBA344"/>
    <mergeCell ref="LWF344:LWL344"/>
    <mergeCell ref="LWM344:LWS344"/>
    <mergeCell ref="LWT344:LWZ344"/>
    <mergeCell ref="LXA344:LXG344"/>
    <mergeCell ref="LXH344:LXN344"/>
    <mergeCell ref="LXO344:LXU344"/>
    <mergeCell ref="LXV344:LYB344"/>
    <mergeCell ref="LYC344:LYI344"/>
    <mergeCell ref="LYJ344:LYP344"/>
    <mergeCell ref="MNE344:MNK344"/>
    <mergeCell ref="MNL344:MNR344"/>
    <mergeCell ref="MNS344:MNY344"/>
    <mergeCell ref="MNZ344:MOF344"/>
    <mergeCell ref="MOG344:MOM344"/>
    <mergeCell ref="MON344:MOT344"/>
    <mergeCell ref="MOU344:MPA344"/>
    <mergeCell ref="MPB344:MPH344"/>
    <mergeCell ref="MPI344:MPO344"/>
    <mergeCell ref="MKT344:MKZ344"/>
    <mergeCell ref="MLA344:MLG344"/>
    <mergeCell ref="MLH344:MLN344"/>
    <mergeCell ref="MLO344:MLU344"/>
    <mergeCell ref="MLV344:MMB344"/>
    <mergeCell ref="MMC344:MMI344"/>
    <mergeCell ref="MMJ344:MMP344"/>
    <mergeCell ref="MMQ344:MMW344"/>
    <mergeCell ref="MMX344:MND344"/>
    <mergeCell ref="MII344:MIO344"/>
    <mergeCell ref="MIP344:MIV344"/>
    <mergeCell ref="MIW344:MJC344"/>
    <mergeCell ref="MJD344:MJJ344"/>
    <mergeCell ref="MJK344:MJQ344"/>
    <mergeCell ref="MJR344:MJX344"/>
    <mergeCell ref="MJY344:MKE344"/>
    <mergeCell ref="MKF344:MKL344"/>
    <mergeCell ref="MKM344:MKS344"/>
    <mergeCell ref="MFX344:MGD344"/>
    <mergeCell ref="MGE344:MGK344"/>
    <mergeCell ref="MGL344:MGR344"/>
    <mergeCell ref="MGS344:MGY344"/>
    <mergeCell ref="MGZ344:MHF344"/>
    <mergeCell ref="MHG344:MHM344"/>
    <mergeCell ref="MHN344:MHT344"/>
    <mergeCell ref="MHU344:MIA344"/>
    <mergeCell ref="MIB344:MIH344"/>
    <mergeCell ref="MWW344:MXC344"/>
    <mergeCell ref="MXD344:MXJ344"/>
    <mergeCell ref="MXK344:MXQ344"/>
    <mergeCell ref="MXR344:MXX344"/>
    <mergeCell ref="MXY344:MYE344"/>
    <mergeCell ref="MYF344:MYL344"/>
    <mergeCell ref="MYM344:MYS344"/>
    <mergeCell ref="MYT344:MYZ344"/>
    <mergeCell ref="MZA344:MZG344"/>
    <mergeCell ref="MUL344:MUR344"/>
    <mergeCell ref="MUS344:MUY344"/>
    <mergeCell ref="MUZ344:MVF344"/>
    <mergeCell ref="MVG344:MVM344"/>
    <mergeCell ref="MVN344:MVT344"/>
    <mergeCell ref="MVU344:MWA344"/>
    <mergeCell ref="MWB344:MWH344"/>
    <mergeCell ref="MWI344:MWO344"/>
    <mergeCell ref="MWP344:MWV344"/>
    <mergeCell ref="MSA344:MSG344"/>
    <mergeCell ref="MSH344:MSN344"/>
    <mergeCell ref="MSO344:MSU344"/>
    <mergeCell ref="MSV344:MTB344"/>
    <mergeCell ref="MTC344:MTI344"/>
    <mergeCell ref="MTJ344:MTP344"/>
    <mergeCell ref="MTQ344:MTW344"/>
    <mergeCell ref="MTX344:MUD344"/>
    <mergeCell ref="MUE344:MUK344"/>
    <mergeCell ref="MPP344:MPV344"/>
    <mergeCell ref="MPW344:MQC344"/>
    <mergeCell ref="MQD344:MQJ344"/>
    <mergeCell ref="MQK344:MQQ344"/>
    <mergeCell ref="MQR344:MQX344"/>
    <mergeCell ref="MQY344:MRE344"/>
    <mergeCell ref="MRF344:MRL344"/>
    <mergeCell ref="MRM344:MRS344"/>
    <mergeCell ref="MRT344:MRZ344"/>
    <mergeCell ref="NGO344:NGU344"/>
    <mergeCell ref="NGV344:NHB344"/>
    <mergeCell ref="NHC344:NHI344"/>
    <mergeCell ref="NHJ344:NHP344"/>
    <mergeCell ref="NHQ344:NHW344"/>
    <mergeCell ref="NHX344:NID344"/>
    <mergeCell ref="NIE344:NIK344"/>
    <mergeCell ref="NIL344:NIR344"/>
    <mergeCell ref="NIS344:NIY344"/>
    <mergeCell ref="NED344:NEJ344"/>
    <mergeCell ref="NEK344:NEQ344"/>
    <mergeCell ref="NER344:NEX344"/>
    <mergeCell ref="NEY344:NFE344"/>
    <mergeCell ref="NFF344:NFL344"/>
    <mergeCell ref="NFM344:NFS344"/>
    <mergeCell ref="NFT344:NFZ344"/>
    <mergeCell ref="NGA344:NGG344"/>
    <mergeCell ref="NGH344:NGN344"/>
    <mergeCell ref="NBS344:NBY344"/>
    <mergeCell ref="NBZ344:NCF344"/>
    <mergeCell ref="NCG344:NCM344"/>
    <mergeCell ref="NCN344:NCT344"/>
    <mergeCell ref="NCU344:NDA344"/>
    <mergeCell ref="NDB344:NDH344"/>
    <mergeCell ref="NDI344:NDO344"/>
    <mergeCell ref="NDP344:NDV344"/>
    <mergeCell ref="NDW344:NEC344"/>
    <mergeCell ref="MZH344:MZN344"/>
    <mergeCell ref="MZO344:MZU344"/>
    <mergeCell ref="MZV344:NAB344"/>
    <mergeCell ref="NAC344:NAI344"/>
    <mergeCell ref="NAJ344:NAP344"/>
    <mergeCell ref="NAQ344:NAW344"/>
    <mergeCell ref="NAX344:NBD344"/>
    <mergeCell ref="NBE344:NBK344"/>
    <mergeCell ref="NBL344:NBR344"/>
    <mergeCell ref="NQG344:NQM344"/>
    <mergeCell ref="NQN344:NQT344"/>
    <mergeCell ref="NQU344:NRA344"/>
    <mergeCell ref="NRB344:NRH344"/>
    <mergeCell ref="NRI344:NRO344"/>
    <mergeCell ref="NRP344:NRV344"/>
    <mergeCell ref="NRW344:NSC344"/>
    <mergeCell ref="NSD344:NSJ344"/>
    <mergeCell ref="NSK344:NSQ344"/>
    <mergeCell ref="NNV344:NOB344"/>
    <mergeCell ref="NOC344:NOI344"/>
    <mergeCell ref="NOJ344:NOP344"/>
    <mergeCell ref="NOQ344:NOW344"/>
    <mergeCell ref="NOX344:NPD344"/>
    <mergeCell ref="NPE344:NPK344"/>
    <mergeCell ref="NPL344:NPR344"/>
    <mergeCell ref="NPS344:NPY344"/>
    <mergeCell ref="NPZ344:NQF344"/>
    <mergeCell ref="NLK344:NLQ344"/>
    <mergeCell ref="NLR344:NLX344"/>
    <mergeCell ref="NLY344:NME344"/>
    <mergeCell ref="NMF344:NML344"/>
    <mergeCell ref="NMM344:NMS344"/>
    <mergeCell ref="NMT344:NMZ344"/>
    <mergeCell ref="NNA344:NNG344"/>
    <mergeCell ref="NNH344:NNN344"/>
    <mergeCell ref="NNO344:NNU344"/>
    <mergeCell ref="NIZ344:NJF344"/>
    <mergeCell ref="NJG344:NJM344"/>
    <mergeCell ref="NJN344:NJT344"/>
    <mergeCell ref="NJU344:NKA344"/>
    <mergeCell ref="NKB344:NKH344"/>
    <mergeCell ref="NKI344:NKO344"/>
    <mergeCell ref="NKP344:NKV344"/>
    <mergeCell ref="NKW344:NLC344"/>
    <mergeCell ref="NLD344:NLJ344"/>
    <mergeCell ref="NZY344:OAE344"/>
    <mergeCell ref="OAF344:OAL344"/>
    <mergeCell ref="OAM344:OAS344"/>
    <mergeCell ref="OAT344:OAZ344"/>
    <mergeCell ref="OBA344:OBG344"/>
    <mergeCell ref="OBH344:OBN344"/>
    <mergeCell ref="OBO344:OBU344"/>
    <mergeCell ref="OBV344:OCB344"/>
    <mergeCell ref="OCC344:OCI344"/>
    <mergeCell ref="NXN344:NXT344"/>
    <mergeCell ref="NXU344:NYA344"/>
    <mergeCell ref="NYB344:NYH344"/>
    <mergeCell ref="NYI344:NYO344"/>
    <mergeCell ref="NYP344:NYV344"/>
    <mergeCell ref="NYW344:NZC344"/>
    <mergeCell ref="NZD344:NZJ344"/>
    <mergeCell ref="NZK344:NZQ344"/>
    <mergeCell ref="NZR344:NZX344"/>
    <mergeCell ref="NVC344:NVI344"/>
    <mergeCell ref="NVJ344:NVP344"/>
    <mergeCell ref="NVQ344:NVW344"/>
    <mergeCell ref="NVX344:NWD344"/>
    <mergeCell ref="NWE344:NWK344"/>
    <mergeCell ref="NWL344:NWR344"/>
    <mergeCell ref="NWS344:NWY344"/>
    <mergeCell ref="NWZ344:NXF344"/>
    <mergeCell ref="NXG344:NXM344"/>
    <mergeCell ref="NSR344:NSX344"/>
    <mergeCell ref="NSY344:NTE344"/>
    <mergeCell ref="NTF344:NTL344"/>
    <mergeCell ref="NTM344:NTS344"/>
    <mergeCell ref="NTT344:NTZ344"/>
    <mergeCell ref="NUA344:NUG344"/>
    <mergeCell ref="NUH344:NUN344"/>
    <mergeCell ref="NUO344:NUU344"/>
    <mergeCell ref="NUV344:NVB344"/>
    <mergeCell ref="OJQ344:OJW344"/>
    <mergeCell ref="OJX344:OKD344"/>
    <mergeCell ref="OKE344:OKK344"/>
    <mergeCell ref="OKL344:OKR344"/>
    <mergeCell ref="OKS344:OKY344"/>
    <mergeCell ref="OKZ344:OLF344"/>
    <mergeCell ref="OLG344:OLM344"/>
    <mergeCell ref="OLN344:OLT344"/>
    <mergeCell ref="OLU344:OMA344"/>
    <mergeCell ref="OHF344:OHL344"/>
    <mergeCell ref="OHM344:OHS344"/>
    <mergeCell ref="OHT344:OHZ344"/>
    <mergeCell ref="OIA344:OIG344"/>
    <mergeCell ref="OIH344:OIN344"/>
    <mergeCell ref="OIO344:OIU344"/>
    <mergeCell ref="OIV344:OJB344"/>
    <mergeCell ref="OJC344:OJI344"/>
    <mergeCell ref="OJJ344:OJP344"/>
    <mergeCell ref="OEU344:OFA344"/>
    <mergeCell ref="OFB344:OFH344"/>
    <mergeCell ref="OFI344:OFO344"/>
    <mergeCell ref="OFP344:OFV344"/>
    <mergeCell ref="OFW344:OGC344"/>
    <mergeCell ref="OGD344:OGJ344"/>
    <mergeCell ref="OGK344:OGQ344"/>
    <mergeCell ref="OGR344:OGX344"/>
    <mergeCell ref="OGY344:OHE344"/>
    <mergeCell ref="OCJ344:OCP344"/>
    <mergeCell ref="OCQ344:OCW344"/>
    <mergeCell ref="OCX344:ODD344"/>
    <mergeCell ref="ODE344:ODK344"/>
    <mergeCell ref="ODL344:ODR344"/>
    <mergeCell ref="ODS344:ODY344"/>
    <mergeCell ref="ODZ344:OEF344"/>
    <mergeCell ref="OEG344:OEM344"/>
    <mergeCell ref="OEN344:OET344"/>
    <mergeCell ref="OTI344:OTO344"/>
    <mergeCell ref="OTP344:OTV344"/>
    <mergeCell ref="OTW344:OUC344"/>
    <mergeCell ref="OUD344:OUJ344"/>
    <mergeCell ref="OUK344:OUQ344"/>
    <mergeCell ref="OUR344:OUX344"/>
    <mergeCell ref="OUY344:OVE344"/>
    <mergeCell ref="OVF344:OVL344"/>
    <mergeCell ref="OVM344:OVS344"/>
    <mergeCell ref="OQX344:ORD344"/>
    <mergeCell ref="ORE344:ORK344"/>
    <mergeCell ref="ORL344:ORR344"/>
    <mergeCell ref="ORS344:ORY344"/>
    <mergeCell ref="ORZ344:OSF344"/>
    <mergeCell ref="OSG344:OSM344"/>
    <mergeCell ref="OSN344:OST344"/>
    <mergeCell ref="OSU344:OTA344"/>
    <mergeCell ref="OTB344:OTH344"/>
    <mergeCell ref="OOM344:OOS344"/>
    <mergeCell ref="OOT344:OOZ344"/>
    <mergeCell ref="OPA344:OPG344"/>
    <mergeCell ref="OPH344:OPN344"/>
    <mergeCell ref="OPO344:OPU344"/>
    <mergeCell ref="OPV344:OQB344"/>
    <mergeCell ref="OQC344:OQI344"/>
    <mergeCell ref="OQJ344:OQP344"/>
    <mergeCell ref="OQQ344:OQW344"/>
    <mergeCell ref="OMB344:OMH344"/>
    <mergeCell ref="OMI344:OMO344"/>
    <mergeCell ref="OMP344:OMV344"/>
    <mergeCell ref="OMW344:ONC344"/>
    <mergeCell ref="OND344:ONJ344"/>
    <mergeCell ref="ONK344:ONQ344"/>
    <mergeCell ref="ONR344:ONX344"/>
    <mergeCell ref="ONY344:OOE344"/>
    <mergeCell ref="OOF344:OOL344"/>
    <mergeCell ref="PDA344:PDG344"/>
    <mergeCell ref="PDH344:PDN344"/>
    <mergeCell ref="PDO344:PDU344"/>
    <mergeCell ref="PDV344:PEB344"/>
    <mergeCell ref="PEC344:PEI344"/>
    <mergeCell ref="PEJ344:PEP344"/>
    <mergeCell ref="PEQ344:PEW344"/>
    <mergeCell ref="PEX344:PFD344"/>
    <mergeCell ref="PFE344:PFK344"/>
    <mergeCell ref="PAP344:PAV344"/>
    <mergeCell ref="PAW344:PBC344"/>
    <mergeCell ref="PBD344:PBJ344"/>
    <mergeCell ref="PBK344:PBQ344"/>
    <mergeCell ref="PBR344:PBX344"/>
    <mergeCell ref="PBY344:PCE344"/>
    <mergeCell ref="PCF344:PCL344"/>
    <mergeCell ref="PCM344:PCS344"/>
    <mergeCell ref="PCT344:PCZ344"/>
    <mergeCell ref="OYE344:OYK344"/>
    <mergeCell ref="OYL344:OYR344"/>
    <mergeCell ref="OYS344:OYY344"/>
    <mergeCell ref="OYZ344:OZF344"/>
    <mergeCell ref="OZG344:OZM344"/>
    <mergeCell ref="OZN344:OZT344"/>
    <mergeCell ref="OZU344:PAA344"/>
    <mergeCell ref="PAB344:PAH344"/>
    <mergeCell ref="PAI344:PAO344"/>
    <mergeCell ref="OVT344:OVZ344"/>
    <mergeCell ref="OWA344:OWG344"/>
    <mergeCell ref="OWH344:OWN344"/>
    <mergeCell ref="OWO344:OWU344"/>
    <mergeCell ref="OWV344:OXB344"/>
    <mergeCell ref="OXC344:OXI344"/>
    <mergeCell ref="OXJ344:OXP344"/>
    <mergeCell ref="OXQ344:OXW344"/>
    <mergeCell ref="OXX344:OYD344"/>
    <mergeCell ref="PMS344:PMY344"/>
    <mergeCell ref="PMZ344:PNF344"/>
    <mergeCell ref="PNG344:PNM344"/>
    <mergeCell ref="PNN344:PNT344"/>
    <mergeCell ref="PNU344:POA344"/>
    <mergeCell ref="POB344:POH344"/>
    <mergeCell ref="POI344:POO344"/>
    <mergeCell ref="POP344:POV344"/>
    <mergeCell ref="POW344:PPC344"/>
    <mergeCell ref="PKH344:PKN344"/>
    <mergeCell ref="PKO344:PKU344"/>
    <mergeCell ref="PKV344:PLB344"/>
    <mergeCell ref="PLC344:PLI344"/>
    <mergeCell ref="PLJ344:PLP344"/>
    <mergeCell ref="PLQ344:PLW344"/>
    <mergeCell ref="PLX344:PMD344"/>
    <mergeCell ref="PME344:PMK344"/>
    <mergeCell ref="PML344:PMR344"/>
    <mergeCell ref="PHW344:PIC344"/>
    <mergeCell ref="PID344:PIJ344"/>
    <mergeCell ref="PIK344:PIQ344"/>
    <mergeCell ref="PIR344:PIX344"/>
    <mergeCell ref="PIY344:PJE344"/>
    <mergeCell ref="PJF344:PJL344"/>
    <mergeCell ref="PJM344:PJS344"/>
    <mergeCell ref="PJT344:PJZ344"/>
    <mergeCell ref="PKA344:PKG344"/>
    <mergeCell ref="PFL344:PFR344"/>
    <mergeCell ref="PFS344:PFY344"/>
    <mergeCell ref="PFZ344:PGF344"/>
    <mergeCell ref="PGG344:PGM344"/>
    <mergeCell ref="PGN344:PGT344"/>
    <mergeCell ref="PGU344:PHA344"/>
    <mergeCell ref="PHB344:PHH344"/>
    <mergeCell ref="PHI344:PHO344"/>
    <mergeCell ref="PHP344:PHV344"/>
    <mergeCell ref="PWK344:PWQ344"/>
    <mergeCell ref="PWR344:PWX344"/>
    <mergeCell ref="PWY344:PXE344"/>
    <mergeCell ref="PXF344:PXL344"/>
    <mergeCell ref="PXM344:PXS344"/>
    <mergeCell ref="PXT344:PXZ344"/>
    <mergeCell ref="PYA344:PYG344"/>
    <mergeCell ref="PYH344:PYN344"/>
    <mergeCell ref="PYO344:PYU344"/>
    <mergeCell ref="PTZ344:PUF344"/>
    <mergeCell ref="PUG344:PUM344"/>
    <mergeCell ref="PUN344:PUT344"/>
    <mergeCell ref="PUU344:PVA344"/>
    <mergeCell ref="PVB344:PVH344"/>
    <mergeCell ref="PVI344:PVO344"/>
    <mergeCell ref="PVP344:PVV344"/>
    <mergeCell ref="PVW344:PWC344"/>
    <mergeCell ref="PWD344:PWJ344"/>
    <mergeCell ref="PRO344:PRU344"/>
    <mergeCell ref="PRV344:PSB344"/>
    <mergeCell ref="PSC344:PSI344"/>
    <mergeCell ref="PSJ344:PSP344"/>
    <mergeCell ref="PSQ344:PSW344"/>
    <mergeCell ref="PSX344:PTD344"/>
    <mergeCell ref="PTE344:PTK344"/>
    <mergeCell ref="PTL344:PTR344"/>
    <mergeCell ref="PTS344:PTY344"/>
    <mergeCell ref="PPD344:PPJ344"/>
    <mergeCell ref="PPK344:PPQ344"/>
    <mergeCell ref="PPR344:PPX344"/>
    <mergeCell ref="PPY344:PQE344"/>
    <mergeCell ref="PQF344:PQL344"/>
    <mergeCell ref="PQM344:PQS344"/>
    <mergeCell ref="PQT344:PQZ344"/>
    <mergeCell ref="PRA344:PRG344"/>
    <mergeCell ref="PRH344:PRN344"/>
    <mergeCell ref="QGC344:QGI344"/>
    <mergeCell ref="QGJ344:QGP344"/>
    <mergeCell ref="QGQ344:QGW344"/>
    <mergeCell ref="QGX344:QHD344"/>
    <mergeCell ref="QHE344:QHK344"/>
    <mergeCell ref="QHL344:QHR344"/>
    <mergeCell ref="QHS344:QHY344"/>
    <mergeCell ref="QHZ344:QIF344"/>
    <mergeCell ref="QIG344:QIM344"/>
    <mergeCell ref="QDR344:QDX344"/>
    <mergeCell ref="QDY344:QEE344"/>
    <mergeCell ref="QEF344:QEL344"/>
    <mergeCell ref="QEM344:QES344"/>
    <mergeCell ref="QET344:QEZ344"/>
    <mergeCell ref="QFA344:QFG344"/>
    <mergeCell ref="QFH344:QFN344"/>
    <mergeCell ref="QFO344:QFU344"/>
    <mergeCell ref="QFV344:QGB344"/>
    <mergeCell ref="QBG344:QBM344"/>
    <mergeCell ref="QBN344:QBT344"/>
    <mergeCell ref="QBU344:QCA344"/>
    <mergeCell ref="QCB344:QCH344"/>
    <mergeCell ref="QCI344:QCO344"/>
    <mergeCell ref="QCP344:QCV344"/>
    <mergeCell ref="QCW344:QDC344"/>
    <mergeCell ref="QDD344:QDJ344"/>
    <mergeCell ref="QDK344:QDQ344"/>
    <mergeCell ref="PYV344:PZB344"/>
    <mergeCell ref="PZC344:PZI344"/>
    <mergeCell ref="PZJ344:PZP344"/>
    <mergeCell ref="PZQ344:PZW344"/>
    <mergeCell ref="PZX344:QAD344"/>
    <mergeCell ref="QAE344:QAK344"/>
    <mergeCell ref="QAL344:QAR344"/>
    <mergeCell ref="QAS344:QAY344"/>
    <mergeCell ref="QAZ344:QBF344"/>
    <mergeCell ref="QPU344:QQA344"/>
    <mergeCell ref="QQB344:QQH344"/>
    <mergeCell ref="QQI344:QQO344"/>
    <mergeCell ref="QQP344:QQV344"/>
    <mergeCell ref="QQW344:QRC344"/>
    <mergeCell ref="QRD344:QRJ344"/>
    <mergeCell ref="QRK344:QRQ344"/>
    <mergeCell ref="QRR344:QRX344"/>
    <mergeCell ref="QRY344:QSE344"/>
    <mergeCell ref="QNJ344:QNP344"/>
    <mergeCell ref="QNQ344:QNW344"/>
    <mergeCell ref="QNX344:QOD344"/>
    <mergeCell ref="QOE344:QOK344"/>
    <mergeCell ref="QOL344:QOR344"/>
    <mergeCell ref="QOS344:QOY344"/>
    <mergeCell ref="QOZ344:QPF344"/>
    <mergeCell ref="QPG344:QPM344"/>
    <mergeCell ref="QPN344:QPT344"/>
    <mergeCell ref="QKY344:QLE344"/>
    <mergeCell ref="QLF344:QLL344"/>
    <mergeCell ref="QLM344:QLS344"/>
    <mergeCell ref="QLT344:QLZ344"/>
    <mergeCell ref="QMA344:QMG344"/>
    <mergeCell ref="QMH344:QMN344"/>
    <mergeCell ref="QMO344:QMU344"/>
    <mergeCell ref="QMV344:QNB344"/>
    <mergeCell ref="QNC344:QNI344"/>
    <mergeCell ref="QIN344:QIT344"/>
    <mergeCell ref="QIU344:QJA344"/>
    <mergeCell ref="QJB344:QJH344"/>
    <mergeCell ref="QJI344:QJO344"/>
    <mergeCell ref="QJP344:QJV344"/>
    <mergeCell ref="QJW344:QKC344"/>
    <mergeCell ref="QKD344:QKJ344"/>
    <mergeCell ref="QKK344:QKQ344"/>
    <mergeCell ref="QKR344:QKX344"/>
    <mergeCell ref="QZM344:QZS344"/>
    <mergeCell ref="QZT344:QZZ344"/>
    <mergeCell ref="RAA344:RAG344"/>
    <mergeCell ref="RAH344:RAN344"/>
    <mergeCell ref="RAO344:RAU344"/>
    <mergeCell ref="RAV344:RBB344"/>
    <mergeCell ref="RBC344:RBI344"/>
    <mergeCell ref="RBJ344:RBP344"/>
    <mergeCell ref="RBQ344:RBW344"/>
    <mergeCell ref="QXB344:QXH344"/>
    <mergeCell ref="QXI344:QXO344"/>
    <mergeCell ref="QXP344:QXV344"/>
    <mergeCell ref="QXW344:QYC344"/>
    <mergeCell ref="QYD344:QYJ344"/>
    <mergeCell ref="QYK344:QYQ344"/>
    <mergeCell ref="QYR344:QYX344"/>
    <mergeCell ref="QYY344:QZE344"/>
    <mergeCell ref="QZF344:QZL344"/>
    <mergeCell ref="QUQ344:QUW344"/>
    <mergeCell ref="QUX344:QVD344"/>
    <mergeCell ref="QVE344:QVK344"/>
    <mergeCell ref="QVL344:QVR344"/>
    <mergeCell ref="QVS344:QVY344"/>
    <mergeCell ref="QVZ344:QWF344"/>
    <mergeCell ref="QWG344:QWM344"/>
    <mergeCell ref="QWN344:QWT344"/>
    <mergeCell ref="QWU344:QXA344"/>
    <mergeCell ref="QSF344:QSL344"/>
    <mergeCell ref="QSM344:QSS344"/>
    <mergeCell ref="QST344:QSZ344"/>
    <mergeCell ref="QTA344:QTG344"/>
    <mergeCell ref="QTH344:QTN344"/>
    <mergeCell ref="QTO344:QTU344"/>
    <mergeCell ref="QTV344:QUB344"/>
    <mergeCell ref="QUC344:QUI344"/>
    <mergeCell ref="QUJ344:QUP344"/>
    <mergeCell ref="RJE344:RJK344"/>
    <mergeCell ref="RJL344:RJR344"/>
    <mergeCell ref="RJS344:RJY344"/>
    <mergeCell ref="RJZ344:RKF344"/>
    <mergeCell ref="RKG344:RKM344"/>
    <mergeCell ref="RKN344:RKT344"/>
    <mergeCell ref="RKU344:RLA344"/>
    <mergeCell ref="RLB344:RLH344"/>
    <mergeCell ref="RLI344:RLO344"/>
    <mergeCell ref="RGT344:RGZ344"/>
    <mergeCell ref="RHA344:RHG344"/>
    <mergeCell ref="RHH344:RHN344"/>
    <mergeCell ref="RHO344:RHU344"/>
    <mergeCell ref="RHV344:RIB344"/>
    <mergeCell ref="RIC344:RII344"/>
    <mergeCell ref="RIJ344:RIP344"/>
    <mergeCell ref="RIQ344:RIW344"/>
    <mergeCell ref="RIX344:RJD344"/>
    <mergeCell ref="REI344:REO344"/>
    <mergeCell ref="REP344:REV344"/>
    <mergeCell ref="REW344:RFC344"/>
    <mergeCell ref="RFD344:RFJ344"/>
    <mergeCell ref="RFK344:RFQ344"/>
    <mergeCell ref="RFR344:RFX344"/>
    <mergeCell ref="RFY344:RGE344"/>
    <mergeCell ref="RGF344:RGL344"/>
    <mergeCell ref="RGM344:RGS344"/>
    <mergeCell ref="RBX344:RCD344"/>
    <mergeCell ref="RCE344:RCK344"/>
    <mergeCell ref="RCL344:RCR344"/>
    <mergeCell ref="RCS344:RCY344"/>
    <mergeCell ref="RCZ344:RDF344"/>
    <mergeCell ref="RDG344:RDM344"/>
    <mergeCell ref="RDN344:RDT344"/>
    <mergeCell ref="RDU344:REA344"/>
    <mergeCell ref="REB344:REH344"/>
    <mergeCell ref="RSW344:RTC344"/>
    <mergeCell ref="RTD344:RTJ344"/>
    <mergeCell ref="RTK344:RTQ344"/>
    <mergeCell ref="RTR344:RTX344"/>
    <mergeCell ref="RTY344:RUE344"/>
    <mergeCell ref="RUF344:RUL344"/>
    <mergeCell ref="RUM344:RUS344"/>
    <mergeCell ref="RUT344:RUZ344"/>
    <mergeCell ref="RVA344:RVG344"/>
    <mergeCell ref="RQL344:RQR344"/>
    <mergeCell ref="RQS344:RQY344"/>
    <mergeCell ref="RQZ344:RRF344"/>
    <mergeCell ref="RRG344:RRM344"/>
    <mergeCell ref="RRN344:RRT344"/>
    <mergeCell ref="RRU344:RSA344"/>
    <mergeCell ref="RSB344:RSH344"/>
    <mergeCell ref="RSI344:RSO344"/>
    <mergeCell ref="RSP344:RSV344"/>
    <mergeCell ref="ROA344:ROG344"/>
    <mergeCell ref="ROH344:RON344"/>
    <mergeCell ref="ROO344:ROU344"/>
    <mergeCell ref="ROV344:RPB344"/>
    <mergeCell ref="RPC344:RPI344"/>
    <mergeCell ref="RPJ344:RPP344"/>
    <mergeCell ref="RPQ344:RPW344"/>
    <mergeCell ref="RPX344:RQD344"/>
    <mergeCell ref="RQE344:RQK344"/>
    <mergeCell ref="RLP344:RLV344"/>
    <mergeCell ref="RLW344:RMC344"/>
    <mergeCell ref="RMD344:RMJ344"/>
    <mergeCell ref="RMK344:RMQ344"/>
    <mergeCell ref="RMR344:RMX344"/>
    <mergeCell ref="RMY344:RNE344"/>
    <mergeCell ref="RNF344:RNL344"/>
    <mergeCell ref="RNM344:RNS344"/>
    <mergeCell ref="RNT344:RNZ344"/>
    <mergeCell ref="SCO344:SCU344"/>
    <mergeCell ref="SCV344:SDB344"/>
    <mergeCell ref="SDC344:SDI344"/>
    <mergeCell ref="SDJ344:SDP344"/>
    <mergeCell ref="SDQ344:SDW344"/>
    <mergeCell ref="SDX344:SED344"/>
    <mergeCell ref="SEE344:SEK344"/>
    <mergeCell ref="SEL344:SER344"/>
    <mergeCell ref="SES344:SEY344"/>
    <mergeCell ref="SAD344:SAJ344"/>
    <mergeCell ref="SAK344:SAQ344"/>
    <mergeCell ref="SAR344:SAX344"/>
    <mergeCell ref="SAY344:SBE344"/>
    <mergeCell ref="SBF344:SBL344"/>
    <mergeCell ref="SBM344:SBS344"/>
    <mergeCell ref="SBT344:SBZ344"/>
    <mergeCell ref="SCA344:SCG344"/>
    <mergeCell ref="SCH344:SCN344"/>
    <mergeCell ref="RXS344:RXY344"/>
    <mergeCell ref="RXZ344:RYF344"/>
    <mergeCell ref="RYG344:RYM344"/>
    <mergeCell ref="RYN344:RYT344"/>
    <mergeCell ref="RYU344:RZA344"/>
    <mergeCell ref="RZB344:RZH344"/>
    <mergeCell ref="RZI344:RZO344"/>
    <mergeCell ref="RZP344:RZV344"/>
    <mergeCell ref="RZW344:SAC344"/>
    <mergeCell ref="RVH344:RVN344"/>
    <mergeCell ref="RVO344:RVU344"/>
    <mergeCell ref="RVV344:RWB344"/>
    <mergeCell ref="RWC344:RWI344"/>
    <mergeCell ref="RWJ344:RWP344"/>
    <mergeCell ref="RWQ344:RWW344"/>
    <mergeCell ref="RWX344:RXD344"/>
    <mergeCell ref="RXE344:RXK344"/>
    <mergeCell ref="RXL344:RXR344"/>
    <mergeCell ref="SMG344:SMM344"/>
    <mergeCell ref="SMN344:SMT344"/>
    <mergeCell ref="SMU344:SNA344"/>
    <mergeCell ref="SNB344:SNH344"/>
    <mergeCell ref="SNI344:SNO344"/>
    <mergeCell ref="SNP344:SNV344"/>
    <mergeCell ref="SNW344:SOC344"/>
    <mergeCell ref="SOD344:SOJ344"/>
    <mergeCell ref="SOK344:SOQ344"/>
    <mergeCell ref="SJV344:SKB344"/>
    <mergeCell ref="SKC344:SKI344"/>
    <mergeCell ref="SKJ344:SKP344"/>
    <mergeCell ref="SKQ344:SKW344"/>
    <mergeCell ref="SKX344:SLD344"/>
    <mergeCell ref="SLE344:SLK344"/>
    <mergeCell ref="SLL344:SLR344"/>
    <mergeCell ref="SLS344:SLY344"/>
    <mergeCell ref="SLZ344:SMF344"/>
    <mergeCell ref="SHK344:SHQ344"/>
    <mergeCell ref="SHR344:SHX344"/>
    <mergeCell ref="SHY344:SIE344"/>
    <mergeCell ref="SIF344:SIL344"/>
    <mergeCell ref="SIM344:SIS344"/>
    <mergeCell ref="SIT344:SIZ344"/>
    <mergeCell ref="SJA344:SJG344"/>
    <mergeCell ref="SJH344:SJN344"/>
    <mergeCell ref="SJO344:SJU344"/>
    <mergeCell ref="SEZ344:SFF344"/>
    <mergeCell ref="SFG344:SFM344"/>
    <mergeCell ref="SFN344:SFT344"/>
    <mergeCell ref="SFU344:SGA344"/>
    <mergeCell ref="SGB344:SGH344"/>
    <mergeCell ref="SGI344:SGO344"/>
    <mergeCell ref="SGP344:SGV344"/>
    <mergeCell ref="SGW344:SHC344"/>
    <mergeCell ref="SHD344:SHJ344"/>
    <mergeCell ref="SVY344:SWE344"/>
    <mergeCell ref="SWF344:SWL344"/>
    <mergeCell ref="SWM344:SWS344"/>
    <mergeCell ref="SWT344:SWZ344"/>
    <mergeCell ref="SXA344:SXG344"/>
    <mergeCell ref="SXH344:SXN344"/>
    <mergeCell ref="SXO344:SXU344"/>
    <mergeCell ref="SXV344:SYB344"/>
    <mergeCell ref="SYC344:SYI344"/>
    <mergeCell ref="STN344:STT344"/>
    <mergeCell ref="STU344:SUA344"/>
    <mergeCell ref="SUB344:SUH344"/>
    <mergeCell ref="SUI344:SUO344"/>
    <mergeCell ref="SUP344:SUV344"/>
    <mergeCell ref="SUW344:SVC344"/>
    <mergeCell ref="SVD344:SVJ344"/>
    <mergeCell ref="SVK344:SVQ344"/>
    <mergeCell ref="SVR344:SVX344"/>
    <mergeCell ref="SRC344:SRI344"/>
    <mergeCell ref="SRJ344:SRP344"/>
    <mergeCell ref="SRQ344:SRW344"/>
    <mergeCell ref="SRX344:SSD344"/>
    <mergeCell ref="SSE344:SSK344"/>
    <mergeCell ref="SSL344:SSR344"/>
    <mergeCell ref="SSS344:SSY344"/>
    <mergeCell ref="SSZ344:STF344"/>
    <mergeCell ref="STG344:STM344"/>
    <mergeCell ref="SOR344:SOX344"/>
    <mergeCell ref="SOY344:SPE344"/>
    <mergeCell ref="SPF344:SPL344"/>
    <mergeCell ref="SPM344:SPS344"/>
    <mergeCell ref="SPT344:SPZ344"/>
    <mergeCell ref="SQA344:SQG344"/>
    <mergeCell ref="SQH344:SQN344"/>
    <mergeCell ref="SQO344:SQU344"/>
    <mergeCell ref="SQV344:SRB344"/>
    <mergeCell ref="TFQ344:TFW344"/>
    <mergeCell ref="TFX344:TGD344"/>
    <mergeCell ref="TGE344:TGK344"/>
    <mergeCell ref="TGL344:TGR344"/>
    <mergeCell ref="TGS344:TGY344"/>
    <mergeCell ref="TGZ344:THF344"/>
    <mergeCell ref="THG344:THM344"/>
    <mergeCell ref="THN344:THT344"/>
    <mergeCell ref="THU344:TIA344"/>
    <mergeCell ref="TDF344:TDL344"/>
    <mergeCell ref="TDM344:TDS344"/>
    <mergeCell ref="TDT344:TDZ344"/>
    <mergeCell ref="TEA344:TEG344"/>
    <mergeCell ref="TEH344:TEN344"/>
    <mergeCell ref="TEO344:TEU344"/>
    <mergeCell ref="TEV344:TFB344"/>
    <mergeCell ref="TFC344:TFI344"/>
    <mergeCell ref="TFJ344:TFP344"/>
    <mergeCell ref="TAU344:TBA344"/>
    <mergeCell ref="TBB344:TBH344"/>
    <mergeCell ref="TBI344:TBO344"/>
    <mergeCell ref="TBP344:TBV344"/>
    <mergeCell ref="TBW344:TCC344"/>
    <mergeCell ref="TCD344:TCJ344"/>
    <mergeCell ref="TCK344:TCQ344"/>
    <mergeCell ref="TCR344:TCX344"/>
    <mergeCell ref="TCY344:TDE344"/>
    <mergeCell ref="SYJ344:SYP344"/>
    <mergeCell ref="SYQ344:SYW344"/>
    <mergeCell ref="SYX344:SZD344"/>
    <mergeCell ref="SZE344:SZK344"/>
    <mergeCell ref="SZL344:SZR344"/>
    <mergeCell ref="SZS344:SZY344"/>
    <mergeCell ref="SZZ344:TAF344"/>
    <mergeCell ref="TAG344:TAM344"/>
    <mergeCell ref="TAN344:TAT344"/>
    <mergeCell ref="TPI344:TPO344"/>
    <mergeCell ref="TPP344:TPV344"/>
    <mergeCell ref="TPW344:TQC344"/>
    <mergeCell ref="TQD344:TQJ344"/>
    <mergeCell ref="TQK344:TQQ344"/>
    <mergeCell ref="TQR344:TQX344"/>
    <mergeCell ref="TQY344:TRE344"/>
    <mergeCell ref="TRF344:TRL344"/>
    <mergeCell ref="TRM344:TRS344"/>
    <mergeCell ref="TMX344:TND344"/>
    <mergeCell ref="TNE344:TNK344"/>
    <mergeCell ref="TNL344:TNR344"/>
    <mergeCell ref="TNS344:TNY344"/>
    <mergeCell ref="TNZ344:TOF344"/>
    <mergeCell ref="TOG344:TOM344"/>
    <mergeCell ref="TON344:TOT344"/>
    <mergeCell ref="TOU344:TPA344"/>
    <mergeCell ref="TPB344:TPH344"/>
    <mergeCell ref="TKM344:TKS344"/>
    <mergeCell ref="TKT344:TKZ344"/>
    <mergeCell ref="TLA344:TLG344"/>
    <mergeCell ref="TLH344:TLN344"/>
    <mergeCell ref="TLO344:TLU344"/>
    <mergeCell ref="TLV344:TMB344"/>
    <mergeCell ref="TMC344:TMI344"/>
    <mergeCell ref="TMJ344:TMP344"/>
    <mergeCell ref="TMQ344:TMW344"/>
    <mergeCell ref="TIB344:TIH344"/>
    <mergeCell ref="TII344:TIO344"/>
    <mergeCell ref="TIP344:TIV344"/>
    <mergeCell ref="TIW344:TJC344"/>
    <mergeCell ref="TJD344:TJJ344"/>
    <mergeCell ref="TJK344:TJQ344"/>
    <mergeCell ref="TJR344:TJX344"/>
    <mergeCell ref="TJY344:TKE344"/>
    <mergeCell ref="TKF344:TKL344"/>
    <mergeCell ref="TZA344:TZG344"/>
    <mergeCell ref="TZH344:TZN344"/>
    <mergeCell ref="TZO344:TZU344"/>
    <mergeCell ref="TZV344:UAB344"/>
    <mergeCell ref="UAC344:UAI344"/>
    <mergeCell ref="UAJ344:UAP344"/>
    <mergeCell ref="UAQ344:UAW344"/>
    <mergeCell ref="UAX344:UBD344"/>
    <mergeCell ref="UBE344:UBK344"/>
    <mergeCell ref="TWP344:TWV344"/>
    <mergeCell ref="TWW344:TXC344"/>
    <mergeCell ref="TXD344:TXJ344"/>
    <mergeCell ref="TXK344:TXQ344"/>
    <mergeCell ref="TXR344:TXX344"/>
    <mergeCell ref="TXY344:TYE344"/>
    <mergeCell ref="TYF344:TYL344"/>
    <mergeCell ref="TYM344:TYS344"/>
    <mergeCell ref="TYT344:TYZ344"/>
    <mergeCell ref="TUE344:TUK344"/>
    <mergeCell ref="TUL344:TUR344"/>
    <mergeCell ref="TUS344:TUY344"/>
    <mergeCell ref="TUZ344:TVF344"/>
    <mergeCell ref="TVG344:TVM344"/>
    <mergeCell ref="TVN344:TVT344"/>
    <mergeCell ref="TVU344:TWA344"/>
    <mergeCell ref="TWB344:TWH344"/>
    <mergeCell ref="TWI344:TWO344"/>
    <mergeCell ref="TRT344:TRZ344"/>
    <mergeCell ref="TSA344:TSG344"/>
    <mergeCell ref="TSH344:TSN344"/>
    <mergeCell ref="TSO344:TSU344"/>
    <mergeCell ref="TSV344:TTB344"/>
    <mergeCell ref="TTC344:TTI344"/>
    <mergeCell ref="TTJ344:TTP344"/>
    <mergeCell ref="TTQ344:TTW344"/>
    <mergeCell ref="TTX344:TUD344"/>
    <mergeCell ref="UIS344:UIY344"/>
    <mergeCell ref="UIZ344:UJF344"/>
    <mergeCell ref="UJG344:UJM344"/>
    <mergeCell ref="UJN344:UJT344"/>
    <mergeCell ref="UJU344:UKA344"/>
    <mergeCell ref="UKB344:UKH344"/>
    <mergeCell ref="UKI344:UKO344"/>
    <mergeCell ref="UKP344:UKV344"/>
    <mergeCell ref="UKW344:ULC344"/>
    <mergeCell ref="UGH344:UGN344"/>
    <mergeCell ref="UGO344:UGU344"/>
    <mergeCell ref="UGV344:UHB344"/>
    <mergeCell ref="UHC344:UHI344"/>
    <mergeCell ref="UHJ344:UHP344"/>
    <mergeCell ref="UHQ344:UHW344"/>
    <mergeCell ref="UHX344:UID344"/>
    <mergeCell ref="UIE344:UIK344"/>
    <mergeCell ref="UIL344:UIR344"/>
    <mergeCell ref="UDW344:UEC344"/>
    <mergeCell ref="UED344:UEJ344"/>
    <mergeCell ref="UEK344:UEQ344"/>
    <mergeCell ref="UER344:UEX344"/>
    <mergeCell ref="UEY344:UFE344"/>
    <mergeCell ref="UFF344:UFL344"/>
    <mergeCell ref="UFM344:UFS344"/>
    <mergeCell ref="UFT344:UFZ344"/>
    <mergeCell ref="UGA344:UGG344"/>
    <mergeCell ref="UBL344:UBR344"/>
    <mergeCell ref="UBS344:UBY344"/>
    <mergeCell ref="UBZ344:UCF344"/>
    <mergeCell ref="UCG344:UCM344"/>
    <mergeCell ref="UCN344:UCT344"/>
    <mergeCell ref="UCU344:UDA344"/>
    <mergeCell ref="UDB344:UDH344"/>
    <mergeCell ref="UDI344:UDO344"/>
    <mergeCell ref="UDP344:UDV344"/>
    <mergeCell ref="USK344:USQ344"/>
    <mergeCell ref="USR344:USX344"/>
    <mergeCell ref="USY344:UTE344"/>
    <mergeCell ref="UTF344:UTL344"/>
    <mergeCell ref="UTM344:UTS344"/>
    <mergeCell ref="UTT344:UTZ344"/>
    <mergeCell ref="UUA344:UUG344"/>
    <mergeCell ref="UUH344:UUN344"/>
    <mergeCell ref="UUO344:UUU344"/>
    <mergeCell ref="UPZ344:UQF344"/>
    <mergeCell ref="UQG344:UQM344"/>
    <mergeCell ref="UQN344:UQT344"/>
    <mergeCell ref="UQU344:URA344"/>
    <mergeCell ref="URB344:URH344"/>
    <mergeCell ref="URI344:URO344"/>
    <mergeCell ref="URP344:URV344"/>
    <mergeCell ref="URW344:USC344"/>
    <mergeCell ref="USD344:USJ344"/>
    <mergeCell ref="UNO344:UNU344"/>
    <mergeCell ref="UNV344:UOB344"/>
    <mergeCell ref="UOC344:UOI344"/>
    <mergeCell ref="UOJ344:UOP344"/>
    <mergeCell ref="UOQ344:UOW344"/>
    <mergeCell ref="UOX344:UPD344"/>
    <mergeCell ref="UPE344:UPK344"/>
    <mergeCell ref="UPL344:UPR344"/>
    <mergeCell ref="UPS344:UPY344"/>
    <mergeCell ref="ULD344:ULJ344"/>
    <mergeCell ref="ULK344:ULQ344"/>
    <mergeCell ref="ULR344:ULX344"/>
    <mergeCell ref="ULY344:UME344"/>
    <mergeCell ref="UMF344:UML344"/>
    <mergeCell ref="UMM344:UMS344"/>
    <mergeCell ref="UMT344:UMZ344"/>
    <mergeCell ref="UNA344:UNG344"/>
    <mergeCell ref="UNH344:UNN344"/>
    <mergeCell ref="VCC344:VCI344"/>
    <mergeCell ref="VCJ344:VCP344"/>
    <mergeCell ref="VCQ344:VCW344"/>
    <mergeCell ref="VCX344:VDD344"/>
    <mergeCell ref="VDE344:VDK344"/>
    <mergeCell ref="VDL344:VDR344"/>
    <mergeCell ref="VDS344:VDY344"/>
    <mergeCell ref="VDZ344:VEF344"/>
    <mergeCell ref="VEG344:VEM344"/>
    <mergeCell ref="UZR344:UZX344"/>
    <mergeCell ref="UZY344:VAE344"/>
    <mergeCell ref="VAF344:VAL344"/>
    <mergeCell ref="VAM344:VAS344"/>
    <mergeCell ref="VAT344:VAZ344"/>
    <mergeCell ref="VBA344:VBG344"/>
    <mergeCell ref="VBH344:VBN344"/>
    <mergeCell ref="VBO344:VBU344"/>
    <mergeCell ref="VBV344:VCB344"/>
    <mergeCell ref="UXG344:UXM344"/>
    <mergeCell ref="UXN344:UXT344"/>
    <mergeCell ref="UXU344:UYA344"/>
    <mergeCell ref="UYB344:UYH344"/>
    <mergeCell ref="UYI344:UYO344"/>
    <mergeCell ref="UYP344:UYV344"/>
    <mergeCell ref="UYW344:UZC344"/>
    <mergeCell ref="UZD344:UZJ344"/>
    <mergeCell ref="UZK344:UZQ344"/>
    <mergeCell ref="UUV344:UVB344"/>
    <mergeCell ref="UVC344:UVI344"/>
    <mergeCell ref="UVJ344:UVP344"/>
    <mergeCell ref="UVQ344:UVW344"/>
    <mergeCell ref="UVX344:UWD344"/>
    <mergeCell ref="UWE344:UWK344"/>
    <mergeCell ref="UWL344:UWR344"/>
    <mergeCell ref="UWS344:UWY344"/>
    <mergeCell ref="UWZ344:UXF344"/>
    <mergeCell ref="VLU344:VMA344"/>
    <mergeCell ref="VMB344:VMH344"/>
    <mergeCell ref="VMI344:VMO344"/>
    <mergeCell ref="VMP344:VMV344"/>
    <mergeCell ref="VMW344:VNC344"/>
    <mergeCell ref="VND344:VNJ344"/>
    <mergeCell ref="VNK344:VNQ344"/>
    <mergeCell ref="VNR344:VNX344"/>
    <mergeCell ref="VNY344:VOE344"/>
    <mergeCell ref="VJJ344:VJP344"/>
    <mergeCell ref="VJQ344:VJW344"/>
    <mergeCell ref="VJX344:VKD344"/>
    <mergeCell ref="VKE344:VKK344"/>
    <mergeCell ref="VKL344:VKR344"/>
    <mergeCell ref="VKS344:VKY344"/>
    <mergeCell ref="VKZ344:VLF344"/>
    <mergeCell ref="VLG344:VLM344"/>
    <mergeCell ref="VLN344:VLT344"/>
    <mergeCell ref="VGY344:VHE344"/>
    <mergeCell ref="VHF344:VHL344"/>
    <mergeCell ref="VHM344:VHS344"/>
    <mergeCell ref="VHT344:VHZ344"/>
    <mergeCell ref="VIA344:VIG344"/>
    <mergeCell ref="VIH344:VIN344"/>
    <mergeCell ref="VIO344:VIU344"/>
    <mergeCell ref="VIV344:VJB344"/>
    <mergeCell ref="VJC344:VJI344"/>
    <mergeCell ref="VEN344:VET344"/>
    <mergeCell ref="VEU344:VFA344"/>
    <mergeCell ref="VFB344:VFH344"/>
    <mergeCell ref="VFI344:VFO344"/>
    <mergeCell ref="VFP344:VFV344"/>
    <mergeCell ref="VFW344:VGC344"/>
    <mergeCell ref="VGD344:VGJ344"/>
    <mergeCell ref="VGK344:VGQ344"/>
    <mergeCell ref="VGR344:VGX344"/>
    <mergeCell ref="WFE344:WFK344"/>
    <mergeCell ref="WFL344:WFR344"/>
    <mergeCell ref="WFS344:WFY344"/>
    <mergeCell ref="WFZ344:WGF344"/>
    <mergeCell ref="WGG344:WGM344"/>
    <mergeCell ref="WGN344:WGT344"/>
    <mergeCell ref="WHP344:WHV344"/>
    <mergeCell ref="WHW344:WIC344"/>
    <mergeCell ref="WID344:WIJ344"/>
    <mergeCell ref="WIK344:WIQ344"/>
    <mergeCell ref="WIR344:WIX344"/>
    <mergeCell ref="VTB344:VTH344"/>
    <mergeCell ref="VTI344:VTO344"/>
    <mergeCell ref="VTP344:VTV344"/>
    <mergeCell ref="VTW344:VUC344"/>
    <mergeCell ref="VUD344:VUJ344"/>
    <mergeCell ref="VUK344:VUQ344"/>
    <mergeCell ref="VUR344:VUX344"/>
    <mergeCell ref="VUY344:VVE344"/>
    <mergeCell ref="VVF344:VVL344"/>
    <mergeCell ref="VQQ344:VQW344"/>
    <mergeCell ref="VQX344:VRD344"/>
    <mergeCell ref="VRE344:VRK344"/>
    <mergeCell ref="VRL344:VRR344"/>
    <mergeCell ref="VRS344:VRY344"/>
    <mergeCell ref="VRZ344:VSF344"/>
    <mergeCell ref="VSG344:VSM344"/>
    <mergeCell ref="VSN344:VST344"/>
    <mergeCell ref="VSU344:VTA344"/>
    <mergeCell ref="VOF344:VOL344"/>
    <mergeCell ref="VOM344:VOS344"/>
    <mergeCell ref="VOT344:VOZ344"/>
    <mergeCell ref="VPA344:VPG344"/>
    <mergeCell ref="VPH344:VPN344"/>
    <mergeCell ref="VPO344:VPU344"/>
    <mergeCell ref="VPV344:VQB344"/>
    <mergeCell ref="VQC344:VQI344"/>
    <mergeCell ref="VQJ344:VQP344"/>
    <mergeCell ref="WAW344:WBC344"/>
    <mergeCell ref="WBD344:WBJ344"/>
    <mergeCell ref="WBK344:WBQ344"/>
    <mergeCell ref="WBR344:WBX344"/>
    <mergeCell ref="WBY344:WCE344"/>
    <mergeCell ref="WCF344:WCL344"/>
    <mergeCell ref="VXX344:VYD344"/>
    <mergeCell ref="VYE344:VYK344"/>
    <mergeCell ref="VYL344:VYR344"/>
    <mergeCell ref="VYS344:VYY344"/>
    <mergeCell ref="VYZ344:VZF344"/>
    <mergeCell ref="VZG344:VZM344"/>
    <mergeCell ref="VZN344:VZT344"/>
    <mergeCell ref="VZU344:WAA344"/>
    <mergeCell ref="WAB344:WAH344"/>
    <mergeCell ref="XFA344:XFD344"/>
    <mergeCell ref="XAZ344:XBF344"/>
    <mergeCell ref="XBG344:XBM344"/>
    <mergeCell ref="XBN344:XBT344"/>
    <mergeCell ref="XBU344:XCA344"/>
    <mergeCell ref="XCB344:XCH344"/>
    <mergeCell ref="XCI344:XCO344"/>
    <mergeCell ref="XCP344:XCV344"/>
    <mergeCell ref="XCW344:XDC344"/>
    <mergeCell ref="XDD344:XDJ344"/>
    <mergeCell ref="WYO344:WYU344"/>
    <mergeCell ref="WYV344:WZB344"/>
    <mergeCell ref="WZC344:WZI344"/>
    <mergeCell ref="WZJ344:WZP344"/>
    <mergeCell ref="WZQ344:WZW344"/>
    <mergeCell ref="WZX344:XAD344"/>
    <mergeCell ref="XAE344:XAK344"/>
    <mergeCell ref="XAL344:XAR344"/>
    <mergeCell ref="XAS344:XAY344"/>
    <mergeCell ref="WWD344:WWJ344"/>
    <mergeCell ref="WWK344:WWQ344"/>
    <mergeCell ref="WWR344:WWX344"/>
    <mergeCell ref="WWY344:WXE344"/>
    <mergeCell ref="WXF344:WXL344"/>
    <mergeCell ref="WXM344:WXS344"/>
    <mergeCell ref="WXT344:WXZ344"/>
    <mergeCell ref="WYA344:WYG344"/>
    <mergeCell ref="WYH344:WYN344"/>
    <mergeCell ref="WTS344:WTY344"/>
    <mergeCell ref="WTZ344:WUF344"/>
    <mergeCell ref="WUG344:WUM344"/>
    <mergeCell ref="WUN344:WUT344"/>
    <mergeCell ref="WUU344:WVA344"/>
    <mergeCell ref="WVB344:WVH344"/>
    <mergeCell ref="WVI344:WVO344"/>
    <mergeCell ref="WVP344:WVV344"/>
    <mergeCell ref="WVW344:WWC344"/>
    <mergeCell ref="XDK344:XDQ344"/>
    <mergeCell ref="XDR344:XDX344"/>
    <mergeCell ref="XDY344:XEE344"/>
    <mergeCell ref="XEF344:XEL344"/>
    <mergeCell ref="XEM344:XES344"/>
    <mergeCell ref="XET344:XEZ344"/>
    <mergeCell ref="D1014:F1014"/>
    <mergeCell ref="A1016:H1016"/>
    <mergeCell ref="A1017:G1017"/>
    <mergeCell ref="A1018:G1018"/>
    <mergeCell ref="A1019:G1019"/>
    <mergeCell ref="A1020:G1020"/>
    <mergeCell ref="A1021:G1021"/>
    <mergeCell ref="A1022:G1022"/>
    <mergeCell ref="A814:G814"/>
    <mergeCell ref="A815:G815"/>
    <mergeCell ref="A743:F743"/>
    <mergeCell ref="A744:F744"/>
    <mergeCell ref="A874:G874"/>
    <mergeCell ref="A940:G940"/>
    <mergeCell ref="A941:G941"/>
    <mergeCell ref="A942:G942"/>
    <mergeCell ref="A943:G943"/>
    <mergeCell ref="A887:G887"/>
    <mergeCell ref="A888:G888"/>
    <mergeCell ref="A875:G875"/>
    <mergeCell ref="A876:G876"/>
    <mergeCell ref="A877:G877"/>
    <mergeCell ref="A878:G878"/>
    <mergeCell ref="A781:G781"/>
    <mergeCell ref="A782:G782"/>
    <mergeCell ref="A783:G783"/>
    <mergeCell ref="A785:G785"/>
    <mergeCell ref="A862:H862"/>
    <mergeCell ref="A915:G915"/>
    <mergeCell ref="A916:G916"/>
    <mergeCell ref="A929:H929"/>
    <mergeCell ref="A880:G880"/>
    <mergeCell ref="A882:H882"/>
    <mergeCell ref="A883:G883"/>
    <mergeCell ref="A884:G884"/>
    <mergeCell ref="A885:G885"/>
    <mergeCell ref="A879:G879"/>
    <mergeCell ref="A881:G881"/>
    <mergeCell ref="A830:G830"/>
    <mergeCell ref="A832:H832"/>
    <mergeCell ref="A824:G824"/>
    <mergeCell ref="A825:G825"/>
    <mergeCell ref="A826:G826"/>
    <mergeCell ref="A801:G801"/>
    <mergeCell ref="A803:G803"/>
    <mergeCell ref="A779:G779"/>
    <mergeCell ref="A780:G780"/>
    <mergeCell ref="A905:G905"/>
    <mergeCell ref="WRV344:WSB344"/>
    <mergeCell ref="WSC344:WSI344"/>
    <mergeCell ref="WSJ344:WSP344"/>
    <mergeCell ref="WSQ344:WSW344"/>
    <mergeCell ref="WSX344:WTD344"/>
    <mergeCell ref="WTE344:WTK344"/>
    <mergeCell ref="WTL344:WTR344"/>
    <mergeCell ref="WOW344:WPC344"/>
    <mergeCell ref="WRO344:WRU344"/>
    <mergeCell ref="WCT344:WCZ344"/>
    <mergeCell ref="WDA344:WDG344"/>
    <mergeCell ref="WDH344:WDN344"/>
    <mergeCell ref="WDO344:WDU344"/>
    <mergeCell ref="WDV344:WEB344"/>
    <mergeCell ref="WEC344:WEI344"/>
    <mergeCell ref="WEJ344:WEP344"/>
    <mergeCell ref="WEQ344:WEW344"/>
    <mergeCell ref="WEX344:WFD344"/>
    <mergeCell ref="WAI344:WAO344"/>
    <mergeCell ref="WAP344:WAV344"/>
    <mergeCell ref="WRH344:WRN344"/>
    <mergeCell ref="VVM344:VVS344"/>
    <mergeCell ref="VVT344:VVZ344"/>
    <mergeCell ref="VWA344:VWG344"/>
    <mergeCell ref="VWH344:VWN344"/>
    <mergeCell ref="VWO344:VWU344"/>
    <mergeCell ref="VWV344:VXB344"/>
    <mergeCell ref="VXC344:VXI344"/>
    <mergeCell ref="VXJ344:VXP344"/>
    <mergeCell ref="VXQ344:VXW344"/>
    <mergeCell ref="WGU344:WHA344"/>
    <mergeCell ref="WHB344:WHH344"/>
    <mergeCell ref="WHI344:WHO344"/>
    <mergeCell ref="WPR344:WPX344"/>
    <mergeCell ref="WPY344:WQE344"/>
    <mergeCell ref="WQF344:WQL344"/>
    <mergeCell ref="WQM344:WQS344"/>
    <mergeCell ref="WQT344:WQZ344"/>
    <mergeCell ref="WRA344:WRG344"/>
    <mergeCell ref="WML344:WMR344"/>
    <mergeCell ref="WMS344:WMY344"/>
    <mergeCell ref="WMZ344:WNF344"/>
    <mergeCell ref="WNG344:WNM344"/>
    <mergeCell ref="WNN344:WNT344"/>
    <mergeCell ref="WNU344:WOA344"/>
    <mergeCell ref="WOB344:WOH344"/>
    <mergeCell ref="WOI344:WOO344"/>
    <mergeCell ref="WOP344:WOV344"/>
    <mergeCell ref="WKA344:WKG344"/>
    <mergeCell ref="WKH344:WKN344"/>
    <mergeCell ref="WKO344:WKU344"/>
    <mergeCell ref="WKV344:WLB344"/>
    <mergeCell ref="WLC344:WLI344"/>
    <mergeCell ref="WLJ344:WLP344"/>
    <mergeCell ref="WLQ344:WLW344"/>
    <mergeCell ref="WLX344:WMD344"/>
    <mergeCell ref="WME344:WMK344"/>
    <mergeCell ref="WIY344:WJE344"/>
    <mergeCell ref="WJF344:WJL344"/>
    <mergeCell ref="WJM344:WJS344"/>
    <mergeCell ref="WJT344:WJZ344"/>
    <mergeCell ref="WPD344:WPJ344"/>
    <mergeCell ref="WPK344:WPQ344"/>
    <mergeCell ref="WCM344:WCS344"/>
  </mergeCells>
  <pageMargins left="0.23622047244094491" right="3.937007874015748E-2" top="0.74803149606299213" bottom="0.55118110236220474" header="0.31496062992125984" footer="0.31496062992125984"/>
  <pageSetup paperSize="9" scale="81"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Impositiva</vt:lpstr>
      <vt:lpstr>Impositiva!Área_de_impresión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revision/>
  <cp:lastPrinted>2023-01-04T15:54:08Z</cp:lastPrinted>
  <dcterms:created xsi:type="dcterms:W3CDTF">2016-10-27T17:59:39Z</dcterms:created>
  <dcterms:modified xsi:type="dcterms:W3CDTF">2023-01-05T11:04:40Z</dcterms:modified>
</cp:coreProperties>
</file>